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500" windowHeight="14020" activeTab="1"/>
  </bookViews>
  <sheets>
    <sheet name="Data" sheetId="1" r:id="rId1"/>
    <sheet name="Data source" sheetId="2" r:id="rId2"/>
  </sheets>
  <definedNames>
    <definedName name="_xlnm._FilterDatabase" localSheetId="0" hidden="1">Data!$A$1:$GN$429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<sst xmlns="http://schemas.openxmlformats.org/spreadsheetml/2006/main" count="6011" uniqueCount="372">
  <si>
    <t>No.</t>
  </si>
  <si>
    <t>Article</t>
  </si>
  <si>
    <t>PI</t>
  </si>
  <si>
    <t>Location</t>
  </si>
  <si>
    <t>Longitude</t>
  </si>
  <si>
    <t>Latitude</t>
  </si>
  <si>
    <t>Ecosystem</t>
  </si>
  <si>
    <t>Altitude</t>
  </si>
  <si>
    <t>MAT</t>
  </si>
  <si>
    <t>MAP</t>
  </si>
  <si>
    <t>Addition Type</t>
  </si>
  <si>
    <t>N addition rate</t>
  </si>
  <si>
    <t>N addition level</t>
  </si>
  <si>
    <t>N addition type</t>
  </si>
  <si>
    <t>N mode</t>
  </si>
  <si>
    <t>P addition rate</t>
  </si>
  <si>
    <t>P addition level</t>
  </si>
  <si>
    <t>P addition type</t>
  </si>
  <si>
    <t>P mode</t>
  </si>
  <si>
    <t>NP addition ratio</t>
  </si>
  <si>
    <t>NP addition type</t>
  </si>
  <si>
    <t>NP mode</t>
  </si>
  <si>
    <t>Duration</t>
  </si>
  <si>
    <t>Nutrient addition_type</t>
  </si>
  <si>
    <t>Arid index</t>
  </si>
  <si>
    <t>Sample size</t>
  </si>
  <si>
    <t>CUE method</t>
  </si>
  <si>
    <t>Mycorrhizal type</t>
  </si>
  <si>
    <t>Soil depth</t>
  </si>
  <si>
    <t>pH</t>
  </si>
  <si>
    <t>Initial SOC</t>
  </si>
  <si>
    <t>Initial TN</t>
  </si>
  <si>
    <t>Sand</t>
  </si>
  <si>
    <t>Silt</t>
  </si>
  <si>
    <t>Clay</t>
  </si>
  <si>
    <t>CUE</t>
  </si>
  <si>
    <t>Growth</t>
  </si>
  <si>
    <t>Respiration</t>
  </si>
  <si>
    <t>AGB</t>
  </si>
  <si>
    <t>BGB</t>
  </si>
  <si>
    <t>SOC</t>
  </si>
  <si>
    <t>TN</t>
  </si>
  <si>
    <t>EOC</t>
  </si>
  <si>
    <t>ETN</t>
  </si>
  <si>
    <t>NH4</t>
  </si>
  <si>
    <t>NO3</t>
  </si>
  <si>
    <t>MBC</t>
  </si>
  <si>
    <t>MBN</t>
  </si>
  <si>
    <t>BG</t>
  </si>
  <si>
    <t>NAG</t>
  </si>
  <si>
    <t>AP</t>
  </si>
  <si>
    <t>POX</t>
  </si>
  <si>
    <t>PER</t>
  </si>
  <si>
    <t>Fungi biomass</t>
  </si>
  <si>
    <t>Bacteria biomass</t>
  </si>
  <si>
    <t>Ecosystem type</t>
  </si>
  <si>
    <t>Altitude m</t>
  </si>
  <si>
    <r>
      <rPr>
        <sz val="10"/>
        <color theme="1"/>
        <rFont val="Arial"/>
        <charset val="134"/>
      </rPr>
      <t xml:space="preserve">MAT </t>
    </r>
    <r>
      <rPr>
        <sz val="10"/>
        <color theme="1"/>
        <rFont val="等线"/>
        <charset val="134"/>
      </rPr>
      <t>℃</t>
    </r>
  </si>
  <si>
    <t>MAP mm</t>
  </si>
  <si>
    <t>Type</t>
  </si>
  <si>
    <t>N addition rate g m-2 yr-1</t>
  </si>
  <si>
    <t>Year</t>
  </si>
  <si>
    <t>Duration yr</t>
  </si>
  <si>
    <t>Soil depth cm</t>
  </si>
  <si>
    <t>Initial SOC %</t>
  </si>
  <si>
    <t>Initial TN %</t>
  </si>
  <si>
    <t>Sand %</t>
  </si>
  <si>
    <t>Silt %</t>
  </si>
  <si>
    <t>Clay %</t>
  </si>
  <si>
    <t>CK-mean</t>
  </si>
  <si>
    <t>CK-sd</t>
  </si>
  <si>
    <t>CK-se</t>
  </si>
  <si>
    <t>T-mean</t>
  </si>
  <si>
    <t>T-sd</t>
  </si>
  <si>
    <t>T-se</t>
  </si>
  <si>
    <t>In RR</t>
  </si>
  <si>
    <t>Vi</t>
  </si>
  <si>
    <t>Dai 2022a</t>
  </si>
  <si>
    <t>Chen Yuemin</t>
  </si>
  <si>
    <t>Daiyunshan, Fujian</t>
  </si>
  <si>
    <t>Forest</t>
  </si>
  <si>
    <t>N</t>
  </si>
  <si>
    <t>0-5</t>
  </si>
  <si>
    <t>Urea</t>
  </si>
  <si>
    <t>Repeatedly</t>
  </si>
  <si>
    <t>Field</t>
  </si>
  <si>
    <t>stoichiometric method</t>
  </si>
  <si>
    <t>ECM</t>
  </si>
  <si>
    <t>0-15</t>
  </si>
  <si>
    <t>6-10</t>
  </si>
  <si>
    <t>Dai 2022b</t>
  </si>
  <si>
    <t>18O</t>
  </si>
  <si>
    <t>Sun 2024</t>
  </si>
  <si>
    <t>Luan 2020</t>
  </si>
  <si>
    <t>Sun Jianxin</t>
  </si>
  <si>
    <t>Lingkongshan, Shanxi</t>
  </si>
  <si>
    <t>Barcelos 2021</t>
  </si>
  <si>
    <t>Jessica P.Q. Barcelos</t>
  </si>
  <si>
    <t>Botucatu, Brazil</t>
  </si>
  <si>
    <t>Cropland</t>
  </si>
  <si>
    <t>&gt;10</t>
  </si>
  <si>
    <t>(NH4)2SO4</t>
  </si>
  <si>
    <t>13C/14C</t>
  </si>
  <si>
    <t>AMF</t>
  </si>
  <si>
    <t>30-100</t>
  </si>
  <si>
    <t>Chen 2021</t>
  </si>
  <si>
    <t>Biao Zhu</t>
  </si>
  <si>
    <t>Maqu, China</t>
  </si>
  <si>
    <t>Grassland</t>
  </si>
  <si>
    <t>NH4NO3</t>
  </si>
  <si>
    <t>Once</t>
  </si>
  <si>
    <t>Chen 2022</t>
  </si>
  <si>
    <t>Zhang Yangjian</t>
  </si>
  <si>
    <t>Naqu, China</t>
  </si>
  <si>
    <t>Cui 2022</t>
  </si>
  <si>
    <t>Fang Linchuan</t>
  </si>
  <si>
    <t>Caoxinzhuang, China</t>
  </si>
  <si>
    <t>P</t>
  </si>
  <si>
    <t>KH2PO4</t>
  </si>
  <si>
    <t>Lab</t>
  </si>
  <si>
    <t>Chen 2018</t>
  </si>
  <si>
    <t>Yang Yuanhe</t>
  </si>
  <si>
    <t>Qilian, China</t>
  </si>
  <si>
    <t>Cui 2024</t>
  </si>
  <si>
    <t>Yang Jingping</t>
  </si>
  <si>
    <t>Shaanxi, China</t>
  </si>
  <si>
    <t>Duan 2023</t>
  </si>
  <si>
    <t>Li Dejun</t>
  </si>
  <si>
    <t>Mulun, China</t>
  </si>
  <si>
    <t>Fang 2020</t>
  </si>
  <si>
    <t>Ehsan Tavakkoli</t>
  </si>
  <si>
    <t>New SouthWales, Australia</t>
  </si>
  <si>
    <t>NP</t>
  </si>
  <si>
    <t>1:1-3:1</t>
  </si>
  <si>
    <t>NH4NO3, KH2PO4</t>
  </si>
  <si>
    <t>15-30</t>
  </si>
  <si>
    <t>Feng 2022</t>
  </si>
  <si>
    <t>Gangcha, China</t>
  </si>
  <si>
    <t>Gaudel 2024</t>
  </si>
  <si>
    <t>Zhang Xianfu</t>
  </si>
  <si>
    <t>Khumbu, Nepal</t>
  </si>
  <si>
    <t>Guo 2021</t>
  </si>
  <si>
    <t>Taiyue, China</t>
  </si>
  <si>
    <t>Hicks 2022</t>
  </si>
  <si>
    <t>Lettice C. Hicks</t>
  </si>
  <si>
    <t>Abisko, Sweden</t>
  </si>
  <si>
    <t>Tundra</t>
  </si>
  <si>
    <t>Others</t>
  </si>
  <si>
    <t>Jiang 2014</t>
  </si>
  <si>
    <t>Zhang Rendong</t>
  </si>
  <si>
    <t>Guangzhou, China</t>
  </si>
  <si>
    <t>Jiang 2024</t>
  </si>
  <si>
    <t>Liu Wenjie</t>
  </si>
  <si>
    <t>Hainan, China</t>
  </si>
  <si>
    <t>Kuske 2019</t>
  </si>
  <si>
    <t>Cheryl Kuske</t>
  </si>
  <si>
    <t>North Carolina, USA</t>
  </si>
  <si>
    <t>Li 2020</t>
  </si>
  <si>
    <t>Li Jinhua</t>
  </si>
  <si>
    <t>Hezuo, China</t>
  </si>
  <si>
    <t>NaH2PO4</t>
  </si>
  <si>
    <t>0-1:1</t>
  </si>
  <si>
    <t>Urea, NaH2PO4</t>
  </si>
  <si>
    <t>Li 2021</t>
  </si>
  <si>
    <t>Wang Chao</t>
  </si>
  <si>
    <t>Jilin, China</t>
  </si>
  <si>
    <t>Li 2022</t>
  </si>
  <si>
    <t>Deng Lei</t>
  </si>
  <si>
    <t>Xinjiang, China</t>
  </si>
  <si>
    <t>Shrubland</t>
  </si>
  <si>
    <t>Li 2024</t>
  </si>
  <si>
    <t>Song Xinzhang</t>
  </si>
  <si>
    <t>Hangzhou, Zhejiang</t>
  </si>
  <si>
    <t>Lian 2024</t>
  </si>
  <si>
    <t>Li Guihua</t>
  </si>
  <si>
    <t>Hebei, China</t>
  </si>
  <si>
    <t>Liao 2021</t>
  </si>
  <si>
    <t>Liu Feng</t>
  </si>
  <si>
    <t>Hunan, China</t>
  </si>
  <si>
    <t>Liu 2018</t>
  </si>
  <si>
    <t>Liu Lingli</t>
  </si>
  <si>
    <t>Duolun, China</t>
  </si>
  <si>
    <t>Liu 2023</t>
  </si>
  <si>
    <t>Christoph C. Tebbe</t>
  </si>
  <si>
    <t>Hamerstorf, Germany</t>
  </si>
  <si>
    <t>Luo 2020</t>
  </si>
  <si>
    <t>Ding Weixin</t>
  </si>
  <si>
    <t>Haibei, China</t>
  </si>
  <si>
    <t>Ca(H2PO4)2</t>
  </si>
  <si>
    <t>Urea, Ca(H2PO4)2</t>
  </si>
  <si>
    <t>Ma 2023</t>
  </si>
  <si>
    <t>He Jinsheng</t>
  </si>
  <si>
    <t>Ma 2020</t>
  </si>
  <si>
    <t>Wu lianghuan</t>
  </si>
  <si>
    <t>Rothamsted, England</t>
  </si>
  <si>
    <t>Ma 2024</t>
  </si>
  <si>
    <t>Cao Weidong</t>
  </si>
  <si>
    <t>Gansu, China</t>
  </si>
  <si>
    <t>&gt;5:1</t>
  </si>
  <si>
    <t>Urea, Cattle manure</t>
  </si>
  <si>
    <t>Mehnaz 2019</t>
  </si>
  <si>
    <t>Kazi Mehnaz</t>
  </si>
  <si>
    <t>Meng 2024</t>
  </si>
  <si>
    <t>Bai Wei</t>
  </si>
  <si>
    <t>Liaoning, China</t>
  </si>
  <si>
    <t>Morris 2022</t>
  </si>
  <si>
    <t>Kendalynn Morris</t>
  </si>
  <si>
    <t>Dehesa, Spain</t>
  </si>
  <si>
    <t>NH4NO3, Ca(H2PO4)2</t>
  </si>
  <si>
    <t>Parajuli 2022</t>
  </si>
  <si>
    <t>Binaya Parajuli</t>
  </si>
  <si>
    <t>SC, USA</t>
  </si>
  <si>
    <t>Qin 2024</t>
  </si>
  <si>
    <t>Zhou Huakun</t>
  </si>
  <si>
    <t>Riggs 2016</t>
  </si>
  <si>
    <t>Sarah Hobbie</t>
  </si>
  <si>
    <t>Nebraska, US</t>
  </si>
  <si>
    <t>Kansas, US</t>
  </si>
  <si>
    <t>Silva 2019</t>
  </si>
  <si>
    <t>Johannes Rousk</t>
  </si>
  <si>
    <t>Kloster, Sweden</t>
  </si>
  <si>
    <t>Song 2024</t>
  </si>
  <si>
    <t>Wang Xing</t>
  </si>
  <si>
    <t>Spohn 2016</t>
  </si>
  <si>
    <t>Marie Spohn</t>
  </si>
  <si>
    <t>Gumpenstein, Austria</t>
  </si>
  <si>
    <t>Urea, P2O5</t>
  </si>
  <si>
    <t>Su 2023</t>
  </si>
  <si>
    <t>Shangguan Zhouping</t>
  </si>
  <si>
    <t>NH4Cl, KH2PO4</t>
  </si>
  <si>
    <t>Wang 2024</t>
  </si>
  <si>
    <t>Wang Qiqi</t>
  </si>
  <si>
    <t>Eifel, Germany</t>
  </si>
  <si>
    <t>CaN, CaNP</t>
  </si>
  <si>
    <t>Widdig 2020</t>
  </si>
  <si>
    <t>Cedar Creek, US</t>
  </si>
  <si>
    <t>Chichaqua Bottoms, US</t>
  </si>
  <si>
    <t>Rookery, UK</t>
  </si>
  <si>
    <t>Heron’s Brook, UK</t>
  </si>
  <si>
    <t>Ukulinga,  South Africa</t>
  </si>
  <si>
    <t>Summerveld,  South Africa</t>
  </si>
  <si>
    <t>Xie 2021</t>
  </si>
  <si>
    <t>Guan Bo</t>
  </si>
  <si>
    <t>Shandong, China</t>
  </si>
  <si>
    <t>3:1-5:1</t>
  </si>
  <si>
    <t>Yuan 2019</t>
  </si>
  <si>
    <t>Fu Hua</t>
  </si>
  <si>
    <t>Jia 2025</t>
  </si>
  <si>
    <t>Deng Jian</t>
  </si>
  <si>
    <t>Zhao 2023</t>
  </si>
  <si>
    <t>Wen Yuan</t>
  </si>
  <si>
    <t>Guo 2025</t>
  </si>
  <si>
    <t>Zhang YingJun</t>
  </si>
  <si>
    <t>Inner Mongolia, China</t>
  </si>
  <si>
    <t>Jiao 2025</t>
  </si>
  <si>
    <t>Tian Xiaohong</t>
  </si>
  <si>
    <t>Yangling, China</t>
  </si>
  <si>
    <t>Wang 2025</t>
  </si>
  <si>
    <t>Du Zhangliu</t>
  </si>
  <si>
    <t>Hailun, China</t>
  </si>
  <si>
    <t>Zhang 2025</t>
  </si>
  <si>
    <t>Yuan Xiaobo</t>
  </si>
  <si>
    <t>Gong 2025</t>
  </si>
  <si>
    <t>Zhang Shangpeng</t>
  </si>
  <si>
    <t>Xilinhot, China</t>
  </si>
  <si>
    <t>Fang 2025</t>
  </si>
  <si>
    <t>Huang Juying</t>
  </si>
  <si>
    <t>Yanchi, China</t>
  </si>
  <si>
    <t>Zeng 2025</t>
  </si>
  <si>
    <t>Daiyunshan, China</t>
  </si>
  <si>
    <t>Meng 2025</t>
  </si>
  <si>
    <t>Fang XiangMin</t>
  </si>
  <si>
    <t>Jiulianshan, China</t>
  </si>
  <si>
    <t>NH4NO3, NaH2PO4</t>
  </si>
  <si>
    <t>Diao 2025</t>
  </si>
  <si>
    <t>Dong Kuanhu</t>
  </si>
  <si>
    <t>Youyu, China</t>
  </si>
  <si>
    <t>Su 2025</t>
  </si>
  <si>
    <t>Na 2022</t>
  </si>
  <si>
    <t xml:space="preserve">Zhang Yandong </t>
  </si>
  <si>
    <t>Maoershan, China</t>
  </si>
  <si>
    <t>Neurauter 2023</t>
  </si>
  <si>
    <t xml:space="preserve">Yuan Mingyue </t>
  </si>
  <si>
    <t>NH4Cl, NaH2PO4</t>
  </si>
  <si>
    <t>Püspök 2023</t>
  </si>
  <si>
    <t>Johann F. Püspök</t>
  </si>
  <si>
    <t>Southern California, US</t>
  </si>
  <si>
    <t>Sistla 2012</t>
  </si>
  <si>
    <t>Joshua P. Schimel</t>
  </si>
  <si>
    <t>Toolik Lake, USA</t>
  </si>
  <si>
    <t>Wang 2022</t>
  </si>
  <si>
    <t>Xianyang, China</t>
  </si>
  <si>
    <t xml:space="preserve">Fang Linchuan </t>
  </si>
  <si>
    <t>Wang 2023</t>
  </si>
  <si>
    <t xml:space="preserve">Zhu Wanze </t>
  </si>
  <si>
    <t>Gongga, China</t>
  </si>
  <si>
    <t>Xu 2022</t>
  </si>
  <si>
    <t xml:space="preserve">Xiong Zhengqin </t>
  </si>
  <si>
    <t>Jiamusi, China</t>
  </si>
  <si>
    <t>Shouguang, China</t>
  </si>
  <si>
    <t>Nanjing, China</t>
  </si>
  <si>
    <t>Nanchang, China</t>
  </si>
  <si>
    <t>Haikou, China</t>
  </si>
  <si>
    <t>Yang 2023</t>
  </si>
  <si>
    <t xml:space="preserve">Li Dejun </t>
  </si>
  <si>
    <t>Referneces</t>
  </si>
  <si>
    <t>Da H, Zhou JC, Zeng QX, Yuan XQ, Cui JY, Sun XQ, Su XQ, Li WP, Chen YM (2022) Effects of short-term nitrogen addition on soil carbon fractions in Pinus taiwanensis forest and its microbial mechanisms. Acta Scientiae Circumstantiae 42: 291-300</t>
  </si>
  <si>
    <t>Dai H，Zeng QX，Zhou JC，Peng YZ, Sun XQ, Chen JQ, Chen WW, Chen YM (2022) Ｒesponses of soil microbial carbon use efficiency to short-term nitrogen addition in Castanopsis fabri forest. Chinese Journal of Applied Ecology 33: 2611-2618</t>
  </si>
  <si>
    <t>Sun XQ, DaiH, Zeng QX, Zhou JC, Peng YZ, Chen WW, Zhang QF, Chen YM (2024) The influence of soil microbial community structure on microbial carbon use efficiency under nitrogen addition. Acta Ecologica Sinica 44: 1737-1746</t>
  </si>
  <si>
    <t>Luan LL, Liu EY, Gu X, Sun JX (2020) Effects of litter manipulation and nitrogen addition on soil ecoenzymatic stoichiometry in a mixed pine and oak forest. Acta Ecologica Sinica 40: 9220-9233</t>
  </si>
  <si>
    <t>Barcelos JPQ, Mariano E, Jones DL, Rosolem CA (2021) Topsoil and subsoil C and N turnover are affected by superficial lime and gypsum application in the short-term. Soil Biol Biochem 163: 108456</t>
  </si>
  <si>
    <t>Chen Y, Liu X, Hou YH, Zhou SR, Zhu B (2021) Particulate organic carbon is more vulnerable to nitrogen addition than mineral-associated organic carbon in soil of an alpine meadow. Plant Soil 458: 93-103</t>
  </si>
  <si>
    <t>Chen Y, Zhang YJ, Bai ED, Piao SL, Chen N, Zhao G, Zheng ZT, Zhu YX (2022) The stimulatory effect of elevated CO2 on soil respiration is unaffected by N addition. Sci Total Environ 813: 151907</t>
  </si>
  <si>
    <t>Cui YX, Moorhead DL, Wang XX, Xu MZ, Wang X, Wei XM, Zhu ZK, Ge TD, Peng SS, Zhu B, Zhang XC, Fang LC (2022) Decreasing microbial phosphorus limitation increases soil carbon release. Geoderma 419: 115868</t>
  </si>
  <si>
    <t>Chen LY, Liu L, Mao C, Qin SQ, Wang J, Liu FT, Blagodatsky S, Yang GB, Zhang QW, Zhang DY, Yu JC, Yang YH (2018) Nitrogen availability regulates topsoil carbon dynamics after permafrost thaw by altering microbial metabolic efficiency. Nat Commun 9: 3951</t>
  </si>
  <si>
    <t>Cui H, He C, Zheng WW, Jiang ZH, Yang JP (2024) Effects of nitrogen addition on rhizosphere priming: The role of stoichiometric imbalance. Sci Total Environ 914: 169731</t>
  </si>
  <si>
    <t>Duan PP, Wang KL, Li DJ (2023) Nitrogen addition effects on soil mineral-associated carbon differ between the valley and slope in a subtropical karst forest. Geoderma 430: 116357</t>
  </si>
  <si>
    <t>Fang YY, Singh BP, Collins D, Armstrong R, Van Zwieten L, Tavakkoli E (2020) Nutrient stoichiometry and labile carbon content of organic amendments control microbial biomass and carbon-use efficiency in a poorly structured sodic-subsoil. Biol Fert Soils 56: 219-233</t>
  </si>
  <si>
    <t>Feng XH, Qin SQ, Zhang DY, Chen PD, Hu J, Wang GQ, Liu Y, Wei B, Li QL, Yang YH, Chen LY (2022) Nitrogen input enhances microbial carbon use efficiency by altering plant-microbe-mineral interactions. Global Change Biol 28: 4845-4860.</t>
  </si>
  <si>
    <t>Gaudel G, Xing L, Shrestha S, Poudel M, Sherpa P, Raseduzzaman M, Zhang XF (2024) Microbial mechanisms regulate soil organic carbon mineralization under carbon with varying levels of nitrogen addition in the above-treeline ecosystem. Sci Total Environ 917: 170497</t>
  </si>
  <si>
    <t>Guo X, Luo Z, Sun OJ (2021) Long-term litter type treatments alter soil carbon composition but not microbial carbon utilization in a mixed pine-oak forest. Biogeochemistry 152: 327-343.</t>
  </si>
  <si>
    <t>Hicks LC, Yuan MY, Brangarí A, Rousk K, Rousk J (2022) Increased Above- and Belowground Plant Input Can Both Trigger Microbial Nitrogen Mining in Subarctic Tundra Soils. Ecosystems 25: 105-121.</t>
  </si>
  <si>
    <t>Jiang XY, Cao LX, Zhang RD (2014) Effects of addition of nitrogen on soil fungal and bacterial biomass and carbon utilisation efficiency in a city lawn soil. Soil Res 52: 97-105.</t>
  </si>
  <si>
    <t>Jiang YM, Su TY, Wang HF, Yang Q, Lu JL, Fu QY, Mao H, Xu WX, Luo YQ, Liu WJ, Yang H, Fang MY (2024) Deep soil microbial carbon use efficiency responds stronger to nitrogen deposition than top soil in tropical forests, southern China. Plant Soil 500: 605-622.</t>
  </si>
  <si>
    <t>Kuske CR, Sinsabaugh RL, Gallegos-Graves L, Albright MBN, Mueller R, Dunbar J (2019) Simple measurements in a complex system: soil community responses to nitrogen amendment in a forest. Ecosphere 10: e02687</t>
  </si>
  <si>
    <t>Li JH, Zhang R, Cheng BH, Ye LF, Li WJ, Shi XM (2021) Effects of nitrogen and phosphorus additions on decomposition and accumulation of soil organic carbon in alpine meadows on the Tibetan Plateau. Land Degrad Dev 32: 1467-1477.</t>
  </si>
  <si>
    <t>Li J, Sang CP, Yang JY, Qu LR, Xia ZW, Sun H, Jiang P, Wang XG, He HB, Wang C (2021) Stoichiometric imbalance and microbial community regulate microbial elements use efficiencies under nitrogen addition. Soil Biol Biochem 156: 108207</t>
  </si>
  <si>
    <t>Li JW, Xie JB, Zhang Y, Dong LB, Shangguan ZP, Deng L (2022) Interactive effects of nitrogen and water addition on soil microbial resource limitation in a temperate desert shrubland. Plant Soil 475: 361-378.</t>
  </si>
  <si>
    <t>Li Q, Ji H, Zhang C, Cui Y, Peng C, Chang SX, Cao T, Shi M, Li Y, Wang X, Zhang J, Song X (2024) Biochar amendment alleviates soil microbial nitrogen and phosphorus limitation and increases soil heterotrophic respiration under long-term nitrogen input in a subtropical forest. Sci Total Environ 951: 175867.</t>
  </si>
  <si>
    <t>Lian JS, Li GH, Zhang JF, Massart S (2024) Nitrogen fertilization affected microbial carbon use efficiency and microbial resource limitations via root exudates. Sci Total Environ 950: 174933</t>
  </si>
  <si>
    <t>Liao C, Tian QX, Liu F (2021) Nitrogen availability regulates deep soil priming effect by changing microbial metabolic efficiency in a subtropical forest. J Forestry Res 32: 713-723.</t>
  </si>
  <si>
    <t>Liu WX, Qiao CL, Yang S, Bai WM, Liu LL (2018) Microbial carbon use efficiency and priming effect regulate soil carbon storage under nitrogen deposition by slowing soil organic matter decomposition. Geoderma 332: 37-44.</t>
  </si>
  <si>
    <t>Liu B, Schroeder J, Ahnemann H, Poeplau C, Tebbe CC (2023) Crop diversification improves the diversity and network structure of the prokaryotic soil microbiome at conventional nitrogen fertilization. Plant Soil 489: 259-276.</t>
  </si>
  <si>
    <t>Luo RY, Kuzyakov Y, Liu DY, Fan JL, Luo JF, Lindsey S, He JS, Ding WX (2020) Nutrient addition reduces carbon sequestration in a Tibetan grassland soil: Disentangling microbial and physical controls. Soil Biol Biochem 144: 107764</t>
  </si>
  <si>
    <t>Ma T, Gao WJ, Shi BW, Yang ZY, Li YF, Zhu JX, He JS (2023) Effects of short- and long-term nutrient addition on microbial carbon use efficiency and carbon accumulation efficiency in the Tibetan alpine grassland. Soil Till Res 229: 105657</t>
  </si>
  <si>
    <t>Ma Q, Wen Y, Pan W, Macdonald A, Hill PW, Chadwick DR, Wu L, Jones DL (2020) Soil carbon, nitrogen, and sulphur status affects the metabolism of organic S but not its uptake by microorganisms. Soil Biol Biochem 149: 107943.</t>
  </si>
  <si>
    <t>Ma ZB, Liang T, Fu HR, Ma QX, Chang DN, Zhang JD, Che ZX, Zhou GP, Cao WD (2024) Long-term green manuring increases soil carbon sequestration via decreasing qCO2 caused by lower microbial phosphorus limitation in a dry land field. Agr Ecosyst Environ 374:  109142</t>
  </si>
  <si>
    <t>Mehnaz KR, Corneo PE, Keitel C, Dijkstra FA (2019) Carbon and phosphorus addition effects on microbial carbon use efficiency, soil organic matter priming, gross nitrogen mineralization and nitrous oxide emission from soil. Soil Biol Biochem 134: 175-186.</t>
  </si>
  <si>
    <t>Meng Y, Wu KK, Gong P, Zhang Z, Han M, Wei ZB, Wang LL, Lv N, Bai W, Zhang LL (2024) Effects of Corn Stalks Returning on Soil Microbial Carbon Use Efficiency and Corn Yield in Semi-Arid Cropland. Bioresources 19: 103-115.</t>
  </si>
  <si>
    <t>Morris KA, Richter A, Migliavacca M, Schrumpf M (2022) Growth of soil microbes is not limited by the availability of nitrogen and phosphorus in a Mediterranean oak-savanna. Soil Biol Biochem  169: 108680.</t>
  </si>
  <si>
    <t>Parajuli B, Ye RZ, Szogi A (2022) Mineral N suppressed priming effect while increasing microbial C use efficiency and N2O production in sandy soils under long-term conservation management. Biol Fert Soils 58: 903-915.</t>
  </si>
  <si>
    <t>Qin WK, Feng JG, Zhang QF, Yuan X, Zhou HK, Zhu B (2024) Nitrogen and phosphorus addition mediate soil priming effects via affecting microbial stoichiometric balance in an alpine meadow. Sci Total Environ 908：168350</t>
  </si>
  <si>
    <t>Riggs CE, Hobbie SE (2016) Mechanisms driving the soil organic matter decomposition response to nitrogen enrichment in grassland soils. Soil Biol Biochem 99: 54-65.</t>
  </si>
  <si>
    <t>Silva-Sánchez A, Soares M, Rousk J (2019) Testing the dependence of microbial growth and carbon use efficiency on nitrogen availability, pH, and organic matter quality. Soil Biol Biochem 134: 25-35.</t>
  </si>
  <si>
    <t>Song JJ, Song JH, Xu W, Gao GX, Bai JZ, Zhang ZH, Yu Q, Hao JQ, Yang GH, Ren GX, Feng YZ, Wang X (2024) Straw return with fertilizer improves soil CO2 emissions by mitigating microbial nitrogen limitation during the winter wheat season. Catena 241: 108050</t>
  </si>
  <si>
    <t>Spohn M, Pötsch EM, Eichorst SA, Woebken D, Wanek W, Richter A (2016) Soil microbial carbon use efficiency and biomass turnover in a long-term fertilization experiment in a temperate grassland. Soil Biol Biochem 97: 168-175.</t>
  </si>
  <si>
    <r>
      <rPr>
        <sz val="11"/>
        <color theme="1"/>
        <rFont val="宋体"/>
        <charset val="134"/>
        <scheme val="minor"/>
      </rPr>
      <t xml:space="preserve">Su ZX, Shangguan ZP (2023) Nitrogen addition decreases the soil cumulative priming effect and favours soil net carbon gains in </t>
    </r>
    <r>
      <rPr>
        <i/>
        <sz val="11"/>
        <color theme="1"/>
        <rFont val="宋体"/>
        <charset val="134"/>
        <scheme val="minor"/>
      </rPr>
      <t>Robinia pseudoacacia</t>
    </r>
    <r>
      <rPr>
        <sz val="11"/>
        <color theme="1"/>
        <rFont val="宋体"/>
        <charset val="134"/>
        <scheme val="minor"/>
      </rPr>
      <t xml:space="preserve"> plantation soil. Geoderma 433:  116444</t>
    </r>
  </si>
  <si>
    <t>Wang QQ, Bauke SL, Doring TF, Yin JH, Cooledge EC, Jones DL, Chadwick DR, Tietema A, Bol R (2024) Soil pH and phosphorus availability regulate sulphur cycling in an 82-year-old fertilised grassland. Soil Biol Biochem 194: 109436</t>
  </si>
  <si>
    <t>Widdig M, Schleuss PM, Biederman LA, Borer ET, Crawley MJ, Kirkman KP, Seabloom EW, Wragg PD, Spohn M (2020) Microbial carbon use efficiency in grassland soils subjected to nitrogen and phosphorus additions. Soil Biol Biochem 146: 107815</t>
  </si>
  <si>
    <t>Xie WJ, Zhang YP, Li JY, Wei SC, Li XP, Yu H, Guan B (2021) Straw application coupled with N and P supply enhanced microbial biomass, enzymatic activity, and carbon use efficiency in saline soil. Appl Soil Ecol 168: 104128</t>
  </si>
  <si>
    <t>Yuan X, Niu D, Gherardi LA, Liu Y, Wang Y, Elser JJ, Fu H (2019) Linkages of stoichiometric imbalances to soil microbial respiration with increasing nitrogen addition: Evidence from a long-term grassland experiment. Soil Biol Biochem 138: 107580.</t>
  </si>
  <si>
    <t>Zhao X, Lu XY, Yang JY, Zhang D, Ren CJ, Wang XK, Zhang XX, Deng J (2022) Effects of Nitrogen Addition on Microbial Carbon Use Efficiency of Soil Aggregates in Abandoned Grassland on the Loess Plateau of China. Forests 13: 276</t>
  </si>
  <si>
    <t>Jia YH, Hu WY, Deng J, Zhao X, Chen ZY, Wang YN, Li JW, Zhang XX (2025) Effects of nitrogen addition on soil microbial nutrient limitation characteristics in grassland in the Loess Hilly Region. Acta Prataculturae Sinica, 34: 221−232.</t>
  </si>
  <si>
    <t>Zhao DQ, Liu ZX, Xu YP, Wang ZT, Li ZX, Ling J, Wu G, Wen Y (2023) Subsoil SOC increased by high C:N ratio straw application with optimized nitrogen supplementation. Soil Use Manage 40: e13020</t>
  </si>
  <si>
    <t>Guo MQ, Guo TT, Yang GW, Liu N, Zhou JQ, Zhang YJ (2025) Legume introduction increases soil organic carbon in grassland via regulation of microbial metabolism regardless of phosphorus fertilization. Geoderma 456: 117262</t>
  </si>
  <si>
    <t>Jiao YP, Meng XT, Qi P, Li YN, Zhang XY, Lu HD, Shi JL, Tian XH (2025) Pathways of soil organic carbon accrual affected by manure combined with different nitrogen application rates: Highlighting microbial life history strategies and biomarker accumulation. Geoderma 459: 117384</t>
  </si>
  <si>
    <t>Wang X, Zhu XM, Fang YY, Vancov T, Zou ZC, Jin XY, Ma LX, Wu D, Du ZL (2025) Long-term nitrogen fertilization accelerates labile biomolecules decomposition and retains recalcitrant compounds in a temperate agroecosystem. Agr Ecosyst Environ 379:109373</t>
  </si>
  <si>
    <t>Zhang Y, Niu D, Li Q, Liu H, Wang Y, Xu J, Du B, Guo D, Liu Y, Fu H, Yuan X (2025) Nonlinear response of soil microbial network complexity to long-term nitrogen addition in a semiarid grassland: Implications for soil carbon processes. Agriculture, Ecosystems &amp; Environment 380: 109407</t>
  </si>
  <si>
    <t>Gong J, Zhang S, Li Y, Lambers H, Zhang W, Zhang S, Dong X, Yang G, Wang R, Yan C, Wang T (2025) Increasing phosphorus availability reduces grassland soil N2O emission: Plants and microbes move from mutualism to self-reliance. Agriculture, Ecosystems &amp; Environment 389: 109695.</t>
  </si>
  <si>
    <t>Fang Z, Yu H, Jiao F, Huang J (2025) Microbial Metabolic Limitation in Response to Phosphorus Enrichment: Implications for Carbon Sequestration in a Nitrogen-Enriched Desert Steppe. Land Degradation &amp; Development 36: 2405–2419.</t>
  </si>
  <si>
    <t>Zeng Q, Zhang Q, Mei K, Feng J, Yuan X, Liu Y, Xu M, Sun H, Zhu B, Chen Y (2025) Increasing phosphorus availability reduces priming effect by facilitating microbial carbon use efficiency in a subtropical forest soil. Biology and Fertility of Soils 61: 909–923.</t>
  </si>
  <si>
    <t>Meng MH, Liang C, He J, Shi ZY, Chen FS, Wang FC, Jiang XL, Fang XM (2025) Nutrient enrichment weakens the positive feedback of soil organic carbon decomposition to short-term warming in subtropical forests. Plant and Soil. doi: 10.1007/s11104-024-07171-y.</t>
  </si>
  <si>
    <t>Diao H, Wang J, Chen Y, Gao Y, Liang W, Pang G, Bian J, Wang J, Hao J, Wang C, Zhao X, Dong K (2025) Interactive effects of nitrogen addition and drought on soil microbial carbon use efficiency in saline–alkaline grasslands of northern China. Plant and Soil. doi: 10.1007/s11104-025-07483-7.</t>
  </si>
  <si>
    <t>Su T, Jiang Y, Chen H, Wang Y, Yang Q, Li J, Lu J-l, Ran H, Yang H, Liu W, Fang M, Huang L (2025) Short-term nutrient addition increases soil organic carbon accumulation in tropical forest. Plant and Soil. doi: 10.1007/s11104-025-07563-8.</t>
  </si>
  <si>
    <t>Na M, Hicks LC, Zhang Y, Shahbaz M, Sun H, Rousk J (2022) Semi-continuous C supply reveals that priming due to N-mining is driven by microbial growth demands in temperate forest plantations. Soil Biology and Biochemistry 173:108802</t>
  </si>
  <si>
    <t>Neurauter M, Yuan M, Hicks LC, Rousk J (2023) Soil microbial resource limitation along a subarctic ecotone from birch forest to tundra heath. Soil Biology and Biochemistry 177: 108919.</t>
  </si>
  <si>
    <t>Püspök JF, Zhao S, Calma AD, Vourlitis GL, Allison SD, Aronson EL, Schimel JP, Hanan EJ, Homyak PM (2023) Effects of experimental nitrogen deposition on soil organic carbon storage in Southern California drylands. Global Change Biology 29: 1660–1679.</t>
  </si>
  <si>
    <t>Sistla SA, Asao S, Schimel JP (2012) Detecting microbial N-limitation in tussock tundra soil: Implications for Arctic soil organic carbon cycling. Soil Biology and Biochemistry 55: 78–84.</t>
  </si>
  <si>
    <t>Wang X, Cui Y, Wang Y, Duan C, Niu Y, Sun R, Shen Y, Guo X, Fang L (2022) Ecoenzymatic stoichiometry reveals phosphorus addition alleviates microbial nutrient limitation and promotes soil carbon sequestration in agricultural ecosystems. Journal of Soils and Sediments 22: 536–546.</t>
  </si>
  <si>
    <t>Wang W, Zhu W, Li X, Ma S (2023) Long-term nitrogen addition increased soil microbial carbon use efficiency in subalpine forests on the eastern edge of the Qinghai–Tibet Plateau. Plant and Soil 482: 553–565.</t>
  </si>
  <si>
    <t>Xu X, Zhang Q, Song M, Zhang X, Bi R, Zhan L, Dong Y, Xiong Z (2022) Soil organic carbon decomposition responding to warming under nitrogen addition across Chinese vegetable soils. Ecotoxicology and Environmental Safety 242: 113932.</t>
  </si>
  <si>
    <t>Yang X, Duan P, Hicks L, Wang K, Li D (2023) Mechanisms underlying the responses of microbial carbon and nitrogen use efficiencies to nitrogen addition are mediated by topography in a subtropical forest. Science of The Total Environment 880: 163236.</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</si>
</sst>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Red]\-0.00\ "/>
    <numFmt numFmtId="177" formatCode="0_ "/>
    <numFmt numFmtId="178" formatCode="0_ ;[Red]\-0\ "/>
    <numFmt numFmtId="179" formatCode="0.0000_ ;[Red]\-0.0000\ "/>
    <numFmt numFmtId="180" formatCode="0.0_ ;[Red]\-0.0\ "/>
  </numFmts>
  <fonts count="31">
    <font>
      <sz val="11"/>
      <color theme="1"/>
      <name val="宋体"/>
      <charset val="134"/>
      <scheme val="minor"/>
    </font>
    <font>
      <sz val="10.5"/>
      <color rgb="FF000000"/>
      <name val="宋体"/>
      <charset val="134"/>
      <scheme val="minor"/>
    </font>
    <font>
      <sz val="11"/>
      <color rgb="FF000000"/>
      <name val="宋体"/>
      <charset val="134"/>
    </font>
    <font>
      <sz val="10"/>
      <name val="Arial"/>
      <charset val="134"/>
    </font>
    <font>
      <sz val="10"/>
      <color theme="1"/>
      <name val="Arial"/>
      <charset val="134"/>
    </font>
    <font>
      <sz val="10"/>
      <color rgb="FF000000"/>
      <name val="Arial"/>
      <charset val="134"/>
    </font>
    <font>
      <sz val="10"/>
      <color theme="1"/>
      <name val="等线"/>
      <charset val="134"/>
    </font>
    <font>
      <sz val="10"/>
      <color theme="1"/>
      <name val="宋体-简"/>
      <charset val="134"/>
    </font>
    <font>
      <sz val="11"/>
      <color rgb="FF000000"/>
      <name val="等线"/>
      <charset val="134"/>
    </font>
    <font>
      <b/>
      <sz val="10"/>
      <color theme="1"/>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i/>
      <sz val="11"/>
      <color theme="1"/>
      <name val="宋体"/>
      <charset val="134"/>
      <scheme val="minor"/>
    </font>
  </fonts>
  <fills count="39">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700918607135"/>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8"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9" borderId="4" applyNumberFormat="0" applyAlignment="0" applyProtection="0">
      <alignment vertical="center"/>
    </xf>
    <xf numFmtId="0" fontId="19" fillId="10" borderId="5" applyNumberFormat="0" applyAlignment="0" applyProtection="0">
      <alignment vertical="center"/>
    </xf>
    <xf numFmtId="0" fontId="20" fillId="10" borderId="4" applyNumberFormat="0" applyAlignment="0" applyProtection="0">
      <alignment vertical="center"/>
    </xf>
    <xf numFmtId="0" fontId="21" fillId="11"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8" fillId="36" borderId="0" applyNumberFormat="0" applyBorder="0" applyAlignment="0" applyProtection="0">
      <alignment vertical="center"/>
    </xf>
    <xf numFmtId="0" fontId="28" fillId="37" borderId="0" applyNumberFormat="0" applyBorder="0" applyAlignment="0" applyProtection="0">
      <alignment vertical="center"/>
    </xf>
    <xf numFmtId="0" fontId="27" fillId="38" borderId="0" applyNumberFormat="0" applyBorder="0" applyAlignment="0" applyProtection="0">
      <alignment vertical="center"/>
    </xf>
  </cellStyleXfs>
  <cellXfs count="53">
    <xf numFmtId="0" fontId="0" fillId="0" borderId="0" xfId="0">
      <alignment vertical="center"/>
    </xf>
    <xf numFmtId="0" fontId="1" fillId="0" borderId="0" xfId="0" applyFont="1">
      <alignment vertical="center"/>
    </xf>
    <xf numFmtId="0" fontId="2" fillId="0" borderId="0" xfId="0" applyFont="1">
      <alignment vertical="center"/>
    </xf>
    <xf numFmtId="0" fontId="0" fillId="2" borderId="0" xfId="0" applyFill="1">
      <alignment vertical="center"/>
    </xf>
    <xf numFmtId="0" fontId="3" fillId="0" borderId="0" xfId="0" applyFont="1">
      <alignment vertical="center"/>
    </xf>
    <xf numFmtId="0" fontId="4" fillId="0" borderId="0" xfId="0" applyFont="1">
      <alignment vertical="center"/>
    </xf>
    <xf numFmtId="49" fontId="4" fillId="0" borderId="0" xfId="0" applyNumberFormat="1" applyFont="1">
      <alignment vertical="center"/>
    </xf>
    <xf numFmtId="176" fontId="4" fillId="0" borderId="0" xfId="0" applyNumberFormat="1" applyFont="1">
      <alignment vertical="center"/>
    </xf>
    <xf numFmtId="177" fontId="4" fillId="0" borderId="0" xfId="0" applyNumberFormat="1" applyFont="1">
      <alignment vertical="center"/>
    </xf>
    <xf numFmtId="178" fontId="4" fillId="0" borderId="0" xfId="0" applyNumberFormat="1" applyFont="1">
      <alignment vertical="center"/>
    </xf>
    <xf numFmtId="179" fontId="4" fillId="0" borderId="0" xfId="0" applyNumberFormat="1" applyFont="1">
      <alignment vertical="center"/>
    </xf>
    <xf numFmtId="0" fontId="3" fillId="0" borderId="0" xfId="0" applyFont="1" applyAlignment="1"/>
    <xf numFmtId="0" fontId="4" fillId="0" borderId="0" xfId="0" applyFont="1" applyAlignment="1"/>
    <xf numFmtId="49" fontId="4" fillId="0" borderId="0" xfId="0" applyNumberFormat="1" applyFont="1" applyAlignment="1"/>
    <xf numFmtId="49" fontId="5" fillId="0" borderId="0" xfId="0" applyNumberFormat="1" applyFont="1">
      <alignment vertical="center"/>
    </xf>
    <xf numFmtId="176" fontId="4" fillId="0" borderId="0" xfId="0" applyNumberFormat="1" applyFont="1" applyAlignment="1"/>
    <xf numFmtId="177" fontId="4" fillId="0" borderId="0" xfId="0" applyNumberFormat="1" applyFont="1" applyAlignment="1"/>
    <xf numFmtId="178" fontId="4" fillId="3" borderId="0" xfId="0" applyNumberFormat="1" applyFont="1" applyFill="1">
      <alignment vertical="center"/>
    </xf>
    <xf numFmtId="180" fontId="4" fillId="0" borderId="0" xfId="0" applyNumberFormat="1" applyFont="1">
      <alignment vertical="center"/>
    </xf>
    <xf numFmtId="49" fontId="4" fillId="3" borderId="0" xfId="0" applyNumberFormat="1" applyFont="1" applyFill="1">
      <alignment vertical="center"/>
    </xf>
    <xf numFmtId="0" fontId="4" fillId="3" borderId="0" xfId="0" applyFont="1" applyFill="1">
      <alignment vertical="center"/>
    </xf>
    <xf numFmtId="178" fontId="4" fillId="4" borderId="0" xfId="0" applyNumberFormat="1" applyFont="1" applyFill="1">
      <alignment vertical="center"/>
    </xf>
    <xf numFmtId="49" fontId="4" fillId="4" borderId="0" xfId="0" applyNumberFormat="1" applyFont="1" applyFill="1">
      <alignment vertical="center"/>
    </xf>
    <xf numFmtId="0" fontId="4" fillId="4" borderId="0" xfId="0" applyFont="1" applyFill="1">
      <alignment vertical="center"/>
    </xf>
    <xf numFmtId="49" fontId="4" fillId="5" borderId="0" xfId="0" applyNumberFormat="1" applyFont="1" applyFill="1">
      <alignment vertical="center"/>
    </xf>
    <xf numFmtId="0" fontId="4" fillId="5" borderId="0" xfId="0" applyFont="1" applyFill="1">
      <alignment vertical="center"/>
    </xf>
    <xf numFmtId="0" fontId="6" fillId="0" borderId="0" xfId="0" applyFont="1" applyAlignment="1"/>
    <xf numFmtId="0" fontId="7" fillId="0" borderId="0" xfId="0" applyFont="1" applyAlignment="1"/>
    <xf numFmtId="177" fontId="6" fillId="2" borderId="0" xfId="0" applyNumberFormat="1" applyFont="1" applyFill="1" applyAlignment="1"/>
    <xf numFmtId="177" fontId="4" fillId="2" borderId="0" xfId="0" applyNumberFormat="1" applyFont="1" applyFill="1" applyAlignment="1"/>
    <xf numFmtId="0" fontId="6" fillId="0" borderId="0" xfId="0" applyFont="1">
      <alignment vertical="center"/>
    </xf>
    <xf numFmtId="49" fontId="6" fillId="0" borderId="0" xfId="0" applyNumberFormat="1" applyFont="1">
      <alignment vertical="center"/>
    </xf>
    <xf numFmtId="176" fontId="6" fillId="0" borderId="0" xfId="0" applyNumberFormat="1" applyFont="1" applyAlignment="1"/>
    <xf numFmtId="176" fontId="3" fillId="6" borderId="0" xfId="0" applyNumberFormat="1" applyFont="1" applyFill="1" applyAlignment="1"/>
    <xf numFmtId="176" fontId="4" fillId="6" borderId="0" xfId="0" applyNumberFormat="1" applyFont="1" applyFill="1" applyAlignment="1"/>
    <xf numFmtId="179" fontId="3" fillId="6" borderId="0" xfId="0" applyNumberFormat="1" applyFont="1" applyFill="1" applyAlignment="1"/>
    <xf numFmtId="179" fontId="4" fillId="6" borderId="0" xfId="0" applyNumberFormat="1" applyFont="1" applyFill="1" applyAlignment="1"/>
    <xf numFmtId="179" fontId="4" fillId="0" borderId="0" xfId="0" applyNumberFormat="1" applyFont="1" applyAlignment="1"/>
    <xf numFmtId="176" fontId="3" fillId="3" borderId="0" xfId="0" applyNumberFormat="1" applyFont="1" applyFill="1" applyAlignment="1"/>
    <xf numFmtId="176" fontId="3" fillId="0" borderId="0" xfId="0" applyNumberFormat="1" applyFont="1" applyAlignment="1"/>
    <xf numFmtId="176" fontId="5" fillId="0" borderId="0" xfId="0" applyNumberFormat="1" applyFont="1">
      <alignment vertical="center"/>
    </xf>
    <xf numFmtId="0" fontId="4" fillId="0" borderId="0" xfId="0" applyFont="1" applyAlignment="1">
      <alignment vertical="center" wrapText="1"/>
    </xf>
    <xf numFmtId="49" fontId="3" fillId="0" borderId="0" xfId="0" applyNumberFormat="1" applyFont="1">
      <alignment vertical="center"/>
    </xf>
    <xf numFmtId="176" fontId="3" fillId="0" borderId="0" xfId="0" applyNumberFormat="1" applyFont="1">
      <alignment vertical="center"/>
    </xf>
    <xf numFmtId="177" fontId="3" fillId="0" borderId="0" xfId="0" applyNumberFormat="1" applyFont="1">
      <alignment vertical="center"/>
    </xf>
    <xf numFmtId="178" fontId="3" fillId="0" borderId="0" xfId="0" applyNumberFormat="1" applyFont="1">
      <alignment vertical="center"/>
    </xf>
    <xf numFmtId="180" fontId="3" fillId="0" borderId="0" xfId="0" applyNumberFormat="1" applyFont="1">
      <alignment vertical="center"/>
    </xf>
    <xf numFmtId="0" fontId="4" fillId="2" borderId="0" xfId="0" applyFont="1" applyFill="1">
      <alignment vertical="center"/>
    </xf>
    <xf numFmtId="176" fontId="8" fillId="0" borderId="0" xfId="0" applyNumberFormat="1" applyFont="1">
      <alignment vertical="center"/>
    </xf>
    <xf numFmtId="0" fontId="8" fillId="0" borderId="0" xfId="0" applyFont="1">
      <alignment vertical="center"/>
    </xf>
    <xf numFmtId="176" fontId="9" fillId="0" borderId="0" xfId="0" applyNumberFormat="1" applyFont="1">
      <alignment vertical="center"/>
    </xf>
    <xf numFmtId="176" fontId="4" fillId="7" borderId="0" xfId="0" applyNumberFormat="1" applyFont="1" applyFill="1">
      <alignment vertical="center"/>
    </xf>
    <xf numFmtId="176" fontId="4" fillId="2" borderId="0" xfId="0" applyNumberFormat="1"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O430"/>
  <sheetViews>
    <sheetView zoomScale="90" zoomScaleNormal="90" workbookViewId="0">
      <selection activeCell="AJ1" sqref="AJ1"/>
    </sheetView>
  </sheetViews>
  <sheetFormatPr defaultColWidth="9.20192307692308" defaultRowHeight="15.2"/>
  <cols>
    <col min="1" max="1" width="9.20192307692308" style="5"/>
    <col min="2" max="2" width="14.5961538461538" style="5" customWidth="1"/>
    <col min="3" max="3" width="18.3365384615385" style="6" customWidth="1"/>
    <col min="4" max="4" width="21" style="5" customWidth="1"/>
    <col min="5" max="5" width="12.6634615384615" style="7"/>
    <col min="6" max="6" width="11.4615384615385" style="7"/>
    <col min="7" max="7" width="14.2692307692308" style="5" customWidth="1"/>
    <col min="8" max="8" width="13.8653846153846" style="8"/>
    <col min="9" max="9" width="9.20192307692308" style="7"/>
    <col min="10" max="10" width="10.3365384615385" style="8"/>
    <col min="11" max="11" width="10.3942307692308" style="5"/>
    <col min="12" max="12" width="23.3942307692308" style="9" customWidth="1"/>
    <col min="13" max="13" width="15.6634615384615" style="6" customWidth="1"/>
    <col min="14" max="15" width="15.3942307692308" style="5" customWidth="1"/>
    <col min="16" max="16" width="15.3942307692308" style="9" customWidth="1"/>
    <col min="17" max="17" width="15.3942307692308" style="6" customWidth="1"/>
    <col min="18" max="19" width="15.3942307692308" style="5" customWidth="1"/>
    <col min="20" max="20" width="17.1346153846154" style="6" customWidth="1"/>
    <col min="21" max="22" width="15.3942307692308" style="5" customWidth="1"/>
    <col min="23" max="24" width="9.20192307692308" style="5"/>
    <col min="25" max="25" width="12.6634615384615" style="5" customWidth="1"/>
    <col min="26" max="26" width="12.7980769230769" style="7"/>
    <col min="27" max="27" width="12.4615384615385" style="5" customWidth="1"/>
    <col min="28" max="28" width="21" style="5" customWidth="1"/>
    <col min="29" max="29" width="16" style="5" customWidth="1"/>
    <col min="30" max="30" width="16" style="6" customWidth="1"/>
    <col min="31" max="31" width="16" style="7" customWidth="1"/>
    <col min="32" max="34" width="13" style="7" customWidth="1"/>
    <col min="35" max="35" width="16.2019230769231" style="7" customWidth="1"/>
    <col min="36" max="36" width="9.20192307692308" style="7"/>
    <col min="37" max="37" width="13.8653846153846" style="7"/>
    <col min="38" max="38" width="12.9326923076923" style="7"/>
    <col min="39" max="42" width="13.8653846153846" style="7"/>
    <col min="43" max="43" width="9.52884615384615" style="10"/>
    <col min="44" max="44" width="9.20192307692308" style="10"/>
    <col min="45" max="45" width="13.8653846153846" style="7"/>
    <col min="46" max="46" width="9.20192307692308" style="7"/>
    <col min="47" max="50" width="13.8653846153846" style="7"/>
    <col min="51" max="52" width="9.20192307692308" style="7"/>
    <col min="53" max="53" width="12.6634615384615" style="7"/>
    <col min="54" max="54" width="9.59615384615385" style="7"/>
    <col min="55" max="58" width="13.8653846153846" style="7"/>
    <col min="59" max="62" width="9.20192307692308" style="7"/>
    <col min="63" max="66" width="13.8653846153846" style="7"/>
    <col min="67" max="70" width="9.20192307692308" style="7"/>
    <col min="71" max="74" width="13.8653846153846" style="7"/>
    <col min="75" max="77" width="9.20192307692308" style="7"/>
    <col min="78" max="78" width="11.5288461538462" style="7"/>
    <col min="79" max="82" width="12.9326923076923" style="7"/>
    <col min="83" max="92" width="9.20192307692308" style="7"/>
    <col min="93" max="93" width="12.9326923076923" style="7"/>
    <col min="94" max="94" width="9.20192307692308" style="7"/>
    <col min="95" max="98" width="12.9326923076923" style="7"/>
    <col min="99" max="102" width="9.20192307692308" style="7"/>
    <col min="103" max="106" width="12.9326923076923" style="7"/>
    <col min="107" max="118" width="9.20192307692308" style="7"/>
    <col min="119" max="122" width="12.9326923076923" style="7"/>
    <col min="123" max="124" width="9.20192307692308" style="7"/>
    <col min="125" max="125" width="12.9326923076923" style="7"/>
    <col min="126" max="126" width="9.20192307692308" style="7"/>
    <col min="127" max="130" width="13.8653846153846" style="7"/>
    <col min="131" max="131" width="9.46153846153846" style="7"/>
    <col min="132" max="134" width="9.20192307692308" style="7"/>
    <col min="135" max="138" width="12.9326923076923" style="7"/>
    <col min="139" max="140" width="9.20192307692308" style="7"/>
    <col min="141" max="141" width="12.9326923076923" style="7"/>
    <col min="142" max="142" width="9.20192307692308" style="7"/>
    <col min="143" max="146" width="13.8653846153846" style="7"/>
    <col min="147" max="148" width="9.20192307692308" style="7"/>
    <col min="149" max="149" width="12.9326923076923" style="7"/>
    <col min="150" max="150" width="9.20192307692308" style="7"/>
    <col min="151" max="154" width="13.8653846153846" style="7"/>
    <col min="155" max="156" width="9.20192307692308" style="7"/>
    <col min="157" max="157" width="12.9326923076923" style="7"/>
    <col min="158" max="158" width="9.20192307692308" style="7"/>
    <col min="159" max="162" width="13.8653846153846" style="7"/>
    <col min="163" max="164" width="9.20192307692308" style="7"/>
    <col min="165" max="165" width="9.86538461538461" style="7"/>
    <col min="166" max="166" width="9.66346153846154" style="7"/>
    <col min="167" max="170" width="12.9326923076923" style="7"/>
    <col min="171" max="172" width="9.20192307692308" style="7"/>
    <col min="173" max="173" width="9.86538461538461" style="7"/>
    <col min="174" max="174" width="9.20192307692308" style="7"/>
    <col min="175" max="176" width="9.86538461538461" style="7"/>
    <col min="177" max="177" width="9.20192307692308" style="7"/>
    <col min="178" max="178" width="9.86538461538461" style="7"/>
    <col min="179" max="180" width="9.20192307692308" style="7"/>
    <col min="181" max="181" width="11.7307692307692" style="7"/>
    <col min="182" max="182" width="9.20192307692308" style="7"/>
    <col min="183" max="186" width="12.9326923076923" style="7"/>
    <col min="187" max="188" width="9.20192307692308" style="7"/>
    <col min="189" max="189" width="12.9326923076923" style="7"/>
    <col min="190" max="190" width="9.20192307692308" style="7"/>
    <col min="191" max="194" width="12.9326923076923" style="7"/>
    <col min="195" max="197" width="9.20192307692308" style="7"/>
    <col min="198" max="16384" width="9.20192307692308" style="5"/>
  </cols>
  <sheetData>
    <row r="1" spans="1:196">
      <c r="A1" s="11" t="s">
        <v>0</v>
      </c>
      <c r="B1" s="12" t="s">
        <v>1</v>
      </c>
      <c r="C1" s="13" t="s">
        <v>2</v>
      </c>
      <c r="D1" s="12" t="s">
        <v>3</v>
      </c>
      <c r="E1" s="15" t="s">
        <v>4</v>
      </c>
      <c r="F1" s="15" t="s">
        <v>5</v>
      </c>
      <c r="G1" s="12" t="s">
        <v>6</v>
      </c>
      <c r="H1" s="16" t="s">
        <v>7</v>
      </c>
      <c r="I1" s="15" t="s">
        <v>8</v>
      </c>
      <c r="J1" s="16" t="s">
        <v>9</v>
      </c>
      <c r="K1" s="5" t="s">
        <v>10</v>
      </c>
      <c r="L1" s="17" t="s">
        <v>11</v>
      </c>
      <c r="M1" s="19" t="s">
        <v>12</v>
      </c>
      <c r="N1" s="20" t="s">
        <v>13</v>
      </c>
      <c r="O1" s="20" t="s">
        <v>14</v>
      </c>
      <c r="P1" s="21" t="s">
        <v>15</v>
      </c>
      <c r="Q1" s="22" t="s">
        <v>16</v>
      </c>
      <c r="R1" s="23" t="s">
        <v>17</v>
      </c>
      <c r="S1" s="23" t="s">
        <v>18</v>
      </c>
      <c r="T1" s="24" t="s">
        <v>19</v>
      </c>
      <c r="U1" s="25" t="s">
        <v>20</v>
      </c>
      <c r="V1" s="25" t="s">
        <v>21</v>
      </c>
      <c r="W1" s="26" t="s">
        <v>22</v>
      </c>
      <c r="X1" s="26" t="s">
        <v>22</v>
      </c>
      <c r="Y1" s="27" t="s">
        <v>23</v>
      </c>
      <c r="Z1" s="15" t="s">
        <v>24</v>
      </c>
      <c r="AA1" s="16" t="s">
        <v>25</v>
      </c>
      <c r="AB1" s="28" t="s">
        <v>26</v>
      </c>
      <c r="AC1" s="30" t="s">
        <v>27</v>
      </c>
      <c r="AD1" s="31" t="s">
        <v>28</v>
      </c>
      <c r="AE1" s="32" t="s">
        <v>29</v>
      </c>
      <c r="AF1" s="7" t="s">
        <v>30</v>
      </c>
      <c r="AG1" s="7" t="s">
        <v>31</v>
      </c>
      <c r="AH1" s="7" t="s">
        <v>32</v>
      </c>
      <c r="AI1" s="7" t="s">
        <v>33</v>
      </c>
      <c r="AJ1" s="7" t="s">
        <v>34</v>
      </c>
      <c r="AK1" s="33" t="s">
        <v>35</v>
      </c>
      <c r="AL1" s="33" t="s">
        <v>35</v>
      </c>
      <c r="AM1" s="33" t="s">
        <v>35</v>
      </c>
      <c r="AN1" s="33" t="s">
        <v>35</v>
      </c>
      <c r="AO1" s="33" t="s">
        <v>35</v>
      </c>
      <c r="AP1" s="33" t="s">
        <v>35</v>
      </c>
      <c r="AQ1" s="35" t="s">
        <v>35</v>
      </c>
      <c r="AR1" s="35" t="s">
        <v>35</v>
      </c>
      <c r="AS1" s="38" t="s">
        <v>36</v>
      </c>
      <c r="AT1" s="38" t="s">
        <v>36</v>
      </c>
      <c r="AU1" s="38" t="s">
        <v>36</v>
      </c>
      <c r="AV1" s="38" t="s">
        <v>36</v>
      </c>
      <c r="AW1" s="38" t="s">
        <v>36</v>
      </c>
      <c r="AX1" s="38" t="s">
        <v>36</v>
      </c>
      <c r="AY1" s="38" t="s">
        <v>36</v>
      </c>
      <c r="AZ1" s="38" t="s">
        <v>36</v>
      </c>
      <c r="BA1" s="33" t="s">
        <v>37</v>
      </c>
      <c r="BB1" s="33" t="s">
        <v>37</v>
      </c>
      <c r="BC1" s="33" t="s">
        <v>37</v>
      </c>
      <c r="BD1" s="33" t="s">
        <v>37</v>
      </c>
      <c r="BE1" s="33" t="s">
        <v>37</v>
      </c>
      <c r="BF1" s="33" t="s">
        <v>37</v>
      </c>
      <c r="BG1" s="33" t="s">
        <v>37</v>
      </c>
      <c r="BH1" s="33" t="s">
        <v>37</v>
      </c>
      <c r="BI1" s="39" t="s">
        <v>38</v>
      </c>
      <c r="BJ1" s="39" t="s">
        <v>38</v>
      </c>
      <c r="BK1" s="39" t="s">
        <v>38</v>
      </c>
      <c r="BL1" s="39" t="s">
        <v>38</v>
      </c>
      <c r="BM1" s="39" t="s">
        <v>38</v>
      </c>
      <c r="BN1" s="39" t="s">
        <v>38</v>
      </c>
      <c r="BO1" s="39" t="s">
        <v>38</v>
      </c>
      <c r="BP1" s="39" t="s">
        <v>38</v>
      </c>
      <c r="BQ1" s="39" t="s">
        <v>39</v>
      </c>
      <c r="BR1" s="39" t="s">
        <v>39</v>
      </c>
      <c r="BS1" s="39" t="s">
        <v>39</v>
      </c>
      <c r="BT1" s="39" t="s">
        <v>39</v>
      </c>
      <c r="BU1" s="39" t="s">
        <v>39</v>
      </c>
      <c r="BV1" s="39" t="s">
        <v>39</v>
      </c>
      <c r="BW1" s="39" t="s">
        <v>39</v>
      </c>
      <c r="BX1" s="39" t="s">
        <v>39</v>
      </c>
      <c r="BY1" s="39" t="s">
        <v>40</v>
      </c>
      <c r="BZ1" s="39" t="s">
        <v>40</v>
      </c>
      <c r="CA1" s="39" t="s">
        <v>40</v>
      </c>
      <c r="CB1" s="39" t="s">
        <v>40</v>
      </c>
      <c r="CC1" s="39" t="s">
        <v>40</v>
      </c>
      <c r="CD1" s="39" t="s">
        <v>40</v>
      </c>
      <c r="CE1" s="39" t="s">
        <v>40</v>
      </c>
      <c r="CF1" s="39" t="s">
        <v>40</v>
      </c>
      <c r="CG1" s="39" t="s">
        <v>41</v>
      </c>
      <c r="CH1" s="39" t="s">
        <v>41</v>
      </c>
      <c r="CI1" s="39" t="s">
        <v>41</v>
      </c>
      <c r="CJ1" s="39" t="s">
        <v>41</v>
      </c>
      <c r="CK1" s="39" t="s">
        <v>41</v>
      </c>
      <c r="CL1" s="39" t="s">
        <v>41</v>
      </c>
      <c r="CM1" s="39" t="s">
        <v>41</v>
      </c>
      <c r="CN1" s="39" t="s">
        <v>41</v>
      </c>
      <c r="CO1" s="39" t="s">
        <v>42</v>
      </c>
      <c r="CP1" s="39" t="s">
        <v>42</v>
      </c>
      <c r="CQ1" s="39" t="s">
        <v>42</v>
      </c>
      <c r="CR1" s="39" t="s">
        <v>42</v>
      </c>
      <c r="CS1" s="39" t="s">
        <v>42</v>
      </c>
      <c r="CT1" s="39" t="s">
        <v>42</v>
      </c>
      <c r="CU1" s="39" t="s">
        <v>42</v>
      </c>
      <c r="CV1" s="39" t="s">
        <v>42</v>
      </c>
      <c r="CW1" s="39" t="s">
        <v>43</v>
      </c>
      <c r="CX1" s="39" t="s">
        <v>43</v>
      </c>
      <c r="CY1" s="39" t="s">
        <v>43</v>
      </c>
      <c r="CZ1" s="39" t="s">
        <v>43</v>
      </c>
      <c r="DA1" s="39" t="s">
        <v>43</v>
      </c>
      <c r="DB1" s="39" t="s">
        <v>43</v>
      </c>
      <c r="DC1" s="39" t="s">
        <v>43</v>
      </c>
      <c r="DD1" s="39" t="s">
        <v>43</v>
      </c>
      <c r="DE1" s="39" t="s">
        <v>44</v>
      </c>
      <c r="DF1" s="39" t="s">
        <v>44</v>
      </c>
      <c r="DG1" s="39" t="s">
        <v>44</v>
      </c>
      <c r="DH1" s="39" t="s">
        <v>44</v>
      </c>
      <c r="DI1" s="39" t="s">
        <v>44</v>
      </c>
      <c r="DJ1" s="39" t="s">
        <v>44</v>
      </c>
      <c r="DK1" s="39" t="s">
        <v>44</v>
      </c>
      <c r="DL1" s="39" t="s">
        <v>44</v>
      </c>
      <c r="DM1" s="39" t="s">
        <v>45</v>
      </c>
      <c r="DN1" s="39" t="s">
        <v>45</v>
      </c>
      <c r="DO1" s="39" t="s">
        <v>45</v>
      </c>
      <c r="DP1" s="39" t="s">
        <v>45</v>
      </c>
      <c r="DQ1" s="39" t="s">
        <v>45</v>
      </c>
      <c r="DR1" s="39" t="s">
        <v>45</v>
      </c>
      <c r="DS1" s="39" t="s">
        <v>45</v>
      </c>
      <c r="DT1" s="39" t="s">
        <v>45</v>
      </c>
      <c r="DU1" s="39" t="s">
        <v>46</v>
      </c>
      <c r="DV1" s="39" t="s">
        <v>46</v>
      </c>
      <c r="DW1" s="39" t="s">
        <v>46</v>
      </c>
      <c r="DX1" s="39" t="s">
        <v>46</v>
      </c>
      <c r="DY1" s="39" t="s">
        <v>46</v>
      </c>
      <c r="DZ1" s="39" t="s">
        <v>46</v>
      </c>
      <c r="EA1" s="39" t="s">
        <v>46</v>
      </c>
      <c r="EB1" s="39" t="s">
        <v>46</v>
      </c>
      <c r="EC1" s="39" t="s">
        <v>47</v>
      </c>
      <c r="ED1" s="39" t="s">
        <v>47</v>
      </c>
      <c r="EE1" s="39" t="s">
        <v>47</v>
      </c>
      <c r="EF1" s="39" t="s">
        <v>47</v>
      </c>
      <c r="EG1" s="39" t="s">
        <v>47</v>
      </c>
      <c r="EH1" s="39" t="s">
        <v>47</v>
      </c>
      <c r="EI1" s="39" t="s">
        <v>47</v>
      </c>
      <c r="EJ1" s="39" t="s">
        <v>47</v>
      </c>
      <c r="EK1" s="39" t="s">
        <v>48</v>
      </c>
      <c r="EL1" s="39" t="s">
        <v>48</v>
      </c>
      <c r="EM1" s="39" t="s">
        <v>48</v>
      </c>
      <c r="EN1" s="39" t="s">
        <v>48</v>
      </c>
      <c r="EO1" s="39" t="s">
        <v>48</v>
      </c>
      <c r="EP1" s="39" t="s">
        <v>48</v>
      </c>
      <c r="EQ1" s="39" t="s">
        <v>48</v>
      </c>
      <c r="ER1" s="39" t="s">
        <v>48</v>
      </c>
      <c r="ES1" s="39" t="s">
        <v>49</v>
      </c>
      <c r="ET1" s="39" t="s">
        <v>49</v>
      </c>
      <c r="EU1" s="39" t="s">
        <v>49</v>
      </c>
      <c r="EV1" s="39" t="s">
        <v>49</v>
      </c>
      <c r="EW1" s="39" t="s">
        <v>49</v>
      </c>
      <c r="EX1" s="39" t="s">
        <v>49</v>
      </c>
      <c r="EY1" s="39" t="s">
        <v>49</v>
      </c>
      <c r="EZ1" s="39" t="s">
        <v>49</v>
      </c>
      <c r="FA1" s="39" t="s">
        <v>50</v>
      </c>
      <c r="FB1" s="39" t="s">
        <v>50</v>
      </c>
      <c r="FC1" s="39" t="s">
        <v>50</v>
      </c>
      <c r="FD1" s="39" t="s">
        <v>50</v>
      </c>
      <c r="FE1" s="39" t="s">
        <v>50</v>
      </c>
      <c r="FF1" s="39" t="s">
        <v>50</v>
      </c>
      <c r="FG1" s="39" t="s">
        <v>50</v>
      </c>
      <c r="FH1" s="39" t="s">
        <v>50</v>
      </c>
      <c r="FI1" s="39" t="s">
        <v>51</v>
      </c>
      <c r="FJ1" s="39" t="s">
        <v>51</v>
      </c>
      <c r="FK1" s="39" t="s">
        <v>51</v>
      </c>
      <c r="FL1" s="39" t="s">
        <v>51</v>
      </c>
      <c r="FM1" s="39" t="s">
        <v>51</v>
      </c>
      <c r="FN1" s="39" t="s">
        <v>51</v>
      </c>
      <c r="FO1" s="39" t="s">
        <v>51</v>
      </c>
      <c r="FP1" s="39" t="s">
        <v>51</v>
      </c>
      <c r="FQ1" s="39" t="s">
        <v>52</v>
      </c>
      <c r="FR1" s="39" t="s">
        <v>52</v>
      </c>
      <c r="FS1" s="39" t="s">
        <v>52</v>
      </c>
      <c r="FT1" s="39" t="s">
        <v>52</v>
      </c>
      <c r="FU1" s="39" t="s">
        <v>52</v>
      </c>
      <c r="FV1" s="39" t="s">
        <v>52</v>
      </c>
      <c r="FW1" s="39" t="s">
        <v>52</v>
      </c>
      <c r="FX1" s="39" t="s">
        <v>52</v>
      </c>
      <c r="FY1" s="39" t="s">
        <v>53</v>
      </c>
      <c r="FZ1" s="39" t="s">
        <v>53</v>
      </c>
      <c r="GA1" s="39" t="s">
        <v>53</v>
      </c>
      <c r="GB1" s="39" t="s">
        <v>53</v>
      </c>
      <c r="GC1" s="39" t="s">
        <v>53</v>
      </c>
      <c r="GD1" s="39" t="s">
        <v>53</v>
      </c>
      <c r="GE1" s="39" t="s">
        <v>53</v>
      </c>
      <c r="GF1" s="39" t="s">
        <v>53</v>
      </c>
      <c r="GG1" s="39" t="s">
        <v>54</v>
      </c>
      <c r="GH1" s="39" t="s">
        <v>54</v>
      </c>
      <c r="GI1" s="39" t="s">
        <v>54</v>
      </c>
      <c r="GJ1" s="39" t="s">
        <v>54</v>
      </c>
      <c r="GK1" s="39" t="s">
        <v>54</v>
      </c>
      <c r="GL1" s="39" t="s">
        <v>54</v>
      </c>
      <c r="GM1" s="39" t="s">
        <v>54</v>
      </c>
      <c r="GN1" s="39" t="s">
        <v>54</v>
      </c>
    </row>
    <row r="2" ht="16" spans="1:196">
      <c r="A2" s="11" t="s">
        <v>0</v>
      </c>
      <c r="B2" s="12" t="s">
        <v>1</v>
      </c>
      <c r="C2" s="13" t="s">
        <v>2</v>
      </c>
      <c r="D2" s="12" t="s">
        <v>3</v>
      </c>
      <c r="E2" s="15" t="s">
        <v>4</v>
      </c>
      <c r="F2" s="15" t="s">
        <v>5</v>
      </c>
      <c r="G2" s="12" t="s">
        <v>55</v>
      </c>
      <c r="H2" s="16" t="s">
        <v>56</v>
      </c>
      <c r="I2" s="15" t="s">
        <v>57</v>
      </c>
      <c r="J2" s="16" t="s">
        <v>58</v>
      </c>
      <c r="K2" s="5" t="s">
        <v>59</v>
      </c>
      <c r="L2" s="17" t="s">
        <v>60</v>
      </c>
      <c r="M2" s="19" t="s">
        <v>60</v>
      </c>
      <c r="N2" s="20" t="s">
        <v>13</v>
      </c>
      <c r="O2" s="20" t="s">
        <v>14</v>
      </c>
      <c r="P2" s="21" t="s">
        <v>15</v>
      </c>
      <c r="Q2" s="22" t="s">
        <v>15</v>
      </c>
      <c r="R2" s="23" t="s">
        <v>17</v>
      </c>
      <c r="S2" s="23" t="s">
        <v>18</v>
      </c>
      <c r="T2" s="24" t="s">
        <v>19</v>
      </c>
      <c r="U2" s="25" t="s">
        <v>20</v>
      </c>
      <c r="V2" s="25" t="s">
        <v>21</v>
      </c>
      <c r="W2" s="12" t="s">
        <v>61</v>
      </c>
      <c r="X2" s="12" t="s">
        <v>62</v>
      </c>
      <c r="Y2" s="12" t="s">
        <v>23</v>
      </c>
      <c r="Z2" s="15" t="s">
        <v>24</v>
      </c>
      <c r="AA2" s="16" t="s">
        <v>25</v>
      </c>
      <c r="AB2" s="29" t="s">
        <v>26</v>
      </c>
      <c r="AC2" s="5" t="s">
        <v>27</v>
      </c>
      <c r="AD2" s="6" t="s">
        <v>63</v>
      </c>
      <c r="AE2" s="15" t="s">
        <v>29</v>
      </c>
      <c r="AF2" s="7" t="s">
        <v>64</v>
      </c>
      <c r="AG2" s="7" t="s">
        <v>65</v>
      </c>
      <c r="AH2" s="7" t="s">
        <v>66</v>
      </c>
      <c r="AI2" s="7" t="s">
        <v>67</v>
      </c>
      <c r="AJ2" s="7" t="s">
        <v>68</v>
      </c>
      <c r="AK2" s="34" t="s">
        <v>69</v>
      </c>
      <c r="AL2" s="34" t="s">
        <v>70</v>
      </c>
      <c r="AM2" s="34" t="s">
        <v>71</v>
      </c>
      <c r="AN2" s="34" t="s">
        <v>72</v>
      </c>
      <c r="AO2" s="34" t="s">
        <v>73</v>
      </c>
      <c r="AP2" s="34" t="s">
        <v>74</v>
      </c>
      <c r="AQ2" s="36" t="s">
        <v>75</v>
      </c>
      <c r="AR2" s="36" t="s">
        <v>76</v>
      </c>
      <c r="AS2" s="38" t="s">
        <v>69</v>
      </c>
      <c r="AT2" s="38" t="s">
        <v>70</v>
      </c>
      <c r="AU2" s="38" t="s">
        <v>71</v>
      </c>
      <c r="AV2" s="38" t="s">
        <v>72</v>
      </c>
      <c r="AW2" s="38" t="s">
        <v>73</v>
      </c>
      <c r="AX2" s="38" t="s">
        <v>74</v>
      </c>
      <c r="AY2" s="38" t="s">
        <v>75</v>
      </c>
      <c r="AZ2" s="38" t="s">
        <v>76</v>
      </c>
      <c r="BA2" s="34" t="s">
        <v>69</v>
      </c>
      <c r="BB2" s="34" t="s">
        <v>70</v>
      </c>
      <c r="BC2" s="34" t="s">
        <v>71</v>
      </c>
      <c r="BD2" s="34" t="s">
        <v>72</v>
      </c>
      <c r="BE2" s="34" t="s">
        <v>73</v>
      </c>
      <c r="BF2" s="34" t="s">
        <v>74</v>
      </c>
      <c r="BG2" s="34" t="s">
        <v>75</v>
      </c>
      <c r="BH2" s="34" t="s">
        <v>76</v>
      </c>
      <c r="BI2" s="39" t="s">
        <v>69</v>
      </c>
      <c r="BJ2" s="39" t="s">
        <v>70</v>
      </c>
      <c r="BK2" s="39" t="s">
        <v>71</v>
      </c>
      <c r="BL2" s="39" t="s">
        <v>72</v>
      </c>
      <c r="BM2" s="39" t="s">
        <v>73</v>
      </c>
      <c r="BN2" s="39" t="s">
        <v>74</v>
      </c>
      <c r="BO2" s="39" t="s">
        <v>75</v>
      </c>
      <c r="BP2" s="39" t="s">
        <v>76</v>
      </c>
      <c r="BQ2" s="39" t="s">
        <v>69</v>
      </c>
      <c r="BR2" s="39" t="s">
        <v>70</v>
      </c>
      <c r="BS2" s="39" t="s">
        <v>71</v>
      </c>
      <c r="BT2" s="39" t="s">
        <v>72</v>
      </c>
      <c r="BU2" s="39" t="s">
        <v>73</v>
      </c>
      <c r="BV2" s="39" t="s">
        <v>74</v>
      </c>
      <c r="BW2" s="39" t="s">
        <v>75</v>
      </c>
      <c r="BX2" s="39" t="s">
        <v>76</v>
      </c>
      <c r="BY2" s="39" t="s">
        <v>69</v>
      </c>
      <c r="BZ2" s="39" t="s">
        <v>70</v>
      </c>
      <c r="CA2" s="39" t="s">
        <v>71</v>
      </c>
      <c r="CB2" s="39" t="s">
        <v>72</v>
      </c>
      <c r="CC2" s="39" t="s">
        <v>73</v>
      </c>
      <c r="CD2" s="39" t="s">
        <v>74</v>
      </c>
      <c r="CE2" s="39" t="s">
        <v>75</v>
      </c>
      <c r="CF2" s="39" t="s">
        <v>76</v>
      </c>
      <c r="CG2" s="39" t="s">
        <v>69</v>
      </c>
      <c r="CH2" s="39" t="s">
        <v>70</v>
      </c>
      <c r="CI2" s="39" t="s">
        <v>71</v>
      </c>
      <c r="CJ2" s="39" t="s">
        <v>72</v>
      </c>
      <c r="CK2" s="39" t="s">
        <v>73</v>
      </c>
      <c r="CL2" s="39" t="s">
        <v>74</v>
      </c>
      <c r="CM2" s="39" t="s">
        <v>75</v>
      </c>
      <c r="CN2" s="39" t="s">
        <v>76</v>
      </c>
      <c r="CO2" s="39" t="s">
        <v>69</v>
      </c>
      <c r="CP2" s="39" t="s">
        <v>70</v>
      </c>
      <c r="CQ2" s="39" t="s">
        <v>71</v>
      </c>
      <c r="CR2" s="39" t="s">
        <v>72</v>
      </c>
      <c r="CS2" s="39" t="s">
        <v>73</v>
      </c>
      <c r="CT2" s="39" t="s">
        <v>74</v>
      </c>
      <c r="CU2" s="39" t="s">
        <v>75</v>
      </c>
      <c r="CV2" s="39" t="s">
        <v>76</v>
      </c>
      <c r="CW2" s="39" t="s">
        <v>69</v>
      </c>
      <c r="CX2" s="39" t="s">
        <v>70</v>
      </c>
      <c r="CY2" s="39" t="s">
        <v>71</v>
      </c>
      <c r="CZ2" s="39" t="s">
        <v>72</v>
      </c>
      <c r="DA2" s="39" t="s">
        <v>73</v>
      </c>
      <c r="DB2" s="39" t="s">
        <v>74</v>
      </c>
      <c r="DC2" s="39" t="s">
        <v>75</v>
      </c>
      <c r="DD2" s="39" t="s">
        <v>76</v>
      </c>
      <c r="DE2" s="39" t="s">
        <v>69</v>
      </c>
      <c r="DF2" s="39" t="s">
        <v>70</v>
      </c>
      <c r="DG2" s="39" t="s">
        <v>71</v>
      </c>
      <c r="DH2" s="39" t="s">
        <v>72</v>
      </c>
      <c r="DI2" s="39" t="s">
        <v>73</v>
      </c>
      <c r="DJ2" s="39" t="s">
        <v>74</v>
      </c>
      <c r="DK2" s="39" t="s">
        <v>75</v>
      </c>
      <c r="DL2" s="39" t="s">
        <v>76</v>
      </c>
      <c r="DM2" s="39" t="s">
        <v>69</v>
      </c>
      <c r="DN2" s="39" t="s">
        <v>70</v>
      </c>
      <c r="DO2" s="39" t="s">
        <v>71</v>
      </c>
      <c r="DP2" s="39" t="s">
        <v>72</v>
      </c>
      <c r="DQ2" s="39" t="s">
        <v>73</v>
      </c>
      <c r="DR2" s="39" t="s">
        <v>74</v>
      </c>
      <c r="DS2" s="39" t="s">
        <v>75</v>
      </c>
      <c r="DT2" s="39" t="s">
        <v>76</v>
      </c>
      <c r="DU2" s="39" t="s">
        <v>69</v>
      </c>
      <c r="DV2" s="39" t="s">
        <v>70</v>
      </c>
      <c r="DW2" s="39" t="s">
        <v>71</v>
      </c>
      <c r="DX2" s="39" t="s">
        <v>72</v>
      </c>
      <c r="DY2" s="39" t="s">
        <v>73</v>
      </c>
      <c r="DZ2" s="39" t="s">
        <v>74</v>
      </c>
      <c r="EA2" s="39" t="s">
        <v>75</v>
      </c>
      <c r="EB2" s="39" t="s">
        <v>76</v>
      </c>
      <c r="EC2" s="39" t="s">
        <v>69</v>
      </c>
      <c r="ED2" s="39" t="s">
        <v>70</v>
      </c>
      <c r="EE2" s="39" t="s">
        <v>71</v>
      </c>
      <c r="EF2" s="39" t="s">
        <v>72</v>
      </c>
      <c r="EG2" s="39" t="s">
        <v>73</v>
      </c>
      <c r="EH2" s="39" t="s">
        <v>74</v>
      </c>
      <c r="EI2" s="39" t="s">
        <v>75</v>
      </c>
      <c r="EJ2" s="39" t="s">
        <v>76</v>
      </c>
      <c r="EK2" s="39" t="s">
        <v>69</v>
      </c>
      <c r="EL2" s="39" t="s">
        <v>70</v>
      </c>
      <c r="EM2" s="39" t="s">
        <v>71</v>
      </c>
      <c r="EN2" s="39" t="s">
        <v>72</v>
      </c>
      <c r="EO2" s="39" t="s">
        <v>73</v>
      </c>
      <c r="EP2" s="39" t="s">
        <v>74</v>
      </c>
      <c r="EQ2" s="39" t="s">
        <v>75</v>
      </c>
      <c r="ER2" s="39" t="s">
        <v>76</v>
      </c>
      <c r="ES2" s="39" t="s">
        <v>69</v>
      </c>
      <c r="ET2" s="39" t="s">
        <v>70</v>
      </c>
      <c r="EU2" s="39" t="s">
        <v>71</v>
      </c>
      <c r="EV2" s="39" t="s">
        <v>72</v>
      </c>
      <c r="EW2" s="39" t="s">
        <v>73</v>
      </c>
      <c r="EX2" s="39" t="s">
        <v>74</v>
      </c>
      <c r="EY2" s="39" t="s">
        <v>75</v>
      </c>
      <c r="EZ2" s="39" t="s">
        <v>76</v>
      </c>
      <c r="FA2" s="39" t="s">
        <v>69</v>
      </c>
      <c r="FB2" s="39" t="s">
        <v>70</v>
      </c>
      <c r="FC2" s="39" t="s">
        <v>71</v>
      </c>
      <c r="FD2" s="39" t="s">
        <v>72</v>
      </c>
      <c r="FE2" s="39" t="s">
        <v>73</v>
      </c>
      <c r="FF2" s="39" t="s">
        <v>74</v>
      </c>
      <c r="FG2" s="39" t="s">
        <v>75</v>
      </c>
      <c r="FH2" s="39" t="s">
        <v>76</v>
      </c>
      <c r="FI2" s="39" t="s">
        <v>69</v>
      </c>
      <c r="FJ2" s="39" t="s">
        <v>70</v>
      </c>
      <c r="FK2" s="39" t="s">
        <v>71</v>
      </c>
      <c r="FL2" s="39" t="s">
        <v>72</v>
      </c>
      <c r="FM2" s="39" t="s">
        <v>73</v>
      </c>
      <c r="FN2" s="39" t="s">
        <v>74</v>
      </c>
      <c r="FO2" s="39" t="s">
        <v>75</v>
      </c>
      <c r="FP2" s="39" t="s">
        <v>76</v>
      </c>
      <c r="FQ2" s="39" t="s">
        <v>69</v>
      </c>
      <c r="FR2" s="39" t="s">
        <v>70</v>
      </c>
      <c r="FS2" s="39" t="s">
        <v>71</v>
      </c>
      <c r="FT2" s="39" t="s">
        <v>72</v>
      </c>
      <c r="FU2" s="39" t="s">
        <v>73</v>
      </c>
      <c r="FV2" s="39" t="s">
        <v>74</v>
      </c>
      <c r="FW2" s="39" t="s">
        <v>75</v>
      </c>
      <c r="FX2" s="39" t="s">
        <v>76</v>
      </c>
      <c r="FY2" s="39" t="s">
        <v>69</v>
      </c>
      <c r="FZ2" s="39" t="s">
        <v>70</v>
      </c>
      <c r="GA2" s="39" t="s">
        <v>71</v>
      </c>
      <c r="GB2" s="39" t="s">
        <v>72</v>
      </c>
      <c r="GC2" s="39" t="s">
        <v>73</v>
      </c>
      <c r="GD2" s="39" t="s">
        <v>74</v>
      </c>
      <c r="GE2" s="39" t="s">
        <v>75</v>
      </c>
      <c r="GF2" s="39" t="s">
        <v>76</v>
      </c>
      <c r="GG2" s="39" t="s">
        <v>69</v>
      </c>
      <c r="GH2" s="39" t="s">
        <v>70</v>
      </c>
      <c r="GI2" s="39" t="s">
        <v>71</v>
      </c>
      <c r="GJ2" s="39" t="s">
        <v>72</v>
      </c>
      <c r="GK2" s="39" t="s">
        <v>73</v>
      </c>
      <c r="GL2" s="39" t="s">
        <v>74</v>
      </c>
      <c r="GM2" s="39" t="s">
        <v>75</v>
      </c>
      <c r="GN2" s="39" t="s">
        <v>76</v>
      </c>
    </row>
    <row r="3" spans="1:164">
      <c r="A3" s="5">
        <v>1</v>
      </c>
      <c r="B3" s="5" t="s">
        <v>77</v>
      </c>
      <c r="C3" s="14" t="s">
        <v>78</v>
      </c>
      <c r="D3" s="5" t="s">
        <v>79</v>
      </c>
      <c r="E3" s="7">
        <v>118.208333</v>
      </c>
      <c r="F3" s="7">
        <v>25.675</v>
      </c>
      <c r="G3" s="5" t="s">
        <v>80</v>
      </c>
      <c r="H3" s="8">
        <v>1450</v>
      </c>
      <c r="I3" s="7">
        <v>17.55</v>
      </c>
      <c r="J3" s="8">
        <v>1850</v>
      </c>
      <c r="K3" s="5" t="s">
        <v>81</v>
      </c>
      <c r="L3" s="9">
        <v>4</v>
      </c>
      <c r="M3" s="6" t="s">
        <v>82</v>
      </c>
      <c r="N3" s="5" t="s">
        <v>83</v>
      </c>
      <c r="O3" s="5" t="s">
        <v>84</v>
      </c>
      <c r="Q3" s="18"/>
      <c r="W3" s="5">
        <v>2</v>
      </c>
      <c r="X3" s="5" t="s">
        <v>82</v>
      </c>
      <c r="Y3" s="5" t="s">
        <v>85</v>
      </c>
      <c r="Z3" s="7">
        <v>1.66550004482269</v>
      </c>
      <c r="AA3" s="5">
        <v>4</v>
      </c>
      <c r="AB3" s="5" t="s">
        <v>86</v>
      </c>
      <c r="AC3" s="5" t="s">
        <v>87</v>
      </c>
      <c r="AD3" s="6" t="s">
        <v>88</v>
      </c>
      <c r="AE3" s="7">
        <v>3.94</v>
      </c>
      <c r="AF3" s="7">
        <v>6.1</v>
      </c>
      <c r="AG3" s="7">
        <v>0.395</v>
      </c>
      <c r="AH3" s="7">
        <v>48</v>
      </c>
      <c r="AI3" s="7">
        <v>42</v>
      </c>
      <c r="AJ3" s="7">
        <v>11</v>
      </c>
      <c r="AK3" s="7">
        <v>0.527272516024089</v>
      </c>
      <c r="AL3" s="15">
        <f>AM3*(AA3^0.5)</f>
        <v>0.049004473189908</v>
      </c>
      <c r="AM3" s="7">
        <v>0.024502236594954</v>
      </c>
      <c r="AN3" s="7">
        <v>0.467038980654906</v>
      </c>
      <c r="AO3" s="15">
        <f>AP3*(AA3^0.5)</f>
        <v>0.04291009081931</v>
      </c>
      <c r="AP3" s="7">
        <v>0.021455045409655</v>
      </c>
      <c r="AQ3" s="37">
        <f>LN(AN3)-LN(AK3)</f>
        <v>-0.121304798553532</v>
      </c>
      <c r="AR3" s="37">
        <f>(AO3^2)/(AA3*(AN3^2))+(AL3^2)/(AA3*(AK3^2))</f>
        <v>0.00426978114028847</v>
      </c>
      <c r="BY3" s="7">
        <v>61.05</v>
      </c>
      <c r="BZ3" s="15">
        <f>CA3*(AA3^0.5)</f>
        <v>5.3</v>
      </c>
      <c r="CA3" s="7">
        <v>2.65</v>
      </c>
      <c r="CB3" s="7">
        <v>56.9</v>
      </c>
      <c r="CC3" s="15">
        <f>CD3*(AA3^0.5)</f>
        <v>2.26</v>
      </c>
      <c r="CD3" s="7">
        <v>1.13</v>
      </c>
      <c r="CE3" s="37">
        <f>LN(CB3)-LN(BY3)</f>
        <v>-0.0703978594244283</v>
      </c>
      <c r="CF3" s="37">
        <f>(CC3^2)/(AA3*(CB3^2))+(BZ3^2)/(AA3*(BY3^2))</f>
        <v>0.00227856728342735</v>
      </c>
      <c r="CG3" s="7">
        <v>3.95</v>
      </c>
      <c r="CH3" s="15">
        <f>CI3*(AA3^0.5)</f>
        <v>0.26</v>
      </c>
      <c r="CI3" s="7">
        <v>0.13</v>
      </c>
      <c r="CJ3" s="7">
        <v>3.71</v>
      </c>
      <c r="CK3" s="15">
        <f>CL3*(AA3^0.5)</f>
        <v>0.22</v>
      </c>
      <c r="CL3" s="7">
        <v>0.11</v>
      </c>
      <c r="CM3" s="37">
        <f>LN(CJ3)-LN(CG3)</f>
        <v>-0.0626837022936868</v>
      </c>
      <c r="CN3" s="37">
        <f>(CK3^2)/(AA3*(CJ3^2))+(CH3^2)/(AA3*(CG3^2))</f>
        <v>0.00196225827446229</v>
      </c>
      <c r="CO3" s="7">
        <v>120.14</v>
      </c>
      <c r="CP3" s="15">
        <f>CQ3*(AA3^0.5)</f>
        <v>8.62</v>
      </c>
      <c r="CQ3" s="7">
        <v>4.31</v>
      </c>
      <c r="CR3" s="7">
        <v>99.7</v>
      </c>
      <c r="CS3" s="15">
        <f>CT3*(AA3^0.5)</f>
        <v>8</v>
      </c>
      <c r="CT3" s="7">
        <v>4</v>
      </c>
      <c r="CU3" s="37">
        <f>LN(CR3)-LN(CO3)</f>
        <v>-0.186492052454223</v>
      </c>
      <c r="CV3" s="37">
        <f>(CS3^2)/(AA3*(CR3^2))+(CP3^2)/(AA3*(CO3^2))</f>
        <v>0.00289664556103744</v>
      </c>
      <c r="DU3" s="7">
        <v>699.6</v>
      </c>
      <c r="DV3" s="15">
        <f>DW3*(AA3^0.5)</f>
        <v>21.44</v>
      </c>
      <c r="DW3" s="7">
        <v>10.72</v>
      </c>
      <c r="DX3" s="7">
        <v>621.98</v>
      </c>
      <c r="DY3" s="15">
        <f>DZ3*(AA3^0.5)</f>
        <v>32</v>
      </c>
      <c r="DZ3" s="7">
        <v>16</v>
      </c>
      <c r="EA3" s="37">
        <f>LN(DX3)-LN(DU3)</f>
        <v>-0.117600805263065</v>
      </c>
      <c r="EB3" s="37">
        <f>(DY3^2)/(AA3*(DX3^2))+(DV3^2)/(AA3*(DU3^2))</f>
        <v>0.000896535209168871</v>
      </c>
      <c r="EC3" s="7">
        <v>61.67</v>
      </c>
      <c r="ED3" s="15">
        <f>EE3*(AA3^0.5)</f>
        <v>2.68</v>
      </c>
      <c r="EE3" s="7">
        <v>1.34</v>
      </c>
      <c r="EF3" s="7">
        <v>57.85</v>
      </c>
      <c r="EG3" s="15">
        <f>EH3*(AA3^0.5)</f>
        <v>5.76</v>
      </c>
      <c r="EH3" s="7">
        <v>2.88</v>
      </c>
      <c r="EI3" s="37">
        <f>LN(EF3)-LN(EC3)</f>
        <v>-0.063944135363716</v>
      </c>
      <c r="EJ3" s="37">
        <f>(EG3^2)/(AA3*(EF3^2))+(ED3^2)/(AA3*(EC3^2))</f>
        <v>0.00295056919464037</v>
      </c>
      <c r="EK3" s="7">
        <v>6.29629629629629</v>
      </c>
      <c r="EL3" s="15">
        <f>EM3*(AA3^0.5)</f>
        <v>3.7037037037037</v>
      </c>
      <c r="EM3" s="7">
        <v>1.85185185185185</v>
      </c>
      <c r="EN3" s="7">
        <v>10.9259259259259</v>
      </c>
      <c r="EO3" s="15">
        <f>EP3*(AA3^0.5)</f>
        <v>8.51851851851848</v>
      </c>
      <c r="EP3" s="7">
        <v>4.25925925925924</v>
      </c>
      <c r="EQ3" s="37">
        <f>LN(EN3)-LN(EK3)</f>
        <v>0.551176919289557</v>
      </c>
      <c r="ER3" s="37">
        <f>(EO3^2)/(AA3*(EN3^2))+(EL3^2)/(AA3*(EK3^2))</f>
        <v>0.238473015648965</v>
      </c>
      <c r="ES3" s="7">
        <v>10.3342105263157</v>
      </c>
      <c r="ET3" s="15">
        <f>EU3*(AA3^0.5)</f>
        <v>7.36842105263142</v>
      </c>
      <c r="EU3" s="7">
        <v>3.68421052631571</v>
      </c>
      <c r="EV3" s="7">
        <v>15.5535087719298</v>
      </c>
      <c r="EW3" s="15">
        <f>EX3*(AA3^0.5)</f>
        <v>9.580701754386</v>
      </c>
      <c r="EX3" s="7">
        <v>4.790350877193</v>
      </c>
      <c r="EY3" s="37">
        <f>LN(EV3)-LN(ES3)</f>
        <v>0.408826455810877</v>
      </c>
      <c r="EZ3" s="37">
        <f>(EW3^2)/(AA3*(EV3^2))+(ET3^2)/(AA3*(ES3^2))</f>
        <v>0.221955556686013</v>
      </c>
      <c r="FA3" s="7">
        <v>316.695804195804</v>
      </c>
      <c r="FB3" s="15">
        <f>FC3*(AA3^0.5)</f>
        <v>109.055944055944</v>
      </c>
      <c r="FC3" s="7">
        <v>54.527972027972</v>
      </c>
      <c r="FD3" s="7">
        <v>411.013986013986</v>
      </c>
      <c r="FE3" s="15">
        <f>FF3*(AA3^0.5)</f>
        <v>136.328671328672</v>
      </c>
      <c r="FF3" s="7">
        <v>68.164335664336</v>
      </c>
      <c r="FG3" s="37">
        <f>LN(FD3)-LN(FA3)</f>
        <v>0.260685538204938</v>
      </c>
      <c r="FH3" s="37">
        <f>(FE3^2)/(AA3*(FD3^2))+(FB3^2)/(AA3*(FA3^2))</f>
        <v>0.0571495177073175</v>
      </c>
    </row>
    <row r="4" spans="1:164">
      <c r="A4" s="5">
        <v>1</v>
      </c>
      <c r="B4" s="5" t="s">
        <v>77</v>
      </c>
      <c r="C4" s="14" t="s">
        <v>78</v>
      </c>
      <c r="D4" s="5" t="s">
        <v>79</v>
      </c>
      <c r="E4" s="7">
        <v>118.208333</v>
      </c>
      <c r="F4" s="7">
        <v>25.675</v>
      </c>
      <c r="G4" s="5" t="s">
        <v>80</v>
      </c>
      <c r="H4" s="8">
        <v>1450</v>
      </c>
      <c r="I4" s="7">
        <v>17.55</v>
      </c>
      <c r="J4" s="8">
        <v>1850</v>
      </c>
      <c r="K4" s="5" t="s">
        <v>81</v>
      </c>
      <c r="L4" s="9">
        <v>8</v>
      </c>
      <c r="M4" s="6" t="s">
        <v>89</v>
      </c>
      <c r="N4" s="5" t="s">
        <v>83</v>
      </c>
      <c r="O4" s="5" t="s">
        <v>84</v>
      </c>
      <c r="Q4" s="18"/>
      <c r="W4" s="5">
        <v>2</v>
      </c>
      <c r="X4" s="5" t="s">
        <v>82</v>
      </c>
      <c r="Y4" s="5" t="s">
        <v>85</v>
      </c>
      <c r="Z4" s="7">
        <v>1.66550004482269</v>
      </c>
      <c r="AA4" s="5">
        <v>4</v>
      </c>
      <c r="AB4" s="5" t="s">
        <v>86</v>
      </c>
      <c r="AC4" s="5" t="s">
        <v>87</v>
      </c>
      <c r="AD4" s="6" t="s">
        <v>88</v>
      </c>
      <c r="AE4" s="7">
        <v>3.94</v>
      </c>
      <c r="AF4" s="7">
        <v>6.1</v>
      </c>
      <c r="AG4" s="7">
        <v>0.395</v>
      </c>
      <c r="AH4" s="7">
        <v>48</v>
      </c>
      <c r="AI4" s="7">
        <v>42</v>
      </c>
      <c r="AJ4" s="7">
        <v>11</v>
      </c>
      <c r="AK4" s="7">
        <v>0.527272516024089</v>
      </c>
      <c r="AL4" s="15">
        <f t="shared" ref="AL4:AL67" si="0">AM4*(AA4^0.5)</f>
        <v>0.049004473189908</v>
      </c>
      <c r="AM4" s="7">
        <v>0.024502236594954</v>
      </c>
      <c r="AN4" s="7">
        <v>0.472653511744544</v>
      </c>
      <c r="AO4" s="15">
        <f t="shared" ref="AO4:AO67" si="1">AP4*(AA4^0.5)</f>
        <v>0.03981410119866</v>
      </c>
      <c r="AP4" s="7">
        <v>0.01990705059933</v>
      </c>
      <c r="AQ4" s="37">
        <f t="shared" ref="AQ4:AQ67" si="2">LN(AN4)-LN(AK4)</f>
        <v>-0.109354936343414</v>
      </c>
      <c r="AR4" s="37">
        <f t="shared" ref="AR4:AR67" si="3">(AO4^2)/(AA4*(AN4^2))+(AL4^2)/(AA4*(AK4^2))</f>
        <v>0.00393333586272783</v>
      </c>
      <c r="BY4" s="7">
        <v>61.05</v>
      </c>
      <c r="BZ4" s="15">
        <f t="shared" ref="BZ4:BZ12" si="4">CA4*(AA4^0.5)</f>
        <v>5.3</v>
      </c>
      <c r="CA4" s="7">
        <v>2.65</v>
      </c>
      <c r="CB4" s="7">
        <v>55.5</v>
      </c>
      <c r="CC4" s="15">
        <f t="shared" ref="CC4:CC12" si="5">CD4*(AA4^0.5)</f>
        <v>4.5</v>
      </c>
      <c r="CD4" s="7">
        <v>2.25</v>
      </c>
      <c r="CE4" s="37">
        <f t="shared" ref="CE4:CE12" si="6">LN(CB4)-LN(BY4)</f>
        <v>-0.0953101798043248</v>
      </c>
      <c r="CF4" s="37">
        <f t="shared" ref="CF4:CF12" si="7">(CC4^2)/(AA4*(CB4^2))+(BZ4^2)/(AA4*(BY4^2))</f>
        <v>0.00352770684466016</v>
      </c>
      <c r="CG4" s="7">
        <v>3.95</v>
      </c>
      <c r="CH4" s="15">
        <f t="shared" ref="CH4:CH12" si="8">CI4*(AA4^0.5)</f>
        <v>0.26</v>
      </c>
      <c r="CI4" s="7">
        <v>0.13</v>
      </c>
      <c r="CJ4" s="7">
        <v>3.74</v>
      </c>
      <c r="CK4" s="15">
        <f t="shared" ref="CK4:CK12" si="9">CL4*(AA4^0.5)</f>
        <v>0.32</v>
      </c>
      <c r="CL4" s="7">
        <v>0.16</v>
      </c>
      <c r="CM4" s="37">
        <f t="shared" ref="CM4:CM12" si="10">LN(CJ4)-LN(CG4)</f>
        <v>-0.05462996748659</v>
      </c>
      <c r="CN4" s="37">
        <f t="shared" ref="CN4:CN12" si="11">(CK4^2)/(AA4*(CJ4^2))+(CH4^2)/(AA4*(CG4^2))</f>
        <v>0.00291335220621553</v>
      </c>
      <c r="CO4" s="7">
        <v>120.14</v>
      </c>
      <c r="CP4" s="15">
        <f>CQ4*(AA4^0.5)</f>
        <v>8.62</v>
      </c>
      <c r="CQ4" s="7">
        <v>4.31</v>
      </c>
      <c r="CR4" s="7">
        <v>85.01</v>
      </c>
      <c r="CS4" s="15">
        <f>CT4*(AA4^0.5)</f>
        <v>8.38</v>
      </c>
      <c r="CT4" s="7">
        <v>4.19</v>
      </c>
      <c r="CU4" s="37">
        <f>LN(CR4)-LN(CO4)</f>
        <v>-0.345888832792747</v>
      </c>
      <c r="CV4" s="37">
        <f>(CS4^2)/(AA4*(CR4^2))+(CP4^2)/(AA4*(CO4^2))</f>
        <v>0.00371634057953171</v>
      </c>
      <c r="DU4" s="7">
        <v>699.6</v>
      </c>
      <c r="DV4" s="15">
        <f>DW4*(AA4^0.5)</f>
        <v>21.44</v>
      </c>
      <c r="DW4" s="7">
        <v>10.72</v>
      </c>
      <c r="DX4" s="7">
        <v>602.81</v>
      </c>
      <c r="DY4" s="15">
        <f>DZ4*(AA4^0.5)</f>
        <v>34.46</v>
      </c>
      <c r="DZ4" s="7">
        <v>17.23</v>
      </c>
      <c r="EA4" s="37">
        <f t="shared" ref="EA4:EA39" si="12">LN(DX4)-LN(DU4)</f>
        <v>-0.148906687279541</v>
      </c>
      <c r="EB4" s="37">
        <f t="shared" ref="EB4:EB39" si="13">(DY4^2)/(AA4*(DX4^2))+(DV4^2)/(AA4*(DU4^2))</f>
        <v>0.0010517722850966</v>
      </c>
      <c r="EC4" s="7">
        <v>61.67</v>
      </c>
      <c r="ED4" s="15">
        <f>EE4*(AA4^0.5)</f>
        <v>2.68</v>
      </c>
      <c r="EE4" s="7">
        <v>1.34</v>
      </c>
      <c r="EF4" s="7">
        <v>48.84</v>
      </c>
      <c r="EG4" s="15">
        <f>EH4*(AA4^0.5)</f>
        <v>5.86</v>
      </c>
      <c r="EH4" s="7">
        <v>2.93</v>
      </c>
      <c r="EI4" s="37">
        <f t="shared" ref="EI4:EI13" si="14">LN(EF4)-LN(EC4)</f>
        <v>-0.233247939760898</v>
      </c>
      <c r="EJ4" s="37">
        <f t="shared" ref="EJ4:EJ13" si="15">(EG4^2)/(AA4*(EF4^2))+(ED4^2)/(AA4*(EC4^2))</f>
        <v>0.00407114737774789</v>
      </c>
      <c r="EK4" s="7">
        <v>6.29629629629629</v>
      </c>
      <c r="EL4" s="15">
        <f>EM4*(AA4^0.5)</f>
        <v>3.7037037037037</v>
      </c>
      <c r="EM4" s="7">
        <v>1.85185185185185</v>
      </c>
      <c r="EN4" s="7">
        <v>17.5925925925925</v>
      </c>
      <c r="EO4" s="15">
        <f>EP4*(AA4^0.5)</f>
        <v>12.2222222222222</v>
      </c>
      <c r="EP4" s="7">
        <v>6.1111111111111</v>
      </c>
      <c r="EQ4" s="37">
        <f>LN(EN4)-LN(EK4)</f>
        <v>1.02751636698438</v>
      </c>
      <c r="ER4" s="37">
        <f>(EO4^2)/(AA4*(EN4^2))+(EL4^2)/(AA4*(EK4^2))</f>
        <v>0.207170010256018</v>
      </c>
      <c r="ES4" s="7">
        <v>10.3342105263157</v>
      </c>
      <c r="ET4" s="15">
        <f>EU4*(AA4^0.5)</f>
        <v>7.36842105263142</v>
      </c>
      <c r="EU4" s="7">
        <v>3.68421052631571</v>
      </c>
      <c r="EV4" s="7">
        <v>21.8771929824561</v>
      </c>
      <c r="EW4" s="15">
        <f>EX4*(AA4^0.5)</f>
        <v>18.4175438596492</v>
      </c>
      <c r="EX4" s="7">
        <v>9.2087719298246</v>
      </c>
      <c r="EY4" s="37">
        <f>LN(EV4)-LN(ES4)</f>
        <v>0.749984875987915</v>
      </c>
      <c r="EZ4" s="37">
        <f>(EW4^2)/(AA4*(EV4^2))+(ET4^2)/(AA4*(ES4^2))</f>
        <v>0.304278959026967</v>
      </c>
      <c r="FA4" s="7">
        <v>316.695804195804</v>
      </c>
      <c r="FB4" s="15">
        <f>FC4*(AA4^0.5)</f>
        <v>109.055944055944</v>
      </c>
      <c r="FC4" s="7">
        <v>54.527972027972</v>
      </c>
      <c r="FD4" s="7">
        <v>461.013986013986</v>
      </c>
      <c r="FE4" s="15">
        <f>FF4*(AA4^0.5)</f>
        <v>122.692307692308</v>
      </c>
      <c r="FF4" s="7">
        <v>61.346153846154</v>
      </c>
      <c r="FG4" s="37">
        <f>LN(FD4)-LN(FA4)</f>
        <v>0.375486676018155</v>
      </c>
      <c r="FH4" s="37">
        <f>(FE4^2)/(AA4*(FD4^2))+(FB4^2)/(AA4*(FA4^2))</f>
        <v>0.0473522394439664</v>
      </c>
    </row>
    <row r="5" spans="1:164">
      <c r="A5" s="5">
        <v>1</v>
      </c>
      <c r="B5" s="5" t="s">
        <v>77</v>
      </c>
      <c r="C5" s="14" t="s">
        <v>78</v>
      </c>
      <c r="D5" s="5" t="s">
        <v>79</v>
      </c>
      <c r="E5" s="7">
        <v>118.208333</v>
      </c>
      <c r="F5" s="7">
        <v>25.675</v>
      </c>
      <c r="G5" s="5" t="s">
        <v>80</v>
      </c>
      <c r="H5" s="8">
        <v>1450</v>
      </c>
      <c r="I5" s="7">
        <v>17.55</v>
      </c>
      <c r="J5" s="8">
        <v>1850</v>
      </c>
      <c r="K5" s="5" t="s">
        <v>81</v>
      </c>
      <c r="L5" s="9">
        <v>4</v>
      </c>
      <c r="M5" s="6" t="s">
        <v>82</v>
      </c>
      <c r="N5" s="5" t="s">
        <v>83</v>
      </c>
      <c r="O5" s="5" t="s">
        <v>84</v>
      </c>
      <c r="Q5" s="18"/>
      <c r="W5" s="5">
        <v>2</v>
      </c>
      <c r="X5" s="5" t="s">
        <v>82</v>
      </c>
      <c r="Y5" s="5" t="s">
        <v>85</v>
      </c>
      <c r="Z5" s="7">
        <v>1.66550004482269</v>
      </c>
      <c r="AA5" s="5">
        <v>4</v>
      </c>
      <c r="AB5" s="5" t="s">
        <v>86</v>
      </c>
      <c r="AC5" s="5" t="s">
        <v>87</v>
      </c>
      <c r="AD5" s="6" t="s">
        <v>88</v>
      </c>
      <c r="AE5" s="7">
        <v>4.14</v>
      </c>
      <c r="AF5" s="7">
        <v>2.79</v>
      </c>
      <c r="AG5" s="7">
        <v>0.19</v>
      </c>
      <c r="AH5" s="7">
        <v>48</v>
      </c>
      <c r="AI5" s="7">
        <v>42</v>
      </c>
      <c r="AJ5" s="7">
        <v>11</v>
      </c>
      <c r="AK5" s="7">
        <v>0.552094653473015</v>
      </c>
      <c r="AL5" s="15">
        <f t="shared" si="0"/>
        <v>0.076586433260394</v>
      </c>
      <c r="AM5" s="7">
        <v>0.038293216630197</v>
      </c>
      <c r="AN5" s="7">
        <v>0.543912782479038</v>
      </c>
      <c r="AO5" s="15">
        <f t="shared" si="1"/>
        <v>0.0612583025115698</v>
      </c>
      <c r="AP5" s="7">
        <v>0.0306291512557849</v>
      </c>
      <c r="AQ5" s="37">
        <f t="shared" si="2"/>
        <v>-0.0149305975831563</v>
      </c>
      <c r="AR5" s="37">
        <f t="shared" si="3"/>
        <v>0.00798190301753983</v>
      </c>
      <c r="BY5" s="7">
        <v>27.91</v>
      </c>
      <c r="BZ5" s="15">
        <f t="shared" si="4"/>
        <v>3.34</v>
      </c>
      <c r="CA5" s="7">
        <v>1.67</v>
      </c>
      <c r="CB5" s="7">
        <v>26.04</v>
      </c>
      <c r="CC5" s="15">
        <f t="shared" si="5"/>
        <v>3.58</v>
      </c>
      <c r="CD5" s="7">
        <v>1.79</v>
      </c>
      <c r="CE5" s="37">
        <f t="shared" si="6"/>
        <v>-0.0693512302078627</v>
      </c>
      <c r="CF5" s="37">
        <f t="shared" si="7"/>
        <v>0.0083054918144295</v>
      </c>
      <c r="CG5" s="7">
        <v>1.9</v>
      </c>
      <c r="CH5" s="15">
        <f t="shared" si="8"/>
        <v>0.22</v>
      </c>
      <c r="CI5" s="7">
        <v>0.11</v>
      </c>
      <c r="CJ5" s="7">
        <v>1.9</v>
      </c>
      <c r="CK5" s="15">
        <f t="shared" si="9"/>
        <v>0.16</v>
      </c>
      <c r="CL5" s="7">
        <v>0.08</v>
      </c>
      <c r="CM5" s="37">
        <f t="shared" si="10"/>
        <v>0</v>
      </c>
      <c r="CN5" s="37">
        <f t="shared" si="11"/>
        <v>0.00512465373961219</v>
      </c>
      <c r="CO5" s="7">
        <v>46.97</v>
      </c>
      <c r="CP5" s="15">
        <f>CQ5*(AA5^0.5)</f>
        <v>9.16</v>
      </c>
      <c r="CQ5" s="7">
        <v>4.58</v>
      </c>
      <c r="CR5" s="7">
        <v>48.04</v>
      </c>
      <c r="CS5" s="15">
        <f>CT5*(AA5^0.5)</f>
        <v>8.62</v>
      </c>
      <c r="CT5" s="7">
        <v>4.31</v>
      </c>
      <c r="CU5" s="37">
        <f>LN(CR5)-LN(CO5)</f>
        <v>0.0225248971728793</v>
      </c>
      <c r="CV5" s="37">
        <f>(CS5^2)/(AA5*(CR5^2))+(CP5^2)/(AA5*(CO5^2))</f>
        <v>0.0175571371147341</v>
      </c>
      <c r="DU5" s="7">
        <v>416.87</v>
      </c>
      <c r="DV5" s="15">
        <f>DW5*(AA5^0.5)</f>
        <v>28.32</v>
      </c>
      <c r="DW5" s="7">
        <v>14.16</v>
      </c>
      <c r="DX5" s="7">
        <v>413.48</v>
      </c>
      <c r="DY5" s="15">
        <f>DZ5*(AA5^0.5)</f>
        <v>30.62</v>
      </c>
      <c r="DZ5" s="7">
        <v>15.31</v>
      </c>
      <c r="EA5" s="37">
        <f t="shared" si="12"/>
        <v>-0.00816527689467694</v>
      </c>
      <c r="EB5" s="37">
        <f t="shared" si="13"/>
        <v>0.00252479823395641</v>
      </c>
      <c r="EC5" s="7">
        <v>29.95</v>
      </c>
      <c r="ED5" s="15">
        <f>EE5*(AA5^0.5)</f>
        <v>4.16</v>
      </c>
      <c r="EE5" s="7">
        <v>2.08</v>
      </c>
      <c r="EF5" s="7">
        <v>32.81</v>
      </c>
      <c r="EG5" s="15">
        <f>EH5*(AA5^0.5)</f>
        <v>3.62</v>
      </c>
      <c r="EH5" s="7">
        <v>1.81</v>
      </c>
      <c r="EI5" s="37">
        <f t="shared" si="14"/>
        <v>0.091204022411552</v>
      </c>
      <c r="EJ5" s="37">
        <f t="shared" si="15"/>
        <v>0.00786647442344574</v>
      </c>
      <c r="EK5" s="7">
        <v>2.03703703703704</v>
      </c>
      <c r="EL5" s="15">
        <f>EM5*(AA5^0.5)</f>
        <v>1.4814814814815</v>
      </c>
      <c r="EM5" s="7">
        <v>0.74074074074075</v>
      </c>
      <c r="EN5" s="7">
        <v>2.40740740740741</v>
      </c>
      <c r="EO5" s="15">
        <f>EP5*(AA5^0.5)</f>
        <v>1.4814814814815</v>
      </c>
      <c r="EP5" s="7">
        <v>0.74074074074075</v>
      </c>
      <c r="EQ5" s="37">
        <f>LN(EN5)-LN(EK5)</f>
        <v>0.167054084663166</v>
      </c>
      <c r="ER5" s="37">
        <f>(EO5^2)/(AA5*(EN5^2))+(EL5^2)/(AA5*(EK5^2))</f>
        <v>0.226905961171701</v>
      </c>
      <c r="ES5" s="7">
        <v>2.25350877192982</v>
      </c>
      <c r="ET5" s="15">
        <f>EU5*(AA5^0.5)</f>
        <v>1.47543859649122</v>
      </c>
      <c r="EU5" s="7">
        <v>0.73771929824561</v>
      </c>
      <c r="EV5" s="7">
        <v>1.94649122807017</v>
      </c>
      <c r="EW5" s="15">
        <f>EX5*(AA5^0.5)</f>
        <v>2.21228070175438</v>
      </c>
      <c r="EX5" s="7">
        <v>1.10614035087719</v>
      </c>
      <c r="EY5" s="37">
        <f>LN(EV5)-LN(ES5)</f>
        <v>-0.14646007417729</v>
      </c>
      <c r="EZ5" s="37">
        <f>(EW5^2)/(AA5*(EV5^2))+(ET5^2)/(AA5*(ES5^2))</f>
        <v>0.430103004650259</v>
      </c>
      <c r="FA5" s="7">
        <v>81.0314685314683</v>
      </c>
      <c r="FB5" s="15">
        <f>FC5*(AA5^0.5)</f>
        <v>27.2377622377616</v>
      </c>
      <c r="FC5" s="7">
        <v>13.6188811188808</v>
      </c>
      <c r="FD5" s="7">
        <v>52.6048951048951</v>
      </c>
      <c r="FE5" s="15">
        <f>FF5*(AA5^0.5)</f>
        <v>34.0559440559442</v>
      </c>
      <c r="FF5" s="7">
        <v>17.0279720279721</v>
      </c>
      <c r="FG5" s="37">
        <f>LN(FD5)-LN(FA5)</f>
        <v>-0.432028401369908</v>
      </c>
      <c r="FH5" s="37">
        <f>(FE5^2)/(AA5*(FD5^2))+(FB5^2)/(AA5*(FA5^2))</f>
        <v>0.133026030641716</v>
      </c>
    </row>
    <row r="6" spans="1:164">
      <c r="A6" s="5">
        <v>1</v>
      </c>
      <c r="B6" s="5" t="s">
        <v>77</v>
      </c>
      <c r="C6" s="14" t="s">
        <v>78</v>
      </c>
      <c r="D6" s="5" t="s">
        <v>79</v>
      </c>
      <c r="E6" s="7">
        <v>118.208333</v>
      </c>
      <c r="F6" s="7">
        <v>25.675</v>
      </c>
      <c r="G6" s="5" t="s">
        <v>80</v>
      </c>
      <c r="H6" s="8">
        <v>1450</v>
      </c>
      <c r="I6" s="7">
        <v>17.55</v>
      </c>
      <c r="J6" s="8">
        <v>1850</v>
      </c>
      <c r="K6" s="5" t="s">
        <v>81</v>
      </c>
      <c r="L6" s="9">
        <v>8</v>
      </c>
      <c r="M6" s="6" t="s">
        <v>89</v>
      </c>
      <c r="N6" s="5" t="s">
        <v>83</v>
      </c>
      <c r="O6" s="5" t="s">
        <v>84</v>
      </c>
      <c r="Q6" s="18"/>
      <c r="W6" s="5">
        <v>2</v>
      </c>
      <c r="X6" s="5" t="s">
        <v>82</v>
      </c>
      <c r="Y6" s="5" t="s">
        <v>85</v>
      </c>
      <c r="Z6" s="7">
        <v>1.66550004482269</v>
      </c>
      <c r="AA6" s="5">
        <v>4</v>
      </c>
      <c r="AB6" s="5" t="s">
        <v>86</v>
      </c>
      <c r="AC6" s="5" t="s">
        <v>87</v>
      </c>
      <c r="AD6" s="6" t="s">
        <v>88</v>
      </c>
      <c r="AE6" s="7">
        <v>4.14</v>
      </c>
      <c r="AF6" s="7">
        <v>2.79</v>
      </c>
      <c r="AG6" s="7">
        <v>0.19</v>
      </c>
      <c r="AH6" s="7">
        <v>48</v>
      </c>
      <c r="AI6" s="7">
        <v>42</v>
      </c>
      <c r="AJ6" s="7">
        <v>11</v>
      </c>
      <c r="AK6" s="7">
        <v>0.552094653473015</v>
      </c>
      <c r="AL6" s="15">
        <f t="shared" si="0"/>
        <v>0.076586433260394</v>
      </c>
      <c r="AM6" s="7">
        <v>0.038293216630197</v>
      </c>
      <c r="AN6" s="7">
        <v>0.544953815766542</v>
      </c>
      <c r="AO6" s="15">
        <f t="shared" si="1"/>
        <v>0.064332603938732</v>
      </c>
      <c r="AP6" s="7">
        <v>0.032166301969366</v>
      </c>
      <c r="AQ6" s="37">
        <f t="shared" si="2"/>
        <v>-0.0130184559004666</v>
      </c>
      <c r="AR6" s="37">
        <f t="shared" si="3"/>
        <v>0.00829483030351062</v>
      </c>
      <c r="BY6" s="7">
        <v>27.91</v>
      </c>
      <c r="BZ6" s="15">
        <f t="shared" si="4"/>
        <v>3.34</v>
      </c>
      <c r="CA6" s="7">
        <v>1.67</v>
      </c>
      <c r="CB6" s="7">
        <v>25.36</v>
      </c>
      <c r="CC6" s="15">
        <f t="shared" si="5"/>
        <v>3.28</v>
      </c>
      <c r="CD6" s="7">
        <v>1.64</v>
      </c>
      <c r="CE6" s="37">
        <f t="shared" si="6"/>
        <v>-0.0958119179792059</v>
      </c>
      <c r="CF6" s="37">
        <f t="shared" si="7"/>
        <v>0.00776229908333557</v>
      </c>
      <c r="CG6" s="7">
        <v>1.9</v>
      </c>
      <c r="CH6" s="15">
        <f t="shared" si="8"/>
        <v>0.22</v>
      </c>
      <c r="CI6" s="7">
        <v>0.11</v>
      </c>
      <c r="CJ6" s="7">
        <v>1.83</v>
      </c>
      <c r="CK6" s="15">
        <f t="shared" si="9"/>
        <v>0.18</v>
      </c>
      <c r="CL6" s="7">
        <v>0.09</v>
      </c>
      <c r="CM6" s="37">
        <f t="shared" si="10"/>
        <v>-0.0375379193190651</v>
      </c>
      <c r="CN6" s="37">
        <f t="shared" si="11"/>
        <v>0.00577050520330445</v>
      </c>
      <c r="CO6" s="7">
        <v>46.97</v>
      </c>
      <c r="CP6" s="15">
        <f>CQ6*(AA6^0.5)</f>
        <v>9.16</v>
      </c>
      <c r="CQ6" s="7">
        <v>4.58</v>
      </c>
      <c r="CR6" s="7">
        <v>44.33</v>
      </c>
      <c r="CS6" s="15">
        <f>CT6*(AA6^0.5)</f>
        <v>9.44</v>
      </c>
      <c r="CT6" s="7">
        <v>4.72</v>
      </c>
      <c r="CU6" s="37">
        <f>LN(CR6)-LN(CO6)</f>
        <v>-0.0578474512819414</v>
      </c>
      <c r="CV6" s="37">
        <f>(CS6^2)/(AA6*(CR6^2))+(CP6^2)/(AA6*(CO6^2))</f>
        <v>0.0208447635940444</v>
      </c>
      <c r="DU6" s="7">
        <v>416.87</v>
      </c>
      <c r="DV6" s="15">
        <f>DW6*(AA6^0.5)</f>
        <v>28.32</v>
      </c>
      <c r="DW6" s="7">
        <v>14.16</v>
      </c>
      <c r="DX6" s="7">
        <v>424.11</v>
      </c>
      <c r="DY6" s="15">
        <f>DZ6*(AA6^0.5)</f>
        <v>37.38</v>
      </c>
      <c r="DZ6" s="7">
        <v>18.69</v>
      </c>
      <c r="EA6" s="37">
        <f t="shared" si="12"/>
        <v>0.0172184329520899</v>
      </c>
      <c r="EB6" s="37">
        <f t="shared" si="13"/>
        <v>0.00309584111932568</v>
      </c>
      <c r="EC6" s="7">
        <v>29.95</v>
      </c>
      <c r="ED6" s="15">
        <f>EE6*(AA6^0.5)</f>
        <v>4.16</v>
      </c>
      <c r="EE6" s="7">
        <v>2.08</v>
      </c>
      <c r="EF6" s="7">
        <v>29.94</v>
      </c>
      <c r="EG6" s="15">
        <f>EH6*(AA6^0.5)</f>
        <v>2.92</v>
      </c>
      <c r="EH6" s="7">
        <v>1.46</v>
      </c>
      <c r="EI6" s="37">
        <f t="shared" si="14"/>
        <v>-0.000333945569976013</v>
      </c>
      <c r="EJ6" s="37">
        <f t="shared" si="15"/>
        <v>0.00720112168281619</v>
      </c>
      <c r="EK6" s="7">
        <v>2.03703703703704</v>
      </c>
      <c r="EL6" s="15">
        <f>EM6*(AA6^0.5)</f>
        <v>1.4814814814815</v>
      </c>
      <c r="EM6" s="7">
        <v>0.74074074074075</v>
      </c>
      <c r="EN6" s="7">
        <v>2.40740740740741</v>
      </c>
      <c r="EO6" s="15">
        <f>EP6*(AA6^0.5)</f>
        <v>2.96296296296296</v>
      </c>
      <c r="EP6" s="7">
        <v>1.48148148148148</v>
      </c>
      <c r="EQ6" s="37">
        <f>LN(EN6)-LN(EK6)</f>
        <v>0.167054084663166</v>
      </c>
      <c r="ER6" s="37">
        <f>(EO6^2)/(AA6*(EN6^2))+(EL6^2)/(AA6*(EK6^2))</f>
        <v>0.51092962981075</v>
      </c>
      <c r="ES6" s="7">
        <v>2.25350877192982</v>
      </c>
      <c r="ET6" s="15">
        <f>EU6*(AA6^0.5)</f>
        <v>1.47543859649122</v>
      </c>
      <c r="EU6" s="7">
        <v>0.73771929824561</v>
      </c>
      <c r="EV6" s="7">
        <v>4.40175438596491</v>
      </c>
      <c r="EW6" s="15">
        <f>EX6*(AA6^0.5)</f>
        <v>2.57894736842106</v>
      </c>
      <c r="EX6" s="7">
        <v>1.28947368421053</v>
      </c>
      <c r="EY6" s="37">
        <f>LN(EV6)-LN(ES6)</f>
        <v>0.669514729816486</v>
      </c>
      <c r="EZ6" s="37">
        <f>(EW6^2)/(AA6*(EV6^2))+(ET6^2)/(AA6*(ES6^2))</f>
        <v>0.19298467402032</v>
      </c>
      <c r="FA6" s="7">
        <v>81.0314685314683</v>
      </c>
      <c r="FB6" s="15">
        <f>FC6*(AA6^0.5)</f>
        <v>27.2377622377616</v>
      </c>
      <c r="FC6" s="7">
        <v>13.6188811188808</v>
      </c>
      <c r="FD6" s="7">
        <v>41.2412587412588</v>
      </c>
      <c r="FE6" s="15">
        <f>FF6*(AA6^0.5)</f>
        <v>27.2377622377624</v>
      </c>
      <c r="FF6" s="7">
        <v>13.6188811188812</v>
      </c>
      <c r="FG6" s="37">
        <f>LN(FD6)-LN(FA6)</f>
        <v>-0.675398398592277</v>
      </c>
      <c r="FH6" s="37">
        <f>(FE6^2)/(AA6*(FD6^2))+(FB6^2)/(AA6*(FA6^2))</f>
        <v>0.137295535825618</v>
      </c>
    </row>
    <row r="7" ht="15" customHeight="1" spans="1:140">
      <c r="A7" s="5">
        <v>2</v>
      </c>
      <c r="B7" s="5" t="s">
        <v>90</v>
      </c>
      <c r="C7" s="14" t="s">
        <v>78</v>
      </c>
      <c r="D7" s="5" t="s">
        <v>79</v>
      </c>
      <c r="E7" s="7">
        <v>118.208333</v>
      </c>
      <c r="F7" s="7">
        <v>25.675</v>
      </c>
      <c r="G7" s="5" t="s">
        <v>80</v>
      </c>
      <c r="H7" s="8">
        <v>1450</v>
      </c>
      <c r="I7" s="7">
        <v>17.55</v>
      </c>
      <c r="J7" s="8">
        <v>1850</v>
      </c>
      <c r="K7" s="5" t="s">
        <v>81</v>
      </c>
      <c r="L7" s="9">
        <v>4</v>
      </c>
      <c r="M7" s="6" t="s">
        <v>82</v>
      </c>
      <c r="N7" s="5" t="s">
        <v>83</v>
      </c>
      <c r="O7" s="5" t="s">
        <v>84</v>
      </c>
      <c r="Q7" s="18"/>
      <c r="W7" s="5">
        <v>1</v>
      </c>
      <c r="X7" s="5" t="s">
        <v>82</v>
      </c>
      <c r="Y7" s="5" t="s">
        <v>85</v>
      </c>
      <c r="Z7" s="7">
        <v>1.66550004482269</v>
      </c>
      <c r="AA7" s="5">
        <v>4</v>
      </c>
      <c r="AB7" s="5" t="s">
        <v>91</v>
      </c>
      <c r="AC7" s="5" t="s">
        <v>87</v>
      </c>
      <c r="AD7" s="6" t="s">
        <v>88</v>
      </c>
      <c r="AE7" s="7">
        <v>5.12</v>
      </c>
      <c r="AF7" s="7">
        <v>5.464</v>
      </c>
      <c r="AG7" s="7">
        <v>0.306</v>
      </c>
      <c r="AH7" s="7">
        <v>48</v>
      </c>
      <c r="AI7" s="7">
        <v>42</v>
      </c>
      <c r="AJ7" s="7">
        <v>11</v>
      </c>
      <c r="AK7" s="7">
        <v>0.273910144202717</v>
      </c>
      <c r="AL7" s="15">
        <f t="shared" si="0"/>
        <v>0.130049178961408</v>
      </c>
      <c r="AM7" s="7">
        <v>0.065024589480704</v>
      </c>
      <c r="AN7" s="7">
        <v>0.346411602900725</v>
      </c>
      <c r="AO7" s="15">
        <f t="shared" si="1"/>
        <v>0.139034758689674</v>
      </c>
      <c r="AP7" s="7">
        <v>0.069517379344837</v>
      </c>
      <c r="AQ7" s="37">
        <f t="shared" si="2"/>
        <v>0.234827560061443</v>
      </c>
      <c r="AR7" s="37">
        <f t="shared" si="3"/>
        <v>0.0966277318490731</v>
      </c>
      <c r="AS7" s="7">
        <v>635.371540064155</v>
      </c>
      <c r="AT7" s="15">
        <f>AU7*(AA7^0.5)</f>
        <v>383.875128145772</v>
      </c>
      <c r="AU7" s="7">
        <v>191.937564072886</v>
      </c>
      <c r="AV7" s="7">
        <v>642.84533218691</v>
      </c>
      <c r="AW7" s="15">
        <f>AX7*(AA7^0.5)</f>
        <v>437.64674757763</v>
      </c>
      <c r="AX7" s="7">
        <v>218.823373788815</v>
      </c>
      <c r="AY7" s="37">
        <f>LN(AV7)-LN(AS7)</f>
        <v>0.0116942241304105</v>
      </c>
      <c r="AZ7" s="37">
        <f>(AW7^2)/(AA7*(AV7^2))+(AT7^2)/(AA7*(AS7^2))</f>
        <v>0.207127546416155</v>
      </c>
      <c r="BA7" s="7">
        <v>1715.74614976101</v>
      </c>
      <c r="BB7" s="15">
        <f>BC7*(AA7^0.5)</f>
        <v>125.06638343068</v>
      </c>
      <c r="BC7" s="7">
        <v>62.5331917153401</v>
      </c>
      <c r="BD7" s="7">
        <v>1227.69516728624</v>
      </c>
      <c r="BE7" s="15">
        <f>BF7*(AA7^0.5)</f>
        <v>107.20924057356</v>
      </c>
      <c r="BF7" s="7">
        <v>53.6046202867799</v>
      </c>
      <c r="BG7" s="37">
        <f>LN(BD7)-LN(BA7)</f>
        <v>-0.334709494947552</v>
      </c>
      <c r="BH7" s="37">
        <f>(BE7^2)/(AA7*(BD7^2))+(BB7^2)/(AA7*(BA7^2))</f>
        <v>0.00323479890801084</v>
      </c>
      <c r="BY7" s="7">
        <v>54.64</v>
      </c>
      <c r="BZ7" s="15">
        <f t="shared" si="4"/>
        <v>6.84</v>
      </c>
      <c r="CA7" s="7">
        <v>3.42</v>
      </c>
      <c r="CB7" s="7">
        <v>60.8</v>
      </c>
      <c r="CC7" s="15">
        <f t="shared" si="5"/>
        <v>0.56</v>
      </c>
      <c r="CD7" s="7">
        <v>0.28</v>
      </c>
      <c r="CE7" s="37">
        <f t="shared" si="6"/>
        <v>0.106823573709587</v>
      </c>
      <c r="CF7" s="37">
        <f t="shared" si="7"/>
        <v>0.00393890532906575</v>
      </c>
      <c r="CG7" s="7">
        <v>3.06</v>
      </c>
      <c r="CH7" s="15">
        <f t="shared" si="8"/>
        <v>0.02</v>
      </c>
      <c r="CI7" s="7">
        <v>0.01</v>
      </c>
      <c r="CJ7" s="7">
        <v>3.36</v>
      </c>
      <c r="CK7" s="15">
        <f t="shared" si="9"/>
        <v>0.08</v>
      </c>
      <c r="CL7" s="7">
        <v>0.04</v>
      </c>
      <c r="CM7" s="37">
        <f t="shared" si="10"/>
        <v>0.0935260580108235</v>
      </c>
      <c r="CN7" s="37">
        <f t="shared" si="11"/>
        <v>0.000152403009133937</v>
      </c>
      <c r="DE7" s="7">
        <v>46.53</v>
      </c>
      <c r="DF7" s="15">
        <f>DG7*(AA7^0.5)</f>
        <v>9.22</v>
      </c>
      <c r="DG7" s="7">
        <v>4.61</v>
      </c>
      <c r="DH7" s="7">
        <v>42.64</v>
      </c>
      <c r="DI7" s="15">
        <f>DJ7*(AA7^0.5)</f>
        <v>14.9</v>
      </c>
      <c r="DJ7" s="7">
        <v>7.45</v>
      </c>
      <c r="DK7" s="37">
        <f>LN(DH7)-LN(DE7)</f>
        <v>-0.0873044859989682</v>
      </c>
      <c r="DL7" s="37">
        <f>(DI7^2)/(AA7*(DH7^2))+(DF7^2)/(AA7*(DE7^2))</f>
        <v>0.0403426071707176</v>
      </c>
      <c r="DM7" s="7">
        <v>8.89</v>
      </c>
      <c r="DN7" s="15">
        <f>DO7*(AA7^0.5)</f>
        <v>12.6</v>
      </c>
      <c r="DO7" s="7">
        <v>6.3</v>
      </c>
      <c r="DP7" s="7">
        <v>22.41</v>
      </c>
      <c r="DQ7" s="15">
        <f>DR7*(AA7^0.5)</f>
        <v>4.86</v>
      </c>
      <c r="DR7" s="7">
        <v>2.43</v>
      </c>
      <c r="DS7" s="37">
        <f>LN(DP7)-LN(DM7)</f>
        <v>0.924580238287022</v>
      </c>
      <c r="DT7" s="37">
        <f>(DQ7^2)/(AA7*(DP7^2))+(DN7^2)/(AA7*(DM7^2))</f>
        <v>0.513958879274995</v>
      </c>
      <c r="DU7" s="7">
        <v>2005.647</v>
      </c>
      <c r="DV7" s="7">
        <f>DU7*0.225457628804367</f>
        <v>452.188416838592</v>
      </c>
      <c r="DX7" s="7">
        <v>1737.758</v>
      </c>
      <c r="DY7" s="7">
        <f>DX7*0.226111274582314</f>
        <v>392.926676295613</v>
      </c>
      <c r="EA7" s="37">
        <f t="shared" si="12"/>
        <v>-0.143370925329079</v>
      </c>
      <c r="EB7" s="37">
        <f t="shared" si="13"/>
        <v>0.0254893627198316</v>
      </c>
      <c r="EC7" s="7">
        <v>80.587</v>
      </c>
      <c r="ED7" s="7">
        <f>EC7*0.181764792456153</f>
        <v>14.647879329664</v>
      </c>
      <c r="EF7" s="7">
        <v>93.7924</v>
      </c>
      <c r="EG7" s="7">
        <f>EF7*0.215242997211092</f>
        <v>20.1881572916216</v>
      </c>
      <c r="EI7" s="37">
        <f t="shared" si="14"/>
        <v>0.151746483094124</v>
      </c>
      <c r="EJ7" s="37">
        <f t="shared" si="15"/>
        <v>0.0198419969062606</v>
      </c>
    </row>
    <row r="8" spans="1:140">
      <c r="A8" s="5">
        <v>2</v>
      </c>
      <c r="B8" s="5" t="s">
        <v>90</v>
      </c>
      <c r="C8" s="14" t="s">
        <v>78</v>
      </c>
      <c r="D8" s="5" t="s">
        <v>79</v>
      </c>
      <c r="E8" s="7">
        <v>118.208333</v>
      </c>
      <c r="F8" s="7">
        <v>25.675</v>
      </c>
      <c r="G8" s="5" t="s">
        <v>80</v>
      </c>
      <c r="H8" s="8">
        <v>1450</v>
      </c>
      <c r="I8" s="7">
        <v>17.55</v>
      </c>
      <c r="J8" s="8">
        <v>1850</v>
      </c>
      <c r="K8" s="5" t="s">
        <v>81</v>
      </c>
      <c r="L8" s="9">
        <v>8</v>
      </c>
      <c r="M8" s="6" t="s">
        <v>89</v>
      </c>
      <c r="N8" s="5" t="s">
        <v>83</v>
      </c>
      <c r="O8" s="5" t="s">
        <v>84</v>
      </c>
      <c r="Q8" s="18"/>
      <c r="W8" s="5">
        <v>1</v>
      </c>
      <c r="X8" s="5" t="s">
        <v>82</v>
      </c>
      <c r="Y8" s="5" t="s">
        <v>85</v>
      </c>
      <c r="Z8" s="7">
        <v>1.66550004482269</v>
      </c>
      <c r="AA8" s="5">
        <v>4</v>
      </c>
      <c r="AB8" s="5" t="s">
        <v>91</v>
      </c>
      <c r="AC8" s="5" t="s">
        <v>87</v>
      </c>
      <c r="AD8" s="6" t="s">
        <v>88</v>
      </c>
      <c r="AE8" s="7">
        <v>5.12</v>
      </c>
      <c r="AF8" s="7">
        <v>5.464</v>
      </c>
      <c r="AG8" s="7">
        <v>0.306</v>
      </c>
      <c r="AH8" s="7">
        <v>48</v>
      </c>
      <c r="AI8" s="7">
        <v>42</v>
      </c>
      <c r="AJ8" s="7">
        <v>11</v>
      </c>
      <c r="AK8" s="7">
        <v>0.273910144202717</v>
      </c>
      <c r="AL8" s="15">
        <f t="shared" si="0"/>
        <v>0.130049178961408</v>
      </c>
      <c r="AM8" s="7">
        <v>0.065024589480704</v>
      </c>
      <c r="AN8" s="7">
        <v>0.400975243810952</v>
      </c>
      <c r="AO8" s="15">
        <f t="shared" si="1"/>
        <v>0.06728348753855</v>
      </c>
      <c r="AP8" s="7">
        <v>0.033641743769275</v>
      </c>
      <c r="AQ8" s="37">
        <f t="shared" si="2"/>
        <v>0.381099577530818</v>
      </c>
      <c r="AR8" s="37">
        <f t="shared" si="3"/>
        <v>0.0633950269237157</v>
      </c>
      <c r="AS8" s="7">
        <v>635.371540064155</v>
      </c>
      <c r="AT8" s="15">
        <f>AU8*(AA8^0.5)</f>
        <v>383.875128145772</v>
      </c>
      <c r="AU8" s="7">
        <v>191.937564072886</v>
      </c>
      <c r="AV8" s="7">
        <v>668.110717947022</v>
      </c>
      <c r="AW8" s="15">
        <f>AX8*(AA8^0.5)</f>
        <v>205.363933992526</v>
      </c>
      <c r="AX8" s="7">
        <v>102.681966996263</v>
      </c>
      <c r="AY8" s="37">
        <f>LN(AV8)-LN(AS8)</f>
        <v>0.050243974981842</v>
      </c>
      <c r="AZ8" s="37">
        <f>(AW8^2)/(AA8*(AV8^2))+(AT8^2)/(AA8*(AS8^2))</f>
        <v>0.114877263459002</v>
      </c>
      <c r="BA8" s="7">
        <v>1715.74614976101</v>
      </c>
      <c r="BB8" s="15">
        <f>BC8*(AA8^0.5)</f>
        <v>125.06638343068</v>
      </c>
      <c r="BC8" s="7">
        <v>62.5331917153401</v>
      </c>
      <c r="BD8" s="7">
        <v>1016.36351566648</v>
      </c>
      <c r="BE8" s="15">
        <f>BF8*(AA8^0.5)</f>
        <v>125.066383430678</v>
      </c>
      <c r="BF8" s="7">
        <v>62.5331917153389</v>
      </c>
      <c r="BG8" s="37">
        <f>LN(BD8)-LN(BA8)</f>
        <v>-0.523616982573478</v>
      </c>
      <c r="BH8" s="37">
        <f>(BE8^2)/(AA8*(BD8^2))+(BB8^2)/(AA8*(BA8^2))</f>
        <v>0.00511385629067079</v>
      </c>
      <c r="BY8" s="7">
        <v>54.64</v>
      </c>
      <c r="BZ8" s="15">
        <f t="shared" si="4"/>
        <v>6.84</v>
      </c>
      <c r="CA8" s="7">
        <v>3.42</v>
      </c>
      <c r="CB8" s="7">
        <v>61.78</v>
      </c>
      <c r="CC8" s="15">
        <f t="shared" si="5"/>
        <v>1.42</v>
      </c>
      <c r="CD8" s="7">
        <v>0.71</v>
      </c>
      <c r="CE8" s="37">
        <f t="shared" si="6"/>
        <v>0.122813472227901</v>
      </c>
      <c r="CF8" s="37">
        <f t="shared" si="7"/>
        <v>0.00404977196246818</v>
      </c>
      <c r="CG8" s="7">
        <v>3.06</v>
      </c>
      <c r="CH8" s="15">
        <f t="shared" si="8"/>
        <v>0.02</v>
      </c>
      <c r="CI8" s="7">
        <v>0.01</v>
      </c>
      <c r="CJ8" s="7">
        <v>3.62</v>
      </c>
      <c r="CK8" s="15">
        <f t="shared" si="9"/>
        <v>0.08</v>
      </c>
      <c r="CL8" s="7">
        <v>0.04</v>
      </c>
      <c r="CM8" s="37">
        <f t="shared" si="10"/>
        <v>0.16805910987339</v>
      </c>
      <c r="CN8" s="37">
        <f t="shared" si="11"/>
        <v>0.000132776048228801</v>
      </c>
      <c r="DE8" s="7">
        <v>46.53</v>
      </c>
      <c r="DF8" s="15">
        <f>DG8*(AA8^0.5)</f>
        <v>9.22</v>
      </c>
      <c r="DG8" s="7">
        <v>4.61</v>
      </c>
      <c r="DH8" s="7">
        <v>47.74</v>
      </c>
      <c r="DI8" s="15">
        <f>DJ8*(AA8^0.5)</f>
        <v>24.56</v>
      </c>
      <c r="DJ8" s="7">
        <v>12.28</v>
      </c>
      <c r="DK8" s="37">
        <f>LN(DH8)-LN(DE8)</f>
        <v>0.0256723550541267</v>
      </c>
      <c r="DL8" s="37">
        <f>(DI8^2)/(AA8*(DH8^2))+(DF8^2)/(AA8*(DE8^2))</f>
        <v>0.0759815735819855</v>
      </c>
      <c r="DM8" s="7">
        <v>8.89</v>
      </c>
      <c r="DN8" s="15">
        <f>DO8*(AA8^0.5)</f>
        <v>12.6</v>
      </c>
      <c r="DO8" s="7">
        <v>6.3</v>
      </c>
      <c r="DP8" s="7">
        <v>28.38</v>
      </c>
      <c r="DQ8" s="15">
        <f>DR8*(AA8^0.5)</f>
        <v>25.04</v>
      </c>
      <c r="DR8" s="7">
        <v>12.52</v>
      </c>
      <c r="DS8" s="37">
        <f>LN(DP8)-LN(DM8)</f>
        <v>1.16075762220608</v>
      </c>
      <c r="DT8" s="37">
        <f>(DQ8^2)/(AA8*(DP8^2))+(DN8^2)/(AA8*(DM8^2))</f>
        <v>0.696819394408569</v>
      </c>
      <c r="DU8" s="7">
        <v>2005.647</v>
      </c>
      <c r="DV8" s="7">
        <f>DU8*0.225457628804367</f>
        <v>452.188416838592</v>
      </c>
      <c r="DX8" s="7">
        <v>1376.3395</v>
      </c>
      <c r="DY8" s="7">
        <f>DX8*0.226111274582314</f>
        <v>311.205878602985</v>
      </c>
      <c r="EA8" s="37">
        <f t="shared" si="12"/>
        <v>-0.376539263241531</v>
      </c>
      <c r="EB8" s="37">
        <f t="shared" si="13"/>
        <v>0.0254893627198316</v>
      </c>
      <c r="EC8" s="7">
        <v>80.587</v>
      </c>
      <c r="ED8" s="7">
        <f>EC8*0.181764792456153</f>
        <v>14.647879329664</v>
      </c>
      <c r="EF8" s="7">
        <v>89.3151</v>
      </c>
      <c r="EG8" s="7">
        <f>EF8*0.215242997211092</f>
        <v>19.2244498202084</v>
      </c>
      <c r="EI8" s="37">
        <f t="shared" si="14"/>
        <v>0.102833220351662</v>
      </c>
      <c r="EJ8" s="37">
        <f t="shared" si="15"/>
        <v>0.0198419969062606</v>
      </c>
    </row>
    <row r="9" spans="1:164">
      <c r="A9" s="5">
        <v>2</v>
      </c>
      <c r="B9" s="5" t="s">
        <v>92</v>
      </c>
      <c r="C9" s="14" t="s">
        <v>78</v>
      </c>
      <c r="D9" s="5" t="s">
        <v>79</v>
      </c>
      <c r="E9" s="7">
        <v>118.208333</v>
      </c>
      <c r="F9" s="7">
        <v>25.675</v>
      </c>
      <c r="G9" s="5" t="s">
        <v>80</v>
      </c>
      <c r="H9" s="8">
        <v>1450</v>
      </c>
      <c r="I9" s="7">
        <v>17.55</v>
      </c>
      <c r="J9" s="8">
        <v>1850</v>
      </c>
      <c r="K9" s="5" t="s">
        <v>81</v>
      </c>
      <c r="L9" s="9">
        <v>4</v>
      </c>
      <c r="M9" s="6" t="s">
        <v>82</v>
      </c>
      <c r="N9" s="5" t="s">
        <v>83</v>
      </c>
      <c r="O9" s="5" t="s">
        <v>84</v>
      </c>
      <c r="Q9" s="18"/>
      <c r="W9" s="5">
        <v>1</v>
      </c>
      <c r="X9" s="5" t="s">
        <v>82</v>
      </c>
      <c r="Y9" s="5" t="s">
        <v>85</v>
      </c>
      <c r="Z9" s="7">
        <v>1.66550004482269</v>
      </c>
      <c r="AA9" s="5">
        <v>4</v>
      </c>
      <c r="AB9" s="5" t="s">
        <v>86</v>
      </c>
      <c r="AC9" s="5" t="s">
        <v>87</v>
      </c>
      <c r="AD9" s="6" t="s">
        <v>88</v>
      </c>
      <c r="AE9" s="7">
        <v>5.12</v>
      </c>
      <c r="AF9" s="7">
        <v>5.464</v>
      </c>
      <c r="AG9" s="7">
        <v>0.306</v>
      </c>
      <c r="AH9" s="7">
        <v>48</v>
      </c>
      <c r="AI9" s="7">
        <v>42</v>
      </c>
      <c r="AJ9" s="7">
        <v>11</v>
      </c>
      <c r="AK9" s="7">
        <v>0.519331742243436</v>
      </c>
      <c r="AL9" s="15">
        <f t="shared" si="0"/>
        <v>0.05727923627685</v>
      </c>
      <c r="AM9" s="7">
        <v>0.028639618138425</v>
      </c>
      <c r="AN9" s="7">
        <v>0.542243436754176</v>
      </c>
      <c r="AO9" s="15">
        <f t="shared" si="1"/>
        <v>0.04964200477327</v>
      </c>
      <c r="AP9" s="7">
        <v>0.024821002386635</v>
      </c>
      <c r="AQ9" s="37">
        <f t="shared" si="2"/>
        <v>0.0431721718652089</v>
      </c>
      <c r="AR9" s="37">
        <f t="shared" si="3"/>
        <v>0.00513651648609438</v>
      </c>
      <c r="BY9" s="7">
        <v>54.64</v>
      </c>
      <c r="BZ9" s="15">
        <f t="shared" si="4"/>
        <v>6.84</v>
      </c>
      <c r="CA9" s="7">
        <v>3.42</v>
      </c>
      <c r="CB9" s="7">
        <v>60.8</v>
      </c>
      <c r="CC9" s="15">
        <f t="shared" si="5"/>
        <v>0.56</v>
      </c>
      <c r="CD9" s="7">
        <v>0.28</v>
      </c>
      <c r="CE9" s="37">
        <f t="shared" si="6"/>
        <v>0.106823573709587</v>
      </c>
      <c r="CF9" s="37">
        <f t="shared" si="7"/>
        <v>0.00393890532906575</v>
      </c>
      <c r="CG9" s="7">
        <v>3.06</v>
      </c>
      <c r="CH9" s="15">
        <f t="shared" si="8"/>
        <v>0.02</v>
      </c>
      <c r="CI9" s="7">
        <v>0.01</v>
      </c>
      <c r="CJ9" s="7">
        <v>3.36</v>
      </c>
      <c r="CK9" s="15">
        <f t="shared" si="9"/>
        <v>0.08</v>
      </c>
      <c r="CL9" s="7">
        <v>0.04</v>
      </c>
      <c r="CM9" s="37">
        <f t="shared" si="10"/>
        <v>0.0935260580108235</v>
      </c>
      <c r="CN9" s="37">
        <f t="shared" si="11"/>
        <v>0.000152403009133937</v>
      </c>
      <c r="CO9" s="7">
        <v>210.25</v>
      </c>
      <c r="CP9" s="15">
        <f t="shared" ref="CP9:CP39" si="16">CQ9*(AA9^0.5)</f>
        <v>72.72</v>
      </c>
      <c r="CQ9" s="7">
        <v>36.36</v>
      </c>
      <c r="CR9" s="7">
        <v>149.43</v>
      </c>
      <c r="CS9" s="15">
        <f t="shared" ref="CS9:CS39" si="17">CT9*(AA9^0.5)</f>
        <v>94.06</v>
      </c>
      <c r="CT9" s="7">
        <v>47.03</v>
      </c>
      <c r="CU9" s="37">
        <f t="shared" ref="CU9:CU39" si="18">LN(CR9)-LN(CO9)</f>
        <v>-0.341469243099755</v>
      </c>
      <c r="CV9" s="37">
        <f t="shared" ref="CV9:CV39" si="19">(CS9^2)/(AA9*(CR9^2))+(CP9^2)/(AA9*(CO9^2))</f>
        <v>0.128961734208874</v>
      </c>
      <c r="CW9" s="7">
        <v>55.43</v>
      </c>
      <c r="CX9" s="15">
        <f>CY9*(AA9^0.5)</f>
        <v>0.2</v>
      </c>
      <c r="CY9" s="7">
        <v>0.1</v>
      </c>
      <c r="CZ9" s="7">
        <v>65.06</v>
      </c>
      <c r="DA9" s="15">
        <f>DB9*(AA9^0.5)</f>
        <v>0.28</v>
      </c>
      <c r="DB9" s="7">
        <v>0.14</v>
      </c>
      <c r="DC9" s="37">
        <f>LN(CZ9)-LN(CW9)</f>
        <v>0.160188957613492</v>
      </c>
      <c r="DD9" s="37">
        <f>(DA9^2)/(AA9*(CZ9^2))+(CX9^2)/(AA9*(CW9^2))</f>
        <v>7.88519528815518e-6</v>
      </c>
      <c r="DU9" s="7">
        <v>2006.95</v>
      </c>
      <c r="DV9" s="15">
        <f t="shared" ref="DV9:DV39" si="20">DW9*(AA9^0.5)</f>
        <v>263.98</v>
      </c>
      <c r="DW9" s="7">
        <v>131.99</v>
      </c>
      <c r="DX9" s="7">
        <v>1742.11</v>
      </c>
      <c r="DY9" s="15">
        <f t="shared" ref="DY9:DY39" si="21">DZ9*(AA9^0.5)</f>
        <v>307.14</v>
      </c>
      <c r="DZ9" s="7">
        <v>153.57</v>
      </c>
      <c r="EA9" s="37">
        <f t="shared" si="12"/>
        <v>-0.141519134452577</v>
      </c>
      <c r="EB9" s="37">
        <f t="shared" si="13"/>
        <v>0.0120959539188293</v>
      </c>
      <c r="EC9" s="7">
        <v>79.84</v>
      </c>
      <c r="ED9" s="15">
        <f>EE9*(AA9^0.5)</f>
        <v>43.46</v>
      </c>
      <c r="EE9" s="7">
        <v>21.73</v>
      </c>
      <c r="EF9" s="7">
        <v>93.95</v>
      </c>
      <c r="EG9" s="7">
        <v>0.343535457742129</v>
      </c>
      <c r="EH9" s="7">
        <v>9.06</v>
      </c>
      <c r="EI9" s="37">
        <f t="shared" si="14"/>
        <v>0.162738093856266</v>
      </c>
      <c r="EJ9" s="37">
        <f t="shared" si="15"/>
        <v>0.0740794915558534</v>
      </c>
      <c r="EK9" s="7">
        <v>10.57</v>
      </c>
      <c r="EL9" s="15">
        <f>EM9*(AA9^0.5)</f>
        <v>0.4</v>
      </c>
      <c r="EM9" s="7">
        <v>0.2</v>
      </c>
      <c r="EN9" s="7">
        <v>6.82</v>
      </c>
      <c r="EO9" s="15">
        <f>EP9*(AA9^0.5)</f>
        <v>0.28</v>
      </c>
      <c r="EP9" s="7">
        <v>0.14</v>
      </c>
      <c r="EQ9" s="37">
        <f>LN(EN9)-LN(EK9)</f>
        <v>-0.438160328026776</v>
      </c>
      <c r="ER9" s="37">
        <f>(EO9^2)/(AA9*(EN9^2))+(EL9^2)/(AA9*(EK9^2))</f>
        <v>0.000779415254168801</v>
      </c>
      <c r="ES9" s="7">
        <v>30.18</v>
      </c>
      <c r="ET9" s="15">
        <f>EU9*(AA9^0.5)</f>
        <v>0.64</v>
      </c>
      <c r="EU9" s="7">
        <v>0.32</v>
      </c>
      <c r="EV9" s="7">
        <v>20.86</v>
      </c>
      <c r="EW9" s="15">
        <f>EX9*(AA9^0.5)</f>
        <v>1.26</v>
      </c>
      <c r="EX9" s="7">
        <v>0.63</v>
      </c>
      <c r="EY9" s="37">
        <f>LN(EV9)-LN(ES9)</f>
        <v>-0.369346003767077</v>
      </c>
      <c r="EZ9" s="37">
        <f>(EW9^2)/(AA9*(EV9^2))+(ET9^2)/(AA9*(ES9^2))</f>
        <v>0.00102454571049968</v>
      </c>
      <c r="FA9" s="7">
        <v>1381.43</v>
      </c>
      <c r="FB9" s="15">
        <f>FC9*(AA9^0.5)</f>
        <v>344.28</v>
      </c>
      <c r="FC9" s="7">
        <v>172.14</v>
      </c>
      <c r="FD9" s="7">
        <v>1265.91</v>
      </c>
      <c r="FE9" s="15">
        <f>FF9*(AA9^0.5)</f>
        <v>682.9</v>
      </c>
      <c r="FF9" s="7">
        <v>341.45</v>
      </c>
      <c r="FG9" s="37">
        <f>LN(FD9)-LN(FA9)</f>
        <v>-0.0873279633879447</v>
      </c>
      <c r="FH9" s="37">
        <f>(FE9^2)/(AA9*(FD9^2))+(FB9^2)/(AA9*(FA9^2))</f>
        <v>0.0882802626044779</v>
      </c>
    </row>
    <row r="10" spans="1:164">
      <c r="A10" s="5">
        <v>2</v>
      </c>
      <c r="B10" s="5" t="s">
        <v>92</v>
      </c>
      <c r="C10" s="14" t="s">
        <v>78</v>
      </c>
      <c r="D10" s="5" t="s">
        <v>79</v>
      </c>
      <c r="E10" s="7">
        <v>118.208333</v>
      </c>
      <c r="F10" s="7">
        <v>25.675</v>
      </c>
      <c r="G10" s="5" t="s">
        <v>80</v>
      </c>
      <c r="H10" s="8">
        <v>1450</v>
      </c>
      <c r="I10" s="7">
        <v>17.55</v>
      </c>
      <c r="J10" s="8">
        <v>1850</v>
      </c>
      <c r="K10" s="5" t="s">
        <v>81</v>
      </c>
      <c r="L10" s="9">
        <v>8</v>
      </c>
      <c r="M10" s="6" t="s">
        <v>89</v>
      </c>
      <c r="N10" s="5" t="s">
        <v>83</v>
      </c>
      <c r="O10" s="5" t="s">
        <v>84</v>
      </c>
      <c r="Q10" s="18"/>
      <c r="W10" s="5">
        <v>1</v>
      </c>
      <c r="X10" s="5" t="s">
        <v>82</v>
      </c>
      <c r="Y10" s="5" t="s">
        <v>85</v>
      </c>
      <c r="Z10" s="7">
        <v>1.66550004482269</v>
      </c>
      <c r="AA10" s="5">
        <v>4</v>
      </c>
      <c r="AB10" s="5" t="s">
        <v>86</v>
      </c>
      <c r="AC10" s="5" t="s">
        <v>87</v>
      </c>
      <c r="AD10" s="6" t="s">
        <v>88</v>
      </c>
      <c r="AE10" s="7">
        <v>5.12</v>
      </c>
      <c r="AF10" s="7">
        <v>5.464</v>
      </c>
      <c r="AG10" s="7">
        <v>0.306</v>
      </c>
      <c r="AH10" s="7">
        <v>48</v>
      </c>
      <c r="AI10" s="7">
        <v>42</v>
      </c>
      <c r="AJ10" s="7">
        <v>11</v>
      </c>
      <c r="AK10" s="7">
        <v>0.519331742243436</v>
      </c>
      <c r="AL10" s="15">
        <f t="shared" si="0"/>
        <v>0.05727923627685</v>
      </c>
      <c r="AM10" s="7">
        <v>0.028639618138425</v>
      </c>
      <c r="AN10" s="7">
        <v>0.568973747016706</v>
      </c>
      <c r="AO10" s="15">
        <f t="shared" si="1"/>
        <v>0.03436754176611</v>
      </c>
      <c r="AP10" s="7">
        <v>0.017183770883055</v>
      </c>
      <c r="AQ10" s="37">
        <f t="shared" si="2"/>
        <v>0.0912914202094078</v>
      </c>
      <c r="AR10" s="37">
        <f t="shared" si="3"/>
        <v>0.0039533191725131</v>
      </c>
      <c r="BY10" s="7">
        <v>54.64</v>
      </c>
      <c r="BZ10" s="15">
        <f t="shared" si="4"/>
        <v>6.84</v>
      </c>
      <c r="CA10" s="7">
        <v>3.42</v>
      </c>
      <c r="CB10" s="7">
        <v>61.78</v>
      </c>
      <c r="CC10" s="15">
        <f t="shared" si="5"/>
        <v>1.42</v>
      </c>
      <c r="CD10" s="7">
        <v>0.71</v>
      </c>
      <c r="CE10" s="37">
        <f t="shared" si="6"/>
        <v>0.122813472227901</v>
      </c>
      <c r="CF10" s="37">
        <f t="shared" si="7"/>
        <v>0.00404977196246818</v>
      </c>
      <c r="CG10" s="7">
        <v>3.06</v>
      </c>
      <c r="CH10" s="15">
        <f t="shared" si="8"/>
        <v>0.02</v>
      </c>
      <c r="CI10" s="7">
        <v>0.01</v>
      </c>
      <c r="CJ10" s="7">
        <v>3.62</v>
      </c>
      <c r="CK10" s="15">
        <f t="shared" si="9"/>
        <v>0.08</v>
      </c>
      <c r="CL10" s="7">
        <v>0.04</v>
      </c>
      <c r="CM10" s="37">
        <f t="shared" si="10"/>
        <v>0.16805910987339</v>
      </c>
      <c r="CN10" s="37">
        <f t="shared" si="11"/>
        <v>0.000132776048228801</v>
      </c>
      <c r="CO10" s="7">
        <v>210.25</v>
      </c>
      <c r="CP10" s="15">
        <f t="shared" si="16"/>
        <v>72.72</v>
      </c>
      <c r="CQ10" s="7">
        <v>36.36</v>
      </c>
      <c r="CR10" s="7">
        <v>105.94</v>
      </c>
      <c r="CS10" s="15">
        <f t="shared" si="17"/>
        <v>70.28</v>
      </c>
      <c r="CT10" s="7">
        <v>35.14</v>
      </c>
      <c r="CU10" s="37">
        <f t="shared" si="18"/>
        <v>-0.685424402736677</v>
      </c>
      <c r="CV10" s="37">
        <f t="shared" si="19"/>
        <v>0.139930222898941</v>
      </c>
      <c r="CW10" s="7">
        <v>55.43</v>
      </c>
      <c r="CX10" s="15">
        <f t="shared" ref="CX10:CX23" si="22">CY10*(AA10^0.5)</f>
        <v>0.2</v>
      </c>
      <c r="CY10" s="7">
        <v>0.1</v>
      </c>
      <c r="CZ10" s="7">
        <v>76.13</v>
      </c>
      <c r="DA10" s="15">
        <f t="shared" ref="DA10:DA23" si="23">DB10*(AA10^0.5)</f>
        <v>0.06</v>
      </c>
      <c r="DB10" s="7">
        <v>0.03</v>
      </c>
      <c r="DC10" s="37">
        <f t="shared" ref="DC10:DC23" si="24">LN(CZ10)-LN(CW10)</f>
        <v>0.317321441886407</v>
      </c>
      <c r="DD10" s="37">
        <f t="shared" ref="DD10:DD23" si="25">(DA10^2)/(AA10*(CZ10^2))+(CX10^2)/(AA10*(CW10^2))</f>
        <v>3.40998007625949e-6</v>
      </c>
      <c r="DU10" s="7">
        <v>2006.95</v>
      </c>
      <c r="DV10" s="15">
        <f t="shared" si="20"/>
        <v>263.98</v>
      </c>
      <c r="DW10" s="7">
        <v>131.99</v>
      </c>
      <c r="DX10" s="7">
        <v>1371.47</v>
      </c>
      <c r="DY10" s="15">
        <f t="shared" si="21"/>
        <v>450.2</v>
      </c>
      <c r="DZ10" s="7">
        <v>225.1</v>
      </c>
      <c r="EA10" s="37">
        <f t="shared" si="12"/>
        <v>-0.380732999403142</v>
      </c>
      <c r="EB10" s="37">
        <f t="shared" si="13"/>
        <v>0.031264034891107</v>
      </c>
      <c r="EC10" s="7">
        <v>79.84</v>
      </c>
      <c r="ED10" s="15">
        <f>EE10*(AA10^0.5)</f>
        <v>43.46</v>
      </c>
      <c r="EE10" s="7">
        <v>21.73</v>
      </c>
      <c r="EF10" s="7">
        <v>89.79</v>
      </c>
      <c r="EG10" s="7">
        <v>0.343535457742129</v>
      </c>
      <c r="EH10" s="7">
        <v>14.15</v>
      </c>
      <c r="EI10" s="37">
        <f t="shared" si="14"/>
        <v>0.117448978529509</v>
      </c>
      <c r="EJ10" s="37">
        <f t="shared" si="15"/>
        <v>0.0740798084620108</v>
      </c>
      <c r="EK10" s="7">
        <v>10.57</v>
      </c>
      <c r="EL10" s="15">
        <f>EM10*(AA10^0.5)</f>
        <v>0.4</v>
      </c>
      <c r="EM10" s="7">
        <v>0.2</v>
      </c>
      <c r="EN10" s="7">
        <v>5.7</v>
      </c>
      <c r="EO10" s="15">
        <f>EP10*(AA10^0.5)</f>
        <v>0.52</v>
      </c>
      <c r="EP10" s="7">
        <v>0.26</v>
      </c>
      <c r="EQ10" s="37">
        <f>LN(EN10)-LN(EK10)</f>
        <v>-0.617553625041642</v>
      </c>
      <c r="ER10" s="37">
        <f>(EO10^2)/(AA10*(EN10^2))+(EL10^2)/(AA10*(EK10^2))</f>
        <v>0.00243866244627637</v>
      </c>
      <c r="ES10" s="7">
        <v>30.18</v>
      </c>
      <c r="ET10" s="15">
        <f>EU10*(AA10^0.5)</f>
        <v>0.64</v>
      </c>
      <c r="EU10" s="7">
        <v>0.32</v>
      </c>
      <c r="EV10" s="7">
        <v>20.46</v>
      </c>
      <c r="EW10" s="15">
        <f>EX10*(AA10^0.5)</f>
        <v>0.78</v>
      </c>
      <c r="EX10" s="7">
        <v>0.39</v>
      </c>
      <c r="EY10" s="37">
        <f>LN(EV10)-LN(ES10)</f>
        <v>-0.388707692816222</v>
      </c>
      <c r="EZ10" s="37">
        <f>(EW10^2)/(AA10*(EV10^2))+(ET10^2)/(AA10*(ES10^2))</f>
        <v>0.000475768603362576</v>
      </c>
      <c r="FA10" s="7">
        <v>1381.43</v>
      </c>
      <c r="FB10" s="15">
        <f>FC10*(AA10^0.5)</f>
        <v>344.28</v>
      </c>
      <c r="FC10" s="7">
        <v>172.14</v>
      </c>
      <c r="FD10" s="7">
        <v>811.99</v>
      </c>
      <c r="FE10" s="15">
        <f>FF10*(AA10^0.5)</f>
        <v>404.72</v>
      </c>
      <c r="FF10" s="7">
        <v>202.36</v>
      </c>
      <c r="FG10" s="37">
        <f>LN(FD10)-LN(FA10)</f>
        <v>-0.531386448702747</v>
      </c>
      <c r="FH10" s="37">
        <f>(FE10^2)/(AA10*(FD10^2))+(FB10^2)/(AA10*(FA10^2))</f>
        <v>0.0776357157885137</v>
      </c>
    </row>
    <row r="11" spans="1:140">
      <c r="A11" s="5">
        <v>3</v>
      </c>
      <c r="B11" s="5" t="s">
        <v>93</v>
      </c>
      <c r="C11" s="6" t="s">
        <v>94</v>
      </c>
      <c r="D11" s="5" t="s">
        <v>95</v>
      </c>
      <c r="E11" s="7">
        <v>112.65</v>
      </c>
      <c r="F11" s="7">
        <v>36.654519</v>
      </c>
      <c r="G11" s="5" t="s">
        <v>80</v>
      </c>
      <c r="H11" s="8">
        <v>1618</v>
      </c>
      <c r="I11" s="7">
        <v>8.6</v>
      </c>
      <c r="J11" s="8">
        <v>662</v>
      </c>
      <c r="K11" s="5" t="s">
        <v>81</v>
      </c>
      <c r="L11" s="9">
        <v>5</v>
      </c>
      <c r="M11" s="6" t="s">
        <v>82</v>
      </c>
      <c r="N11" s="5" t="s">
        <v>83</v>
      </c>
      <c r="O11" s="5" t="s">
        <v>84</v>
      </c>
      <c r="Q11" s="18"/>
      <c r="W11" s="5">
        <v>8</v>
      </c>
      <c r="X11" s="6" t="s">
        <v>89</v>
      </c>
      <c r="Y11" s="5" t="s">
        <v>85</v>
      </c>
      <c r="Z11" s="7">
        <v>0.402500003576279</v>
      </c>
      <c r="AA11" s="5">
        <v>5</v>
      </c>
      <c r="AB11" s="5" t="s">
        <v>86</v>
      </c>
      <c r="AC11" s="5" t="s">
        <v>87</v>
      </c>
      <c r="AD11" s="6" t="s">
        <v>88</v>
      </c>
      <c r="AE11" s="7">
        <v>6.88</v>
      </c>
      <c r="AF11" s="7">
        <v>7.023</v>
      </c>
      <c r="AG11" s="7">
        <v>0.531</v>
      </c>
      <c r="AH11" s="7">
        <v>39</v>
      </c>
      <c r="AI11" s="7">
        <v>45.5</v>
      </c>
      <c r="AJ11" s="7">
        <v>15</v>
      </c>
      <c r="AK11" s="7">
        <v>0.27</v>
      </c>
      <c r="AL11" s="15">
        <f t="shared" si="0"/>
        <v>0.0223606797749979</v>
      </c>
      <c r="AM11" s="7">
        <v>0.01</v>
      </c>
      <c r="AN11" s="7">
        <v>0.26</v>
      </c>
      <c r="AO11" s="15">
        <f t="shared" si="1"/>
        <v>0.0223606797749979</v>
      </c>
      <c r="AP11" s="7">
        <v>0.01</v>
      </c>
      <c r="AQ11" s="37">
        <f t="shared" si="2"/>
        <v>-0.037740327982847</v>
      </c>
      <c r="AR11" s="37">
        <f t="shared" si="3"/>
        <v>0.00285103205331126</v>
      </c>
      <c r="BY11" s="7">
        <v>70.23</v>
      </c>
      <c r="BZ11" s="15">
        <f t="shared" si="4"/>
        <v>9.45856754482411</v>
      </c>
      <c r="CA11" s="7">
        <v>4.23</v>
      </c>
      <c r="CB11" s="7">
        <v>71.27</v>
      </c>
      <c r="CC11" s="15">
        <f t="shared" si="5"/>
        <v>9.27968210662413</v>
      </c>
      <c r="CD11" s="7">
        <v>4.15</v>
      </c>
      <c r="CE11" s="37">
        <f t="shared" si="6"/>
        <v>0.0146999113428494</v>
      </c>
      <c r="CF11" s="37">
        <f t="shared" si="7"/>
        <v>0.00701838145298931</v>
      </c>
      <c r="CG11" s="7">
        <v>5.31</v>
      </c>
      <c r="CH11" s="15">
        <f t="shared" si="8"/>
        <v>0.603738353924943</v>
      </c>
      <c r="CI11" s="7">
        <v>0.27</v>
      </c>
      <c r="CJ11" s="7">
        <v>5.6</v>
      </c>
      <c r="CK11" s="15">
        <f t="shared" si="9"/>
        <v>0.626099033699941</v>
      </c>
      <c r="CL11" s="7">
        <v>0.28</v>
      </c>
      <c r="CM11" s="37">
        <f t="shared" si="10"/>
        <v>0.0531747624872561</v>
      </c>
      <c r="CN11" s="37">
        <f t="shared" si="11"/>
        <v>0.00508546394714163</v>
      </c>
      <c r="CO11" s="7">
        <v>680.74</v>
      </c>
      <c r="CP11" s="15">
        <f t="shared" si="16"/>
        <v>102.99329104364</v>
      </c>
      <c r="CQ11" s="7">
        <v>46.06</v>
      </c>
      <c r="CR11" s="7">
        <v>665.37</v>
      </c>
      <c r="CS11" s="15">
        <f t="shared" si="17"/>
        <v>103.03801240319</v>
      </c>
      <c r="CT11" s="7">
        <v>46.08</v>
      </c>
      <c r="CU11" s="37">
        <f t="shared" si="18"/>
        <v>-0.0228371648602463</v>
      </c>
      <c r="CV11" s="37">
        <f t="shared" si="19"/>
        <v>0.0093743140727938</v>
      </c>
      <c r="CW11" s="7">
        <v>103.57</v>
      </c>
      <c r="CX11" s="15">
        <f t="shared" si="22"/>
        <v>11.5604714436739</v>
      </c>
      <c r="CY11" s="7">
        <v>5.17</v>
      </c>
      <c r="CZ11" s="7">
        <v>136.77</v>
      </c>
      <c r="DA11" s="15">
        <f t="shared" si="23"/>
        <v>11.6051928032239</v>
      </c>
      <c r="DB11" s="7">
        <v>5.19</v>
      </c>
      <c r="DC11" s="37">
        <f t="shared" si="24"/>
        <v>0.278052970292672</v>
      </c>
      <c r="DD11" s="37">
        <f t="shared" si="25"/>
        <v>0.00393176832539799</v>
      </c>
      <c r="DU11" s="7">
        <v>907.34</v>
      </c>
      <c r="DV11" s="15">
        <f t="shared" si="20"/>
        <v>134.678374284812</v>
      </c>
      <c r="DW11" s="7">
        <v>60.23</v>
      </c>
      <c r="DX11" s="7">
        <v>984.611</v>
      </c>
      <c r="DY11" s="15">
        <f t="shared" si="21"/>
        <v>144.628876784686</v>
      </c>
      <c r="DZ11" s="7">
        <v>64.68</v>
      </c>
      <c r="EA11" s="37">
        <f t="shared" si="12"/>
        <v>0.0817293972563728</v>
      </c>
      <c r="EB11" s="37">
        <f t="shared" si="13"/>
        <v>0.00872171382840396</v>
      </c>
      <c r="EC11" s="7">
        <v>162.03</v>
      </c>
      <c r="ED11" s="15">
        <f>EE11*(AA11^0.5)</f>
        <v>25.2675681457476</v>
      </c>
      <c r="EE11" s="7">
        <v>11.3</v>
      </c>
      <c r="EF11" s="7">
        <v>177.76</v>
      </c>
      <c r="EG11" s="7">
        <v>0.343535457742129</v>
      </c>
      <c r="EH11" s="7">
        <v>12.19</v>
      </c>
      <c r="EI11" s="37">
        <f t="shared" si="14"/>
        <v>0.0926528226184109</v>
      </c>
      <c r="EJ11" s="37">
        <f t="shared" si="15"/>
        <v>0.00486443850430649</v>
      </c>
    </row>
    <row r="12" spans="1:140">
      <c r="A12" s="5">
        <v>3</v>
      </c>
      <c r="B12" s="5" t="s">
        <v>93</v>
      </c>
      <c r="C12" s="6" t="s">
        <v>94</v>
      </c>
      <c r="D12" s="5" t="s">
        <v>95</v>
      </c>
      <c r="E12" s="7">
        <v>112.65</v>
      </c>
      <c r="F12" s="7">
        <v>36.654519</v>
      </c>
      <c r="G12" s="5" t="s">
        <v>80</v>
      </c>
      <c r="H12" s="8">
        <v>1618</v>
      </c>
      <c r="I12" s="7">
        <v>8.6</v>
      </c>
      <c r="J12" s="8">
        <v>662</v>
      </c>
      <c r="K12" s="5" t="s">
        <v>81</v>
      </c>
      <c r="L12" s="9">
        <v>10</v>
      </c>
      <c r="M12" s="6" t="s">
        <v>89</v>
      </c>
      <c r="N12" s="5" t="s">
        <v>83</v>
      </c>
      <c r="O12" s="5" t="s">
        <v>84</v>
      </c>
      <c r="Q12" s="18"/>
      <c r="W12" s="5">
        <v>8</v>
      </c>
      <c r="X12" s="6" t="s">
        <v>89</v>
      </c>
      <c r="Y12" s="5" t="s">
        <v>85</v>
      </c>
      <c r="Z12" s="7">
        <v>0.402500003576279</v>
      </c>
      <c r="AA12" s="5">
        <v>5</v>
      </c>
      <c r="AB12" s="5" t="s">
        <v>86</v>
      </c>
      <c r="AC12" s="5" t="s">
        <v>87</v>
      </c>
      <c r="AD12" s="6" t="s">
        <v>88</v>
      </c>
      <c r="AE12" s="7">
        <v>6.88</v>
      </c>
      <c r="AF12" s="7">
        <v>7.023</v>
      </c>
      <c r="AG12" s="7">
        <v>0.531</v>
      </c>
      <c r="AH12" s="7">
        <v>39</v>
      </c>
      <c r="AI12" s="7">
        <v>45.5</v>
      </c>
      <c r="AJ12" s="7">
        <v>15</v>
      </c>
      <c r="AK12" s="7">
        <v>0.27</v>
      </c>
      <c r="AL12" s="15">
        <f t="shared" si="0"/>
        <v>0.0223606797749979</v>
      </c>
      <c r="AM12" s="7">
        <v>0.01</v>
      </c>
      <c r="AN12" s="7">
        <v>0.26</v>
      </c>
      <c r="AO12" s="15">
        <f t="shared" si="1"/>
        <v>0.0223606797749979</v>
      </c>
      <c r="AP12" s="7">
        <v>0.01</v>
      </c>
      <c r="AQ12" s="37">
        <f t="shared" si="2"/>
        <v>-0.037740327982847</v>
      </c>
      <c r="AR12" s="37">
        <f t="shared" si="3"/>
        <v>0.00285103205331126</v>
      </c>
      <c r="BY12" s="7">
        <v>70.23</v>
      </c>
      <c r="BZ12" s="15">
        <f t="shared" si="4"/>
        <v>9.45856754482411</v>
      </c>
      <c r="CA12" s="7">
        <v>4.23</v>
      </c>
      <c r="CB12" s="7">
        <v>75.92</v>
      </c>
      <c r="CC12" s="15">
        <f t="shared" si="5"/>
        <v>10.531880174024</v>
      </c>
      <c r="CD12" s="7">
        <v>4.71</v>
      </c>
      <c r="CE12" s="37">
        <f t="shared" si="6"/>
        <v>0.0779045841307431</v>
      </c>
      <c r="CF12" s="37">
        <f t="shared" si="7"/>
        <v>0.00747656977017204</v>
      </c>
      <c r="CG12" s="7">
        <v>5.31</v>
      </c>
      <c r="CH12" s="15">
        <f t="shared" si="8"/>
        <v>0.603738353924943</v>
      </c>
      <c r="CI12" s="7">
        <v>0.27</v>
      </c>
      <c r="CJ12" s="7">
        <v>5.55</v>
      </c>
      <c r="CK12" s="15">
        <f t="shared" si="9"/>
        <v>0.670820393249937</v>
      </c>
      <c r="CL12" s="7">
        <v>0.3</v>
      </c>
      <c r="CM12" s="37">
        <f t="shared" si="10"/>
        <v>0.0442060925044956</v>
      </c>
      <c r="CN12" s="37">
        <f t="shared" si="11"/>
        <v>0.00550730470682022</v>
      </c>
      <c r="CO12" s="7">
        <v>680.74</v>
      </c>
      <c r="CP12" s="15">
        <f t="shared" si="16"/>
        <v>102.99329104364</v>
      </c>
      <c r="CQ12" s="7">
        <v>46.06</v>
      </c>
      <c r="CR12" s="7">
        <v>662.09</v>
      </c>
      <c r="CS12" s="15">
        <f t="shared" si="17"/>
        <v>102.970930363865</v>
      </c>
      <c r="CT12" s="7">
        <v>46.05</v>
      </c>
      <c r="CU12" s="37">
        <f t="shared" si="18"/>
        <v>-0.0277789434074247</v>
      </c>
      <c r="CV12" s="37">
        <f t="shared" si="19"/>
        <v>0.00941564770890212</v>
      </c>
      <c r="CW12" s="7">
        <v>103.57</v>
      </c>
      <c r="CX12" s="15">
        <f t="shared" si="22"/>
        <v>11.5604714436739</v>
      </c>
      <c r="CY12" s="7">
        <v>5.17</v>
      </c>
      <c r="CZ12" s="7">
        <v>86.95</v>
      </c>
      <c r="DA12" s="15">
        <f t="shared" si="23"/>
        <v>11.4263073650239</v>
      </c>
      <c r="DB12" s="7">
        <v>5.11</v>
      </c>
      <c r="DC12" s="37">
        <f t="shared" si="24"/>
        <v>-0.174914471800496</v>
      </c>
      <c r="DD12" s="37">
        <f t="shared" si="25"/>
        <v>0.00594564300781349</v>
      </c>
      <c r="DU12" s="7">
        <v>907.34</v>
      </c>
      <c r="DV12" s="15">
        <f t="shared" si="20"/>
        <v>134.678374284812</v>
      </c>
      <c r="DW12" s="7">
        <v>60.23</v>
      </c>
      <c r="DX12" s="7">
        <v>921.62</v>
      </c>
      <c r="DY12" s="15">
        <f t="shared" si="21"/>
        <v>137.808869453312</v>
      </c>
      <c r="DZ12" s="7">
        <v>61.63</v>
      </c>
      <c r="EA12" s="37">
        <f t="shared" si="12"/>
        <v>0.0156157490401601</v>
      </c>
      <c r="EB12" s="37">
        <f t="shared" si="13"/>
        <v>0.00887819846628595</v>
      </c>
      <c r="EC12" s="7">
        <v>162.03</v>
      </c>
      <c r="ED12" s="15">
        <f>EE12*(AA12^0.5)</f>
        <v>25.2675681457476</v>
      </c>
      <c r="EE12" s="7">
        <v>11.3</v>
      </c>
      <c r="EF12" s="7">
        <v>165.49</v>
      </c>
      <c r="EG12" s="15">
        <f>EH12*(AA12^0.5)</f>
        <v>26.1843560165225</v>
      </c>
      <c r="EH12" s="7">
        <v>11.71</v>
      </c>
      <c r="EI12" s="37">
        <f t="shared" si="14"/>
        <v>0.021129266757943</v>
      </c>
      <c r="EJ12" s="37">
        <f t="shared" si="15"/>
        <v>0.00987060721784937</v>
      </c>
    </row>
    <row r="13" spans="1:140">
      <c r="A13" s="5">
        <v>4</v>
      </c>
      <c r="B13" s="5" t="s">
        <v>96</v>
      </c>
      <c r="C13" s="6" t="s">
        <v>97</v>
      </c>
      <c r="D13" s="5" t="s">
        <v>98</v>
      </c>
      <c r="E13" s="7">
        <v>-48.427389</v>
      </c>
      <c r="F13" s="7">
        <v>-22.831</v>
      </c>
      <c r="G13" s="5" t="s">
        <v>99</v>
      </c>
      <c r="H13" s="8">
        <v>770</v>
      </c>
      <c r="I13" s="7">
        <v>23.2</v>
      </c>
      <c r="J13" s="8">
        <v>1400</v>
      </c>
      <c r="K13" s="5" t="s">
        <v>81</v>
      </c>
      <c r="L13" s="9">
        <v>16</v>
      </c>
      <c r="M13" s="6" t="s">
        <v>100</v>
      </c>
      <c r="N13" s="5" t="s">
        <v>101</v>
      </c>
      <c r="O13" s="5" t="s">
        <v>84</v>
      </c>
      <c r="Q13" s="18"/>
      <c r="W13" s="5">
        <v>1</v>
      </c>
      <c r="X13" s="5" t="s">
        <v>82</v>
      </c>
      <c r="Y13" s="5" t="s">
        <v>85</v>
      </c>
      <c r="Z13" s="7">
        <v>0.940500020980835</v>
      </c>
      <c r="AA13" s="5">
        <v>4</v>
      </c>
      <c r="AB13" s="5" t="s">
        <v>102</v>
      </c>
      <c r="AC13" s="5" t="s">
        <v>103</v>
      </c>
      <c r="AD13" s="6" t="s">
        <v>88</v>
      </c>
      <c r="AE13" s="7">
        <v>4.65926607615322</v>
      </c>
      <c r="AF13" s="7">
        <v>1.22328042328042</v>
      </c>
      <c r="AG13" s="7">
        <v>0.140512877939529</v>
      </c>
      <c r="AH13" s="7">
        <v>55</v>
      </c>
      <c r="AI13" s="7">
        <v>11</v>
      </c>
      <c r="AJ13" s="7">
        <v>34</v>
      </c>
      <c r="AK13" s="7">
        <v>0.830741340045546</v>
      </c>
      <c r="AL13" s="15">
        <f t="shared" si="0"/>
        <v>0.02341034400096</v>
      </c>
      <c r="AM13" s="7">
        <v>0.01170517200048</v>
      </c>
      <c r="AN13" s="7">
        <v>0.828400305645451</v>
      </c>
      <c r="AO13" s="15">
        <f t="shared" si="1"/>
        <v>0.014046206400574</v>
      </c>
      <c r="AP13" s="7">
        <v>0.00702310320028698</v>
      </c>
      <c r="AQ13" s="37">
        <f t="shared" si="2"/>
        <v>-0.00282198443968001</v>
      </c>
      <c r="AR13" s="37">
        <f t="shared" si="3"/>
        <v>0.00027040395682639</v>
      </c>
      <c r="CO13" s="7">
        <v>191.485051261587</v>
      </c>
      <c r="CP13" s="15">
        <f t="shared" si="16"/>
        <v>16.667689852048</v>
      </c>
      <c r="CQ13" s="7">
        <v>8.333844926024</v>
      </c>
      <c r="CR13" s="7">
        <v>154.539873534286</v>
      </c>
      <c r="CS13" s="15">
        <f t="shared" si="17"/>
        <v>13.315734544786</v>
      </c>
      <c r="CT13" s="7">
        <v>6.65786727239302</v>
      </c>
      <c r="CU13" s="37">
        <f t="shared" si="18"/>
        <v>-0.214357600107904</v>
      </c>
      <c r="CV13" s="37">
        <f t="shared" si="19"/>
        <v>0.0037502270877754</v>
      </c>
      <c r="CW13" s="7">
        <v>6.19306044329197</v>
      </c>
      <c r="CX13" s="15">
        <f t="shared" si="22"/>
        <v>0.74161881829968</v>
      </c>
      <c r="CY13" s="7">
        <v>0.37080940914984</v>
      </c>
      <c r="CZ13" s="7">
        <v>3.74069272087423</v>
      </c>
      <c r="DA13" s="15">
        <f t="shared" si="23"/>
        <v>1.9790084583565</v>
      </c>
      <c r="DB13" s="7">
        <v>0.989504229178249</v>
      </c>
      <c r="DC13" s="37">
        <f t="shared" si="24"/>
        <v>-0.504158568085122</v>
      </c>
      <c r="DD13" s="37">
        <f t="shared" si="25"/>
        <v>0.0735581342195286</v>
      </c>
      <c r="DE13" s="7">
        <v>74.535519125683</v>
      </c>
      <c r="DF13" s="15">
        <f>DG13*(AA13^0.5)</f>
        <v>30.0546448087432</v>
      </c>
      <c r="DG13" s="7">
        <v>15.0273224043716</v>
      </c>
      <c r="DH13" s="7">
        <v>76.9398907103825</v>
      </c>
      <c r="DI13" s="15">
        <f>DJ13*(AA13^0.5)</f>
        <v>26.4480874316938</v>
      </c>
      <c r="DJ13" s="7">
        <v>13.2240437158469</v>
      </c>
      <c r="DK13" s="37">
        <f>LN(DH13)-LN(DE13)</f>
        <v>0.0317486983145807</v>
      </c>
      <c r="DL13" s="37">
        <f>(DI13^2)/(AA13*(DH13^2))+(DF13^2)/(AA13*(DE13^2))</f>
        <v>0.0701887783721381</v>
      </c>
      <c r="DM13" s="7">
        <v>5.94339622641508</v>
      </c>
      <c r="DN13" s="15">
        <f t="shared" ref="DN13:DN23" si="26">DO13*(AA13^0.5)</f>
        <v>2.15094339622642</v>
      </c>
      <c r="DO13" s="7">
        <v>1.07547169811321</v>
      </c>
      <c r="DP13" s="7">
        <v>5.32075471698112</v>
      </c>
      <c r="DQ13" s="15">
        <f t="shared" ref="DQ13:DQ23" si="27">DR13*(AA13^0.5)</f>
        <v>1.24528301886792</v>
      </c>
      <c r="DR13" s="7">
        <v>0.622641509433961</v>
      </c>
      <c r="DS13" s="37">
        <f>LN(DP13)-LN(DM13)</f>
        <v>-0.110665567887519</v>
      </c>
      <c r="DT13" s="37">
        <f t="shared" ref="DT13:DT23" si="28">(DQ13^2)/(AA13*(DP13^2))+(DN13^2)/(AA13*(DM13^2))</f>
        <v>0.0464377433484337</v>
      </c>
      <c r="DU13" s="7">
        <v>120.783950617283</v>
      </c>
      <c r="DV13" s="15">
        <f t="shared" si="20"/>
        <v>6.71604938271802</v>
      </c>
      <c r="DW13" s="7">
        <v>3.35802469135901</v>
      </c>
      <c r="DX13" s="7">
        <v>166.783950617283</v>
      </c>
      <c r="DY13" s="15">
        <f t="shared" si="21"/>
        <v>13.407407407406</v>
      </c>
      <c r="DZ13" s="7">
        <v>6.70370370370301</v>
      </c>
      <c r="EA13" s="37">
        <f t="shared" si="12"/>
        <v>0.322695848428719</v>
      </c>
      <c r="EB13" s="37">
        <f t="shared" si="13"/>
        <v>0.00238849889620963</v>
      </c>
      <c r="EC13" s="7">
        <v>15.1355932203389</v>
      </c>
      <c r="ED13" s="15">
        <f>EE13*(AA13^0.5)</f>
        <v>1.0734463276836</v>
      </c>
      <c r="EE13" s="7">
        <v>0.536723163841801</v>
      </c>
      <c r="EF13" s="7">
        <v>12.1299435028248</v>
      </c>
      <c r="EG13" s="15">
        <f>EH13*(AA13^0.5)</f>
        <v>1.2881355932204</v>
      </c>
      <c r="EH13" s="7">
        <v>0.6440677966102</v>
      </c>
      <c r="EI13" s="37">
        <f t="shared" si="14"/>
        <v>-0.221372071665827</v>
      </c>
      <c r="EJ13" s="37">
        <f t="shared" si="15"/>
        <v>0.00407681007815308</v>
      </c>
    </row>
    <row r="14" spans="1:132">
      <c r="A14" s="5">
        <v>4</v>
      </c>
      <c r="B14" s="5" t="s">
        <v>96</v>
      </c>
      <c r="C14" s="6" t="s">
        <v>97</v>
      </c>
      <c r="D14" s="5" t="s">
        <v>98</v>
      </c>
      <c r="E14" s="7">
        <v>-48.427389</v>
      </c>
      <c r="F14" s="7">
        <v>-22.831</v>
      </c>
      <c r="G14" s="5" t="s">
        <v>99</v>
      </c>
      <c r="H14" s="8">
        <v>770</v>
      </c>
      <c r="I14" s="7">
        <v>23.2</v>
      </c>
      <c r="J14" s="8">
        <v>1400</v>
      </c>
      <c r="K14" s="5" t="s">
        <v>81</v>
      </c>
      <c r="L14" s="9">
        <v>16</v>
      </c>
      <c r="M14" s="6" t="s">
        <v>100</v>
      </c>
      <c r="N14" s="5" t="s">
        <v>101</v>
      </c>
      <c r="O14" s="5" t="s">
        <v>84</v>
      </c>
      <c r="Q14" s="18"/>
      <c r="W14" s="5">
        <v>1</v>
      </c>
      <c r="X14" s="5" t="s">
        <v>82</v>
      </c>
      <c r="Y14" s="5" t="s">
        <v>85</v>
      </c>
      <c r="Z14" s="7">
        <v>0.940500020980835</v>
      </c>
      <c r="AA14" s="5">
        <v>4</v>
      </c>
      <c r="AB14" s="5" t="s">
        <v>102</v>
      </c>
      <c r="AC14" s="5" t="s">
        <v>103</v>
      </c>
      <c r="AD14" s="6" t="s">
        <v>88</v>
      </c>
      <c r="AE14" s="7">
        <v>5.79351202116645</v>
      </c>
      <c r="AF14" s="7">
        <v>1.16931216931216</v>
      </c>
      <c r="AG14" s="7">
        <v>0.131200447928331</v>
      </c>
      <c r="AH14" s="7">
        <v>55</v>
      </c>
      <c r="AI14" s="7">
        <v>11</v>
      </c>
      <c r="AJ14" s="7">
        <v>34</v>
      </c>
      <c r="AK14" s="7">
        <v>0.826059271245354</v>
      </c>
      <c r="AL14" s="15">
        <f t="shared" si="0"/>
        <v>0.0187282752007678</v>
      </c>
      <c r="AM14" s="7">
        <v>0.0093641376003839</v>
      </c>
      <c r="AN14" s="7">
        <v>0.830741340045546</v>
      </c>
      <c r="AO14" s="15">
        <f t="shared" si="1"/>
        <v>0.018728275200768</v>
      </c>
      <c r="AP14" s="7">
        <v>0.00936413760038401</v>
      </c>
      <c r="AQ14" s="37">
        <f t="shared" si="2"/>
        <v>0.00565195501761284</v>
      </c>
      <c r="AR14" s="37">
        <f t="shared" si="3"/>
        <v>0.000255561526324932</v>
      </c>
      <c r="CO14" s="7">
        <v>154.724046902817</v>
      </c>
      <c r="CP14" s="15">
        <f t="shared" si="16"/>
        <v>13.334151881638</v>
      </c>
      <c r="CQ14" s="7">
        <v>6.66707594081899</v>
      </c>
      <c r="CR14" s="7">
        <v>171.115476702068</v>
      </c>
      <c r="CS14" s="15">
        <f t="shared" si="17"/>
        <v>13.334151881638</v>
      </c>
      <c r="CT14" s="7">
        <v>6.66707594081899</v>
      </c>
      <c r="CU14" s="37">
        <f t="shared" si="18"/>
        <v>0.100695443276466</v>
      </c>
      <c r="CV14" s="37">
        <f t="shared" si="19"/>
        <v>0.0033748289138712</v>
      </c>
      <c r="CW14" s="7">
        <v>2.98617027844662</v>
      </c>
      <c r="CX14" s="15">
        <f t="shared" si="22"/>
        <v>0.7416188182997</v>
      </c>
      <c r="CY14" s="7">
        <v>0.37080940914985</v>
      </c>
      <c r="CZ14" s="7">
        <v>4.73766746928443</v>
      </c>
      <c r="DA14" s="15">
        <f t="shared" si="23"/>
        <v>2.7165524479842</v>
      </c>
      <c r="DB14" s="7">
        <v>1.3582762239921</v>
      </c>
      <c r="DC14" s="37">
        <f t="shared" si="24"/>
        <v>0.461553196408006</v>
      </c>
      <c r="DD14" s="37">
        <f t="shared" si="25"/>
        <v>0.0976148850840409</v>
      </c>
      <c r="DE14" s="7">
        <v>64.3169398907103</v>
      </c>
      <c r="DF14" s="15">
        <f>DG14*(AA14^0.5)</f>
        <v>20.4371584699454</v>
      </c>
      <c r="DG14" s="7">
        <v>10.2185792349727</v>
      </c>
      <c r="DH14" s="7">
        <v>61.311475409836</v>
      </c>
      <c r="DI14" s="15">
        <f>DJ14*(AA14^0.5)</f>
        <v>25.2459016393444</v>
      </c>
      <c r="DJ14" s="7">
        <v>12.6229508196722</v>
      </c>
      <c r="DK14" s="37">
        <f>LN(DH14)-LN(DE14)</f>
        <v>-0.0478560211776351</v>
      </c>
      <c r="DL14" s="37">
        <f>(DI14^2)/(AA14*(DH14^2))+(DF14^2)/(AA14*(DE14^2))</f>
        <v>0.0676299224996917</v>
      </c>
      <c r="DM14" s="7">
        <v>6.67924528301886</v>
      </c>
      <c r="DN14" s="15">
        <f t="shared" si="26"/>
        <v>0.792452830188682</v>
      </c>
      <c r="DO14" s="7">
        <v>0.396226415094341</v>
      </c>
      <c r="DP14" s="7">
        <v>11.377358490566</v>
      </c>
      <c r="DQ14" s="15">
        <f t="shared" si="27"/>
        <v>2.377358490566</v>
      </c>
      <c r="DR14" s="7">
        <v>1.188679245283</v>
      </c>
      <c r="DS14" s="37">
        <f t="shared" ref="DS14:DS23" si="29">LN(DP14)-LN(DM14)</f>
        <v>0.532620283593409</v>
      </c>
      <c r="DT14" s="37">
        <f t="shared" si="28"/>
        <v>0.014434675102579</v>
      </c>
      <c r="DU14" s="7">
        <v>113.03086419753</v>
      </c>
      <c r="DV14" s="15">
        <f t="shared" si="20"/>
        <v>22.345679012344</v>
      </c>
      <c r="DW14" s="7">
        <v>11.172839506172</v>
      </c>
      <c r="DX14" s="7">
        <v>104.277777777777</v>
      </c>
      <c r="DY14" s="15">
        <f t="shared" si="21"/>
        <v>6.703703703704</v>
      </c>
      <c r="DZ14" s="7">
        <v>3.351851851852</v>
      </c>
      <c r="EA14" s="37">
        <f t="shared" si="12"/>
        <v>-0.080602637218985</v>
      </c>
      <c r="EB14" s="37">
        <f t="shared" si="13"/>
        <v>0.0108040692998855</v>
      </c>
    </row>
    <row r="15" spans="1:132">
      <c r="A15" s="5">
        <v>4</v>
      </c>
      <c r="B15" s="5" t="s">
        <v>96</v>
      </c>
      <c r="C15" s="6" t="s">
        <v>97</v>
      </c>
      <c r="D15" s="5" t="s">
        <v>98</v>
      </c>
      <c r="E15" s="7">
        <v>-48.427389</v>
      </c>
      <c r="F15" s="7">
        <v>-22.831</v>
      </c>
      <c r="G15" s="5" t="s">
        <v>99</v>
      </c>
      <c r="H15" s="8">
        <v>770</v>
      </c>
      <c r="I15" s="7">
        <v>23.2</v>
      </c>
      <c r="J15" s="8">
        <v>1400</v>
      </c>
      <c r="K15" s="5" t="s">
        <v>81</v>
      </c>
      <c r="L15" s="9">
        <v>16</v>
      </c>
      <c r="M15" s="6" t="s">
        <v>100</v>
      </c>
      <c r="N15" s="5" t="s">
        <v>101</v>
      </c>
      <c r="O15" s="5" t="s">
        <v>84</v>
      </c>
      <c r="Q15" s="18"/>
      <c r="W15" s="5">
        <v>1</v>
      </c>
      <c r="X15" s="5" t="s">
        <v>82</v>
      </c>
      <c r="Y15" s="5" t="s">
        <v>85</v>
      </c>
      <c r="Z15" s="7">
        <v>0.940500020980835</v>
      </c>
      <c r="AA15" s="5">
        <v>4</v>
      </c>
      <c r="AB15" s="5" t="s">
        <v>102</v>
      </c>
      <c r="AC15" s="5" t="s">
        <v>103</v>
      </c>
      <c r="AD15" s="6" t="s">
        <v>88</v>
      </c>
      <c r="AE15" s="7">
        <v>6.14482917289773</v>
      </c>
      <c r="AF15" s="7">
        <v>1.38518518518518</v>
      </c>
      <c r="AG15" s="7">
        <v>0.141782754759238</v>
      </c>
      <c r="AH15" s="7">
        <v>55</v>
      </c>
      <c r="AI15" s="7">
        <v>11</v>
      </c>
      <c r="AJ15" s="7">
        <v>34</v>
      </c>
      <c r="AK15" s="7">
        <v>0.819036168045067</v>
      </c>
      <c r="AL15" s="15">
        <f t="shared" si="0"/>
        <v>0.023410344000958</v>
      </c>
      <c r="AM15" s="7">
        <v>0.011705172000479</v>
      </c>
      <c r="AN15" s="7">
        <v>0.833082374445642</v>
      </c>
      <c r="AO15" s="15">
        <f t="shared" si="1"/>
        <v>0.018728275200768</v>
      </c>
      <c r="AP15" s="7">
        <v>0.00936413760038401</v>
      </c>
      <c r="AQ15" s="37">
        <f t="shared" si="2"/>
        <v>0.0170042820628062</v>
      </c>
      <c r="AR15" s="37">
        <f t="shared" si="3"/>
        <v>0.000330589533614461</v>
      </c>
      <c r="CO15" s="7">
        <v>231.321750874823</v>
      </c>
      <c r="CP15" s="15">
        <f t="shared" si="16"/>
        <v>30.001841733686</v>
      </c>
      <c r="CQ15" s="7">
        <v>15.000920866843</v>
      </c>
      <c r="CR15" s="7">
        <v>139.345570630486</v>
      </c>
      <c r="CS15" s="15">
        <f t="shared" si="17"/>
        <v>26.668303763276</v>
      </c>
      <c r="CT15" s="7">
        <v>13.334151881638</v>
      </c>
      <c r="CU15" s="37">
        <f t="shared" si="18"/>
        <v>-0.506852634829219</v>
      </c>
      <c r="CV15" s="37">
        <f t="shared" si="19"/>
        <v>0.0133621726684935</v>
      </c>
      <c r="CW15" s="7">
        <v>7.4426745693647</v>
      </c>
      <c r="CX15" s="15">
        <f t="shared" si="22"/>
        <v>1.97765018213248</v>
      </c>
      <c r="CY15" s="7">
        <v>0.988825091066241</v>
      </c>
      <c r="CZ15" s="7">
        <v>2.7661295301599</v>
      </c>
      <c r="DA15" s="15">
        <f t="shared" si="23"/>
        <v>0.98882509106626</v>
      </c>
      <c r="DB15" s="7">
        <v>0.49441254553313</v>
      </c>
      <c r="DC15" s="37">
        <f t="shared" si="24"/>
        <v>-0.989781207814982</v>
      </c>
      <c r="DD15" s="37">
        <f t="shared" si="25"/>
        <v>0.0495987544005863</v>
      </c>
      <c r="DE15" s="7">
        <v>68.5245901639344</v>
      </c>
      <c r="DF15" s="15">
        <f>DG15*(AA15^0.5)</f>
        <v>14.4262295081966</v>
      </c>
      <c r="DG15" s="7">
        <v>7.2131147540983</v>
      </c>
      <c r="DH15" s="7">
        <v>46.2841530054644</v>
      </c>
      <c r="DI15" s="15">
        <f>DJ15*(AA15^0.5)</f>
        <v>18.032786885246</v>
      </c>
      <c r="DJ15" s="7">
        <v>9.01639344262301</v>
      </c>
      <c r="DK15" s="37">
        <f>LN(DH15)-LN(DE15)</f>
        <v>-0.392393026540814</v>
      </c>
      <c r="DL15" s="37">
        <f>(DI15^2)/(AA15*(DH15^2))+(DF15^2)/(AA15*(DE15^2))</f>
        <v>0.0490293963330626</v>
      </c>
      <c r="DM15" s="7">
        <v>4.47169811320753</v>
      </c>
      <c r="DN15" s="15">
        <f t="shared" si="26"/>
        <v>1.13207547169812</v>
      </c>
      <c r="DO15" s="7">
        <v>0.56603773584906</v>
      </c>
      <c r="DP15" s="7">
        <v>6.39622641509433</v>
      </c>
      <c r="DQ15" s="15">
        <f t="shared" si="27"/>
        <v>1.9245283018868</v>
      </c>
      <c r="DR15" s="7">
        <v>0.9622641509434</v>
      </c>
      <c r="DS15" s="37">
        <f t="shared" si="29"/>
        <v>0.357939966245321</v>
      </c>
      <c r="DT15" s="37">
        <f t="shared" si="28"/>
        <v>0.0386560123749479</v>
      </c>
      <c r="DU15" s="7">
        <v>96.3333333333333</v>
      </c>
      <c r="DV15" s="15">
        <f t="shared" si="20"/>
        <v>40.2098765432096</v>
      </c>
      <c r="DW15" s="7">
        <v>20.1049382716048</v>
      </c>
      <c r="DX15" s="7">
        <v>160.203703703703</v>
      </c>
      <c r="DY15" s="15">
        <f t="shared" si="21"/>
        <v>29.061728395062</v>
      </c>
      <c r="DZ15" s="7">
        <v>14.530864197531</v>
      </c>
      <c r="EA15" s="37">
        <f t="shared" si="12"/>
        <v>0.508631754171773</v>
      </c>
      <c r="EB15" s="37">
        <f t="shared" si="13"/>
        <v>0.0517833631944753</v>
      </c>
    </row>
    <row r="16" spans="1:140">
      <c r="A16" s="5">
        <v>4</v>
      </c>
      <c r="B16" s="5" t="s">
        <v>96</v>
      </c>
      <c r="C16" s="6" t="s">
        <v>97</v>
      </c>
      <c r="D16" s="5" t="s">
        <v>98</v>
      </c>
      <c r="E16" s="7">
        <v>-48.427389</v>
      </c>
      <c r="F16" s="7">
        <v>-22.831</v>
      </c>
      <c r="G16" s="5" t="s">
        <v>99</v>
      </c>
      <c r="H16" s="8">
        <v>770</v>
      </c>
      <c r="I16" s="7">
        <v>23.2</v>
      </c>
      <c r="J16" s="8">
        <v>1400</v>
      </c>
      <c r="K16" s="5" t="s">
        <v>81</v>
      </c>
      <c r="L16" s="9">
        <v>16</v>
      </c>
      <c r="M16" s="6" t="s">
        <v>100</v>
      </c>
      <c r="N16" s="5" t="s">
        <v>101</v>
      </c>
      <c r="O16" s="5" t="s">
        <v>84</v>
      </c>
      <c r="Q16" s="18"/>
      <c r="W16" s="5">
        <v>1</v>
      </c>
      <c r="X16" s="5" t="s">
        <v>82</v>
      </c>
      <c r="Y16" s="5" t="s">
        <v>85</v>
      </c>
      <c r="Z16" s="7">
        <v>0.940500020980835</v>
      </c>
      <c r="AA16" s="5">
        <v>4</v>
      </c>
      <c r="AB16" s="5" t="s">
        <v>102</v>
      </c>
      <c r="AC16" s="5" t="s">
        <v>103</v>
      </c>
      <c r="AD16" s="6" t="s">
        <v>104</v>
      </c>
      <c r="AE16" s="7">
        <v>4.4852179914874</v>
      </c>
      <c r="AF16" s="7">
        <v>0.674603174603174</v>
      </c>
      <c r="AG16" s="7">
        <v>0.0808387458006718</v>
      </c>
      <c r="AH16" s="7">
        <v>55</v>
      </c>
      <c r="AI16" s="7">
        <v>11</v>
      </c>
      <c r="AJ16" s="7">
        <v>34</v>
      </c>
      <c r="AK16" s="7">
        <v>0.833082374445642</v>
      </c>
      <c r="AL16" s="15">
        <f t="shared" si="0"/>
        <v>0.042138619201726</v>
      </c>
      <c r="AM16" s="7">
        <v>0.021069309600863</v>
      </c>
      <c r="AN16" s="7">
        <v>0.833082374445642</v>
      </c>
      <c r="AO16" s="15">
        <f t="shared" si="1"/>
        <v>0.0234103440009598</v>
      </c>
      <c r="AP16" s="7">
        <v>0.0117051720004799</v>
      </c>
      <c r="AQ16" s="37">
        <f t="shared" si="2"/>
        <v>0</v>
      </c>
      <c r="AR16" s="37">
        <f t="shared" si="3"/>
        <v>0.000837038750049999</v>
      </c>
      <c r="CO16" s="7">
        <v>202.314445331205</v>
      </c>
      <c r="CP16" s="15">
        <f t="shared" si="16"/>
        <v>36.687335011356</v>
      </c>
      <c r="CQ16" s="7">
        <v>18.343667505678</v>
      </c>
      <c r="CR16" s="7">
        <v>153.711093375897</v>
      </c>
      <c r="CS16" s="15">
        <f t="shared" si="17"/>
        <v>36.687335011358</v>
      </c>
      <c r="CT16" s="7">
        <v>18.343667505679</v>
      </c>
      <c r="CU16" s="37">
        <f t="shared" si="18"/>
        <v>-0.274748323667218</v>
      </c>
      <c r="CV16" s="37">
        <f t="shared" si="19"/>
        <v>0.0224625873662668</v>
      </c>
      <c r="CW16" s="7">
        <v>15.0300055565845</v>
      </c>
      <c r="CX16" s="15">
        <f t="shared" si="22"/>
        <v>2.224856454899</v>
      </c>
      <c r="CY16" s="7">
        <v>1.1124282274495</v>
      </c>
      <c r="CZ16" s="7">
        <v>15.9156016546274</v>
      </c>
      <c r="DA16" s="15">
        <f t="shared" si="23"/>
        <v>3.953942088041</v>
      </c>
      <c r="DB16" s="7">
        <v>1.9769710440205</v>
      </c>
      <c r="DC16" s="37">
        <f t="shared" si="24"/>
        <v>0.0572512908043983</v>
      </c>
      <c r="DD16" s="37">
        <f t="shared" si="25"/>
        <v>0.0209076404297388</v>
      </c>
      <c r="DM16" s="7">
        <v>0.893081761006271</v>
      </c>
      <c r="DN16" s="15">
        <f t="shared" si="26"/>
        <v>0.314465408805018</v>
      </c>
      <c r="DO16" s="7">
        <v>0.157232704402509</v>
      </c>
      <c r="DP16" s="7">
        <v>0.499999999999985</v>
      </c>
      <c r="DQ16" s="15">
        <f t="shared" si="27"/>
        <v>0.3930817610063</v>
      </c>
      <c r="DR16" s="7">
        <v>0.19654088050315</v>
      </c>
      <c r="DS16" s="37">
        <f t="shared" si="29"/>
        <v>-0.580070035940984</v>
      </c>
      <c r="DT16" s="37">
        <f t="shared" si="28"/>
        <v>0.185509104995711</v>
      </c>
      <c r="DU16" s="7">
        <v>38.6851851851851</v>
      </c>
      <c r="DV16" s="15">
        <f t="shared" si="20"/>
        <v>13.4567901234564</v>
      </c>
      <c r="DW16" s="7">
        <v>6.7283950617282</v>
      </c>
      <c r="DX16" s="7">
        <v>100.296296296296</v>
      </c>
      <c r="DY16" s="15">
        <f t="shared" si="21"/>
        <v>13.3950617283946</v>
      </c>
      <c r="DZ16" s="7">
        <v>6.6975308641973</v>
      </c>
      <c r="EA16" s="37">
        <f t="shared" si="12"/>
        <v>0.952672053035545</v>
      </c>
      <c r="EB16" s="37">
        <f t="shared" si="13"/>
        <v>0.0347098008426536</v>
      </c>
      <c r="EC16" s="7">
        <v>2.03954802259887</v>
      </c>
      <c r="ED16" s="15">
        <f>EE16*(AA16^0.5)</f>
        <v>1.0734463276836</v>
      </c>
      <c r="EE16" s="7">
        <v>0.5367231638418</v>
      </c>
      <c r="EF16" s="7">
        <v>2.46892655367231</v>
      </c>
      <c r="EG16" s="15">
        <f>EH16*(AA16^0.5)</f>
        <v>1.07344632768362</v>
      </c>
      <c r="EH16" s="7">
        <v>0.53672316384181</v>
      </c>
      <c r="EI16" s="37">
        <f>LN(EF16)-LN(EC16)</f>
        <v>0.191055236762707</v>
      </c>
      <c r="EJ16" s="37">
        <f>(EG16^2)/(AA16*(EF16^2))+(ED16^2)/(AA16*(EC16^2))</f>
        <v>0.116511056768375</v>
      </c>
    </row>
    <row r="17" spans="1:132">
      <c r="A17" s="5">
        <v>4</v>
      </c>
      <c r="B17" s="5" t="s">
        <v>96</v>
      </c>
      <c r="C17" s="6" t="s">
        <v>97</v>
      </c>
      <c r="D17" s="5" t="s">
        <v>98</v>
      </c>
      <c r="E17" s="7">
        <v>-48.427389</v>
      </c>
      <c r="F17" s="7">
        <v>-22.831</v>
      </c>
      <c r="G17" s="5" t="s">
        <v>99</v>
      </c>
      <c r="H17" s="8">
        <v>770</v>
      </c>
      <c r="I17" s="7">
        <v>23.2</v>
      </c>
      <c r="J17" s="8">
        <v>1400</v>
      </c>
      <c r="K17" s="5" t="s">
        <v>81</v>
      </c>
      <c r="L17" s="9">
        <v>16</v>
      </c>
      <c r="M17" s="6" t="s">
        <v>100</v>
      </c>
      <c r="N17" s="5" t="s">
        <v>101</v>
      </c>
      <c r="O17" s="5" t="s">
        <v>84</v>
      </c>
      <c r="Q17" s="18"/>
      <c r="W17" s="5">
        <v>1</v>
      </c>
      <c r="X17" s="5" t="s">
        <v>82</v>
      </c>
      <c r="Y17" s="5" t="s">
        <v>85</v>
      </c>
      <c r="Z17" s="7">
        <v>0.940500020980835</v>
      </c>
      <c r="AA17" s="5">
        <v>4</v>
      </c>
      <c r="AB17" s="5" t="s">
        <v>102</v>
      </c>
      <c r="AC17" s="5" t="s">
        <v>103</v>
      </c>
      <c r="AD17" s="6" t="s">
        <v>104</v>
      </c>
      <c r="AE17" s="7">
        <v>4.81502358219256</v>
      </c>
      <c r="AF17" s="7">
        <v>0.692592592592592</v>
      </c>
      <c r="AG17" s="7">
        <v>0.0809999999999999</v>
      </c>
      <c r="AH17" s="7">
        <v>55</v>
      </c>
      <c r="AI17" s="7">
        <v>11</v>
      </c>
      <c r="AJ17" s="7">
        <v>34</v>
      </c>
      <c r="AK17" s="7">
        <v>0.821377202445163</v>
      </c>
      <c r="AL17" s="15">
        <f t="shared" si="0"/>
        <v>0.037456550401534</v>
      </c>
      <c r="AM17" s="7">
        <v>0.018728275200767</v>
      </c>
      <c r="AN17" s="7">
        <v>0.830741340045546</v>
      </c>
      <c r="AO17" s="15">
        <f t="shared" si="1"/>
        <v>0.02341034400096</v>
      </c>
      <c r="AP17" s="7">
        <v>0.01170517200048</v>
      </c>
      <c r="AQ17" s="37">
        <f t="shared" si="2"/>
        <v>0.0113360362929167</v>
      </c>
      <c r="AR17" s="37">
        <f t="shared" si="3"/>
        <v>0.000718417576827465</v>
      </c>
      <c r="CO17" s="7">
        <v>180.563570507704</v>
      </c>
      <c r="CP17" s="15">
        <f t="shared" si="16"/>
        <v>30.001841733686</v>
      </c>
      <c r="CQ17" s="7">
        <v>15.000920866843</v>
      </c>
      <c r="CR17" s="7">
        <v>141.951623795199</v>
      </c>
      <c r="CS17" s="15">
        <f t="shared" si="17"/>
        <v>20.001227822456</v>
      </c>
      <c r="CT17" s="7">
        <v>10.000613911228</v>
      </c>
      <c r="CU17" s="37">
        <f t="shared" si="18"/>
        <v>-0.240596584887696</v>
      </c>
      <c r="CV17" s="37">
        <f t="shared" si="19"/>
        <v>0.011865333420071</v>
      </c>
      <c r="CW17" s="7">
        <v>13.059146755572</v>
      </c>
      <c r="CX17" s="15">
        <f t="shared" si="22"/>
        <v>3.4608878187318</v>
      </c>
      <c r="CY17" s="7">
        <v>1.7304439093659</v>
      </c>
      <c r="CZ17" s="7">
        <v>9.61931221831204</v>
      </c>
      <c r="DA17" s="15">
        <f t="shared" si="23"/>
        <v>1.48323763659932</v>
      </c>
      <c r="DB17" s="7">
        <v>0.74161881829966</v>
      </c>
      <c r="DC17" s="37">
        <f t="shared" si="24"/>
        <v>-0.305716021918791</v>
      </c>
      <c r="DD17" s="37">
        <f t="shared" si="25"/>
        <v>0.0235023472546756</v>
      </c>
      <c r="DM17" s="7">
        <v>0.539308176100618</v>
      </c>
      <c r="DN17" s="15">
        <f t="shared" si="26"/>
        <v>0.23584905660377</v>
      </c>
      <c r="DO17" s="7">
        <v>0.117924528301885</v>
      </c>
      <c r="DP17" s="7">
        <v>0.971698113207537</v>
      </c>
      <c r="DQ17" s="15">
        <f t="shared" si="27"/>
        <v>0.314465408805006</v>
      </c>
      <c r="DR17" s="7">
        <v>0.157232704402503</v>
      </c>
      <c r="DS17" s="37">
        <f t="shared" si="29"/>
        <v>0.588758010291761</v>
      </c>
      <c r="DT17" s="37">
        <f t="shared" si="28"/>
        <v>0.0739949308049234</v>
      </c>
      <c r="DU17" s="7">
        <v>30.9135802469136</v>
      </c>
      <c r="DV17" s="15">
        <f t="shared" si="20"/>
        <v>8.962962962963</v>
      </c>
      <c r="DW17" s="7">
        <v>4.4814814814815</v>
      </c>
      <c r="DX17" s="7">
        <v>73.5555555555555</v>
      </c>
      <c r="DY17" s="15">
        <f t="shared" si="21"/>
        <v>13.4320987654318</v>
      </c>
      <c r="DZ17" s="7">
        <v>6.71604938271589</v>
      </c>
      <c r="EA17" s="37">
        <f t="shared" si="12"/>
        <v>0.866845401053237</v>
      </c>
      <c r="EB17" s="37">
        <f t="shared" si="13"/>
        <v>0.029352486294984</v>
      </c>
    </row>
    <row r="18" spans="1:132">
      <c r="A18" s="5">
        <v>4</v>
      </c>
      <c r="B18" s="5" t="s">
        <v>96</v>
      </c>
      <c r="C18" s="6" t="s">
        <v>97</v>
      </c>
      <c r="D18" s="5" t="s">
        <v>98</v>
      </c>
      <c r="E18" s="7">
        <v>-48.427389</v>
      </c>
      <c r="F18" s="7">
        <v>-22.831</v>
      </c>
      <c r="G18" s="5" t="s">
        <v>99</v>
      </c>
      <c r="H18" s="8">
        <v>770</v>
      </c>
      <c r="I18" s="7">
        <v>23.2</v>
      </c>
      <c r="J18" s="8">
        <v>1400</v>
      </c>
      <c r="K18" s="5" t="s">
        <v>81</v>
      </c>
      <c r="L18" s="9">
        <v>16</v>
      </c>
      <c r="M18" s="6" t="s">
        <v>100</v>
      </c>
      <c r="N18" s="5" t="s">
        <v>101</v>
      </c>
      <c r="O18" s="5" t="s">
        <v>84</v>
      </c>
      <c r="Q18" s="18"/>
      <c r="W18" s="5">
        <v>1</v>
      </c>
      <c r="X18" s="5" t="s">
        <v>82</v>
      </c>
      <c r="Y18" s="5" t="s">
        <v>85</v>
      </c>
      <c r="Z18" s="7">
        <v>0.940500020980835</v>
      </c>
      <c r="AA18" s="5">
        <v>4</v>
      </c>
      <c r="AB18" s="5" t="s">
        <v>102</v>
      </c>
      <c r="AC18" s="5" t="s">
        <v>103</v>
      </c>
      <c r="AD18" s="6" t="s">
        <v>104</v>
      </c>
      <c r="AE18" s="7">
        <v>4.60128839295985</v>
      </c>
      <c r="AF18" s="7">
        <v>0.575661375661375</v>
      </c>
      <c r="AG18" s="7">
        <v>0.08115117581187</v>
      </c>
      <c r="AH18" s="7">
        <v>55</v>
      </c>
      <c r="AI18" s="7">
        <v>11</v>
      </c>
      <c r="AJ18" s="7">
        <v>34</v>
      </c>
      <c r="AK18" s="7">
        <v>0.826059271245354</v>
      </c>
      <c r="AL18" s="15">
        <f t="shared" si="0"/>
        <v>0.014046206400576</v>
      </c>
      <c r="AM18" s="7">
        <v>0.00702310320028798</v>
      </c>
      <c r="AN18" s="7">
        <v>0.816695133644971</v>
      </c>
      <c r="AO18" s="15">
        <f t="shared" si="1"/>
        <v>0.0234103440009598</v>
      </c>
      <c r="AP18" s="7">
        <v>0.0117051720004799</v>
      </c>
      <c r="AQ18" s="37">
        <f t="shared" si="2"/>
        <v>-0.0114006561145974</v>
      </c>
      <c r="AR18" s="37">
        <f t="shared" si="3"/>
        <v>0.000277699578928277</v>
      </c>
      <c r="CO18" s="7">
        <v>145.460126465713</v>
      </c>
      <c r="CP18" s="15">
        <f t="shared" si="16"/>
        <v>26.686721100128</v>
      </c>
      <c r="CQ18" s="7">
        <v>13.343360550064</v>
      </c>
      <c r="CR18" s="7">
        <v>143.517097427711</v>
      </c>
      <c r="CS18" s="15">
        <f t="shared" si="17"/>
        <v>20.038062496164</v>
      </c>
      <c r="CT18" s="7">
        <v>10.019031248082</v>
      </c>
      <c r="CU18" s="37">
        <f t="shared" si="18"/>
        <v>-0.0134478302051084</v>
      </c>
      <c r="CV18" s="37">
        <f t="shared" si="19"/>
        <v>0.0132883112372357</v>
      </c>
      <c r="CW18" s="7">
        <v>10.5945545471383</v>
      </c>
      <c r="CX18" s="15">
        <f t="shared" si="22"/>
        <v>2.223498178675</v>
      </c>
      <c r="CY18" s="7">
        <v>1.1117490893375</v>
      </c>
      <c r="CZ18" s="7">
        <v>6.53534605173797</v>
      </c>
      <c r="DA18" s="15">
        <f t="shared" si="23"/>
        <v>0.74297709452368</v>
      </c>
      <c r="DB18" s="7">
        <v>0.37148854726184</v>
      </c>
      <c r="DC18" s="37">
        <f t="shared" si="24"/>
        <v>-0.483114847881223</v>
      </c>
      <c r="DD18" s="37">
        <f t="shared" si="25"/>
        <v>0.0142426669868335</v>
      </c>
      <c r="DM18" s="7">
        <v>0.42138364779872</v>
      </c>
      <c r="DN18" s="15">
        <f t="shared" si="26"/>
        <v>0.314465408805062</v>
      </c>
      <c r="DO18" s="7">
        <v>0.157232704402531</v>
      </c>
      <c r="DP18" s="7">
        <v>0.0676100628930669</v>
      </c>
      <c r="DQ18" s="15">
        <f t="shared" si="27"/>
        <v>0.235849056603768</v>
      </c>
      <c r="DR18" s="7">
        <v>0.117924528301884</v>
      </c>
      <c r="DS18" s="37">
        <f t="shared" si="29"/>
        <v>-1.82978686481746</v>
      </c>
      <c r="DT18" s="37">
        <f t="shared" si="28"/>
        <v>3.18141419184643</v>
      </c>
      <c r="DU18" s="7">
        <v>53.320987654321</v>
      </c>
      <c r="DV18" s="15">
        <f t="shared" si="20"/>
        <v>8.9382716049384</v>
      </c>
      <c r="DW18" s="7">
        <v>4.4691358024692</v>
      </c>
      <c r="DX18" s="7">
        <v>51.2716049382714</v>
      </c>
      <c r="DY18" s="15">
        <f t="shared" si="21"/>
        <v>11.1851851851846</v>
      </c>
      <c r="DZ18" s="7">
        <v>5.5925925925923</v>
      </c>
      <c r="EA18" s="37">
        <f t="shared" si="12"/>
        <v>-0.039192929329952</v>
      </c>
      <c r="EB18" s="37">
        <f t="shared" si="13"/>
        <v>0.0189230322656206</v>
      </c>
    </row>
    <row r="19" spans="1:180">
      <c r="A19" s="5">
        <v>5</v>
      </c>
      <c r="B19" s="5" t="s">
        <v>105</v>
      </c>
      <c r="C19" s="6" t="s">
        <v>106</v>
      </c>
      <c r="D19" s="5" t="s">
        <v>107</v>
      </c>
      <c r="E19" s="7">
        <v>101.883333</v>
      </c>
      <c r="F19" s="7">
        <v>35.966667</v>
      </c>
      <c r="G19" s="5" t="s">
        <v>108</v>
      </c>
      <c r="H19" s="8">
        <v>3500</v>
      </c>
      <c r="I19" s="7">
        <v>1.2</v>
      </c>
      <c r="J19" s="8">
        <v>620</v>
      </c>
      <c r="K19" s="5" t="s">
        <v>81</v>
      </c>
      <c r="L19" s="9">
        <v>5</v>
      </c>
      <c r="M19" s="6" t="s">
        <v>82</v>
      </c>
      <c r="N19" s="5" t="s">
        <v>109</v>
      </c>
      <c r="O19" s="5" t="s">
        <v>110</v>
      </c>
      <c r="Q19" s="18"/>
      <c r="W19" s="5">
        <v>6</v>
      </c>
      <c r="X19" s="6" t="s">
        <v>89</v>
      </c>
      <c r="Y19" s="5" t="s">
        <v>85</v>
      </c>
      <c r="Z19" s="7">
        <v>0.394899994134903</v>
      </c>
      <c r="AA19" s="5">
        <v>6</v>
      </c>
      <c r="AB19" s="5" t="s">
        <v>86</v>
      </c>
      <c r="AC19" s="5" t="s">
        <v>103</v>
      </c>
      <c r="AD19" s="6" t="s">
        <v>88</v>
      </c>
      <c r="AE19" s="7">
        <v>6.16</v>
      </c>
      <c r="AF19" s="7">
        <v>8.376</v>
      </c>
      <c r="AG19" s="7">
        <v>0.714</v>
      </c>
      <c r="AH19" s="7">
        <v>28.5</v>
      </c>
      <c r="AI19" s="7">
        <v>48.5</v>
      </c>
      <c r="AJ19" s="7">
        <v>24</v>
      </c>
      <c r="AK19" s="7">
        <v>0.186623281697446</v>
      </c>
      <c r="AL19" s="15">
        <f t="shared" si="0"/>
        <v>0.0155745800685341</v>
      </c>
      <c r="AM19" s="7">
        <v>0.00635829568767161</v>
      </c>
      <c r="AN19" s="7">
        <v>0.150877453416326</v>
      </c>
      <c r="AO19" s="15">
        <f t="shared" si="1"/>
        <v>0.0335900777942818</v>
      </c>
      <c r="AP19" s="7">
        <v>0.0137130918360637</v>
      </c>
      <c r="AQ19" s="37">
        <f t="shared" si="2"/>
        <v>-0.212624108032502</v>
      </c>
      <c r="AR19" s="37">
        <f t="shared" si="3"/>
        <v>0.00942157912484524</v>
      </c>
      <c r="BQ19" s="7">
        <v>75.65</v>
      </c>
      <c r="BR19" s="15">
        <f>BS19*(AA19^0.5)</f>
        <v>15.4807751743897</v>
      </c>
      <c r="BS19" s="7">
        <v>6.32</v>
      </c>
      <c r="BT19" s="15">
        <f>BU19*(AA19^0.5)</f>
        <v>128.64</v>
      </c>
      <c r="BU19" s="15">
        <f>BV19*(AA19^0.5)</f>
        <v>52.5170600852713</v>
      </c>
      <c r="BV19" s="7">
        <v>21.44</v>
      </c>
      <c r="BW19" s="37">
        <f>LN(BT19)-LN(BQ19)</f>
        <v>0.530900365196291</v>
      </c>
      <c r="BX19" s="37">
        <f>(BU19^2)/(AA19*(BT19^2))+(BR19^2)/(AA19*(BQ19^2))</f>
        <v>0.0347571488945455</v>
      </c>
      <c r="BY19" s="7">
        <v>83.76</v>
      </c>
      <c r="BZ19" s="15">
        <f>CA19*(AA19^0.5)</f>
        <v>2.25769469592325</v>
      </c>
      <c r="CA19" s="7">
        <v>0.9217</v>
      </c>
      <c r="CB19" s="7">
        <v>91.12</v>
      </c>
      <c r="CC19" s="15">
        <f>CD19*(AA19^0.5)</f>
        <v>8.05882125375665</v>
      </c>
      <c r="CD19" s="7">
        <v>3.29</v>
      </c>
      <c r="CE19" s="37">
        <f>LN(CB19)-LN(BY19)</f>
        <v>0.0842217525766458</v>
      </c>
      <c r="CF19" s="37">
        <f>(CC19^2)/(AA19*(CB19^2))+(BZ19^2)/(AA19*(BY19^2))</f>
        <v>0.00142474941956148</v>
      </c>
      <c r="CG19" s="7">
        <v>7.14</v>
      </c>
      <c r="CH19" s="15">
        <f>CI19*(AA19^0.5)</f>
        <v>0.248677097666834</v>
      </c>
      <c r="CI19" s="7">
        <v>0.101522</v>
      </c>
      <c r="CJ19" s="7">
        <v>7.86</v>
      </c>
      <c r="CK19" s="15">
        <f>CL19*(AA19^0.5)</f>
        <v>0.650140232976677</v>
      </c>
      <c r="CL19" s="7">
        <v>0.265418638674506</v>
      </c>
      <c r="CM19" s="37">
        <f>LN(CJ19)-LN(CG19)</f>
        <v>0.0960738300896222</v>
      </c>
      <c r="CN19" s="37">
        <f>(CK19^2)/(AA19*(CJ19^2))+(CH19^2)/(AA19*(CG19^2))</f>
        <v>0.00134246972161595</v>
      </c>
      <c r="CO19" s="7">
        <v>432.612098461733</v>
      </c>
      <c r="CP19" s="15">
        <f t="shared" si="16"/>
        <v>69.1018085764264</v>
      </c>
      <c r="CQ19" s="7">
        <v>28.2106952192872</v>
      </c>
      <c r="CR19" s="7">
        <v>449.17549658543</v>
      </c>
      <c r="CS19" s="15">
        <f t="shared" si="17"/>
        <v>52.0445867891457</v>
      </c>
      <c r="CT19" s="7">
        <v>21.2471135845669</v>
      </c>
      <c r="CU19" s="37">
        <f t="shared" si="18"/>
        <v>0.03757219238455</v>
      </c>
      <c r="CV19" s="37">
        <f t="shared" si="19"/>
        <v>0.00648988660015448</v>
      </c>
      <c r="CW19" s="7">
        <v>34.6573300939787</v>
      </c>
      <c r="CX19" s="15">
        <f t="shared" si="22"/>
        <v>1.74608546745891</v>
      </c>
      <c r="CY19" s="7">
        <v>0.712836407093894</v>
      </c>
      <c r="CZ19" s="7">
        <v>52.2162607752409</v>
      </c>
      <c r="DA19" s="15">
        <f t="shared" si="23"/>
        <v>12.7932256482934</v>
      </c>
      <c r="DB19" s="7">
        <v>5.22281250043421</v>
      </c>
      <c r="DC19" s="37">
        <f t="shared" si="24"/>
        <v>0.409884705497106</v>
      </c>
      <c r="DD19" s="37">
        <f t="shared" si="25"/>
        <v>0.0104275926783773</v>
      </c>
      <c r="DE19" s="7">
        <v>2.38337277394928</v>
      </c>
      <c r="DF19" s="15">
        <f>DG19*(AA19^0.5)</f>
        <v>0.484724972340778</v>
      </c>
      <c r="DG19" s="7">
        <v>0.197888141303266</v>
      </c>
      <c r="DH19" s="7">
        <v>13.8939506792907</v>
      </c>
      <c r="DI19" s="15">
        <f>DJ19*(AA19^0.5)</f>
        <v>11.1940063624755</v>
      </c>
      <c r="DJ19" s="7">
        <v>4.56993396092223</v>
      </c>
      <c r="DK19" s="37">
        <f>LN(DH19)-LN(DE19)</f>
        <v>1.76293692606857</v>
      </c>
      <c r="DL19" s="37">
        <f>(DI19^2)/(AA19*(DH19^2))+(DF19^2)/(AA19*(DE19^2))</f>
        <v>0.115079073128416</v>
      </c>
      <c r="DM19" s="7">
        <v>0.799321236797494</v>
      </c>
      <c r="DN19" s="15">
        <f t="shared" si="26"/>
        <v>0.301838403605072</v>
      </c>
      <c r="DO19" s="7">
        <v>0.123225012268112</v>
      </c>
      <c r="DP19" s="7">
        <v>3.19919148717033</v>
      </c>
      <c r="DQ19" s="15">
        <f t="shared" si="27"/>
        <v>1.92246001590061</v>
      </c>
      <c r="DR19" s="7">
        <v>0.784841014976553</v>
      </c>
      <c r="DS19" s="37">
        <f t="shared" si="29"/>
        <v>1.38689048308059</v>
      </c>
      <c r="DT19" s="37">
        <f t="shared" si="28"/>
        <v>0.0839502001994836</v>
      </c>
      <c r="DU19" s="7">
        <v>1744.97412515104</v>
      </c>
      <c r="DV19" s="15">
        <f t="shared" si="20"/>
        <v>318.851290589425</v>
      </c>
      <c r="DW19" s="7">
        <v>130.170494295329</v>
      </c>
      <c r="DX19" s="7">
        <v>1708.28518017601</v>
      </c>
      <c r="DY19" s="15">
        <f t="shared" si="21"/>
        <v>65.8829731104934</v>
      </c>
      <c r="DZ19" s="7">
        <v>26.8966111430356</v>
      </c>
      <c r="EA19" s="37">
        <f t="shared" si="12"/>
        <v>-0.021249678805729</v>
      </c>
      <c r="EB19" s="37">
        <f t="shared" si="13"/>
        <v>0.00581266756999017</v>
      </c>
      <c r="EK19" s="7">
        <v>1069.83025912953</v>
      </c>
      <c r="EL19" s="15">
        <f>EM19*(AA19^0.5)</f>
        <v>438.13171436974</v>
      </c>
      <c r="EM19" s="7">
        <v>178.866523389448</v>
      </c>
      <c r="EN19" s="7">
        <v>1193.66126534047</v>
      </c>
      <c r="EO19" s="15">
        <f>EP19*(AA19^0.5)</f>
        <v>318.538115557417</v>
      </c>
      <c r="EP19" s="7">
        <v>130.042641123896</v>
      </c>
      <c r="EQ19" s="37">
        <f>LN(EN19)-LN(EK19)</f>
        <v>0.109525277788709</v>
      </c>
      <c r="ER19" s="37">
        <f>(EO19^2)/(AA19*(EN19^2))+(EL19^2)/(AA19*(EK19^2))</f>
        <v>0.0398218665823272</v>
      </c>
      <c r="ES19" s="7">
        <v>394.162055880614</v>
      </c>
      <c r="ET19" s="15">
        <f>EU19*(AA19^0.5)</f>
        <v>187.17121220147</v>
      </c>
      <c r="EU19" s="7">
        <v>76.412327405299</v>
      </c>
      <c r="EV19" s="15">
        <v>320.736282630288</v>
      </c>
      <c r="EW19" s="15">
        <f>EX19*(AA19^0.5)</f>
        <v>121.609620085678</v>
      </c>
      <c r="EX19" s="15">
        <v>49.6469195039381</v>
      </c>
      <c r="EY19" s="37">
        <f>LN(EV19)-LN(ES19)</f>
        <v>-0.20614289804012</v>
      </c>
      <c r="EZ19" s="37">
        <f>(EW19^2)/(AA19*(EV19^2))+(ET19^2)/(AA19*(ES19^2))</f>
        <v>0.0615418588751272</v>
      </c>
      <c r="FA19" s="15">
        <v>2700.03866500667</v>
      </c>
      <c r="FB19" s="15">
        <f>FC19*(AA19^0.5)</f>
        <v>660.675066159256</v>
      </c>
      <c r="FC19" s="15">
        <v>269.719466311616</v>
      </c>
      <c r="FD19" s="15">
        <v>2996.18130838258</v>
      </c>
      <c r="FE19" s="15">
        <f>FF19*(AA19^0.5)</f>
        <v>448.905268748838</v>
      </c>
      <c r="FF19" s="15">
        <v>183.264808546934</v>
      </c>
      <c r="FG19" s="37">
        <f>LN(FD19)-LN(FA19)</f>
        <v>0.104072487359931</v>
      </c>
      <c r="FH19" s="37">
        <f>(FE19^2)/(AA19*(FD19^2))+(FB19^2)/(AA19*(FA19^2))</f>
        <v>0.0137202398946924</v>
      </c>
      <c r="FI19" s="15">
        <v>14.2137914329043</v>
      </c>
      <c r="FJ19" s="15">
        <f>FK19*(AA19^0.5)</f>
        <v>10.2967571171115</v>
      </c>
      <c r="FK19" s="15">
        <v>4.20363349038237</v>
      </c>
      <c r="FL19" s="15">
        <v>13.9828859538243</v>
      </c>
      <c r="FM19" s="15">
        <f>FN19*(AA19^0.5)</f>
        <v>2.86335202980864</v>
      </c>
      <c r="FN19" s="15">
        <v>1.16895857116561</v>
      </c>
      <c r="FO19" s="37">
        <f>LN(FL19)-LN(FI19)</f>
        <v>-0.016378570973838</v>
      </c>
      <c r="FP19" s="37">
        <f>(FM19^2)/(AA19*(FL19^2))+(FJ19^2)/(AA19*(FI19^2))</f>
        <v>0.0944529277246575</v>
      </c>
      <c r="FQ19" s="7">
        <v>25.7945209319089</v>
      </c>
      <c r="FR19" s="15">
        <f>FS19*(AA19^0.5)</f>
        <v>20.3155735403535</v>
      </c>
      <c r="FS19" s="7">
        <v>8.29379816764221</v>
      </c>
      <c r="FT19" s="7">
        <v>15.5302896529139</v>
      </c>
      <c r="FU19" s="15">
        <f>FV19*(AA19^0.5)</f>
        <v>10.8634123202336</v>
      </c>
      <c r="FV19" s="7">
        <v>4.43496950833945</v>
      </c>
      <c r="FW19" s="37">
        <f>LN(FT19)-LN(FQ19)</f>
        <v>-0.507369814221873</v>
      </c>
      <c r="FX19" s="37">
        <f>(FU19^2)/(AA19*(FT19^2))+(FR19^2)/(AA19*(FQ19^2))</f>
        <v>0.184933343161814</v>
      </c>
    </row>
    <row r="20" spans="1:180">
      <c r="A20" s="5">
        <v>5</v>
      </c>
      <c r="B20" s="5" t="s">
        <v>105</v>
      </c>
      <c r="C20" s="6" t="s">
        <v>106</v>
      </c>
      <c r="D20" s="5" t="s">
        <v>107</v>
      </c>
      <c r="E20" s="7">
        <v>101.883333</v>
      </c>
      <c r="F20" s="7">
        <v>35.966667</v>
      </c>
      <c r="G20" s="5" t="s">
        <v>108</v>
      </c>
      <c r="H20" s="8">
        <v>3500</v>
      </c>
      <c r="I20" s="7">
        <v>1.2</v>
      </c>
      <c r="J20" s="8">
        <v>620</v>
      </c>
      <c r="K20" s="5" t="s">
        <v>81</v>
      </c>
      <c r="L20" s="9">
        <v>10</v>
      </c>
      <c r="M20" s="6" t="s">
        <v>89</v>
      </c>
      <c r="N20" s="5" t="s">
        <v>109</v>
      </c>
      <c r="O20" s="5" t="s">
        <v>110</v>
      </c>
      <c r="Q20" s="18"/>
      <c r="W20" s="5">
        <v>6</v>
      </c>
      <c r="X20" s="6" t="s">
        <v>89</v>
      </c>
      <c r="Y20" s="5" t="s">
        <v>85</v>
      </c>
      <c r="Z20" s="7">
        <v>0.394899994134903</v>
      </c>
      <c r="AA20" s="5">
        <v>6</v>
      </c>
      <c r="AB20" s="5" t="s">
        <v>86</v>
      </c>
      <c r="AC20" s="5" t="s">
        <v>103</v>
      </c>
      <c r="AD20" s="6" t="s">
        <v>88</v>
      </c>
      <c r="AE20" s="7">
        <v>6.16</v>
      </c>
      <c r="AF20" s="7">
        <v>8.376</v>
      </c>
      <c r="AG20" s="7">
        <v>0.714</v>
      </c>
      <c r="AH20" s="7">
        <v>28.5</v>
      </c>
      <c r="AI20" s="7">
        <v>48.5</v>
      </c>
      <c r="AJ20" s="7">
        <v>24</v>
      </c>
      <c r="AK20" s="7">
        <v>0.186623281697446</v>
      </c>
      <c r="AL20" s="15">
        <f t="shared" si="0"/>
        <v>0.0155745800685341</v>
      </c>
      <c r="AM20" s="7">
        <v>0.00635829568767161</v>
      </c>
      <c r="AN20" s="7">
        <v>0.145144527866992</v>
      </c>
      <c r="AO20" s="15">
        <f t="shared" si="1"/>
        <v>0.0605457988488817</v>
      </c>
      <c r="AP20" s="7">
        <v>0.0247177188748249</v>
      </c>
      <c r="AQ20" s="37">
        <f t="shared" si="2"/>
        <v>-0.251362058658031</v>
      </c>
      <c r="AR20" s="37">
        <f t="shared" si="3"/>
        <v>0.0301619445983132</v>
      </c>
      <c r="BQ20" s="7">
        <v>75.65</v>
      </c>
      <c r="BR20" s="15">
        <f>BS20*(AA20^0.5)</f>
        <v>15.4807751743897</v>
      </c>
      <c r="BS20" s="7">
        <v>6.32</v>
      </c>
      <c r="BT20" s="15">
        <f>BU20*(AA20^0.5)</f>
        <v>64.32</v>
      </c>
      <c r="BU20" s="15">
        <f>BV20*(AA20^0.5)</f>
        <v>26.2585300426357</v>
      </c>
      <c r="BV20" s="7">
        <v>10.72</v>
      </c>
      <c r="BW20" s="37">
        <f>LN(BT20)-LN(BQ20)</f>
        <v>-0.162246815363654</v>
      </c>
      <c r="BX20" s="37">
        <f>(BU20^2)/(AA20*(BT20^2))+(BR20^2)/(AA20*(BQ20^2))</f>
        <v>0.0347571488945455</v>
      </c>
      <c r="BY20" s="7">
        <v>83.76</v>
      </c>
      <c r="BZ20" s="15">
        <f>CA20*(AA20^0.5)</f>
        <v>2.25769469592325</v>
      </c>
      <c r="CA20" s="7">
        <v>0.9217</v>
      </c>
      <c r="CB20" s="7">
        <v>78.72</v>
      </c>
      <c r="CC20" s="15">
        <f>CD20*(AA20^0.5)</f>
        <v>5.19536774444312</v>
      </c>
      <c r="CD20" s="7">
        <v>2.121</v>
      </c>
      <c r="CE20" s="37">
        <f>LN(CB20)-LN(BY20)</f>
        <v>-0.0620583138182838</v>
      </c>
      <c r="CF20" s="37">
        <f>(CC20^2)/(AA20*(CB20^2))+(BZ20^2)/(AA20*(BY20^2))</f>
        <v>0.00084704676877487</v>
      </c>
      <c r="CG20" s="7">
        <v>7.14</v>
      </c>
      <c r="CH20" s="15">
        <f>CI20*(AA20^0.5)</f>
        <v>0.248677097666834</v>
      </c>
      <c r="CI20" s="7">
        <v>0.101522</v>
      </c>
      <c r="CJ20" s="7">
        <v>6.97</v>
      </c>
      <c r="CK20" s="15">
        <f>CL20*(AA20^0.5)</f>
        <v>0.186361895305386</v>
      </c>
      <c r="CL20" s="7">
        <v>0.0760819251660291</v>
      </c>
      <c r="CM20" s="37">
        <f>LN(CJ20)-LN(CG20)</f>
        <v>-0.0240975515790605</v>
      </c>
      <c r="CN20" s="37">
        <f>(CK20^2)/(AA20*(CJ20^2))+(CH20^2)/(AA20*(CG20^2))</f>
        <v>0.000321324277807118</v>
      </c>
      <c r="CO20" s="7">
        <v>432.612098461733</v>
      </c>
      <c r="CP20" s="15">
        <f t="shared" si="16"/>
        <v>69.1018085764264</v>
      </c>
      <c r="CQ20" s="7">
        <v>28.2106952192872</v>
      </c>
      <c r="CR20" s="7">
        <v>440.572942276004</v>
      </c>
      <c r="CS20" s="15">
        <f t="shared" si="17"/>
        <v>39.3578829201994</v>
      </c>
      <c r="CT20" s="7">
        <v>16.0677884184483</v>
      </c>
      <c r="CU20" s="37">
        <f t="shared" si="18"/>
        <v>0.0182345414141354</v>
      </c>
      <c r="CV20" s="37">
        <f t="shared" si="19"/>
        <v>0.00558243860449784</v>
      </c>
      <c r="CW20" s="7">
        <v>34.6573300939787</v>
      </c>
      <c r="CX20" s="15">
        <f t="shared" si="22"/>
        <v>1.74608546745891</v>
      </c>
      <c r="CY20" s="7">
        <v>0.712836407093894</v>
      </c>
      <c r="CZ20" s="7">
        <v>64.2411219102905</v>
      </c>
      <c r="DA20" s="15">
        <f t="shared" si="23"/>
        <v>22.9590416585371</v>
      </c>
      <c r="DB20" s="7">
        <v>9.3729895077864</v>
      </c>
      <c r="DC20" s="37">
        <f t="shared" si="24"/>
        <v>0.617134283856125</v>
      </c>
      <c r="DD20" s="37">
        <f t="shared" si="25"/>
        <v>0.0217108109689918</v>
      </c>
      <c r="DE20" s="7">
        <v>2.38337277394928</v>
      </c>
      <c r="DF20" s="15">
        <f>DG20*(AA20^0.5)</f>
        <v>0.484724972340778</v>
      </c>
      <c r="DG20" s="7">
        <v>0.197888141303266</v>
      </c>
      <c r="DH20" s="7">
        <v>25.609761253433</v>
      </c>
      <c r="DI20" s="15">
        <f>DJ20*(AA20^0.5)</f>
        <v>21.3844320077759</v>
      </c>
      <c r="DJ20" s="7">
        <v>8.73015780971524</v>
      </c>
      <c r="DK20" s="37">
        <f>LN(DH20)-LN(DE20)</f>
        <v>2.3744569613607</v>
      </c>
      <c r="DL20" s="37">
        <f>(DI20^2)/(AA20*(DH20^2))+(DF20^2)/(AA20*(DE20^2))</f>
        <v>0.123100975558993</v>
      </c>
      <c r="DM20" s="7">
        <v>0.799321236797494</v>
      </c>
      <c r="DN20" s="15">
        <f t="shared" si="26"/>
        <v>0.301838403605072</v>
      </c>
      <c r="DO20" s="7">
        <v>0.123225012268112</v>
      </c>
      <c r="DP20" s="7">
        <v>8.45609815702629</v>
      </c>
      <c r="DQ20" s="15">
        <f t="shared" si="27"/>
        <v>5.45592549338979</v>
      </c>
      <c r="DR20" s="7">
        <v>2.22737225557459</v>
      </c>
      <c r="DS20" s="37">
        <f t="shared" si="29"/>
        <v>2.35888022193251</v>
      </c>
      <c r="DT20" s="37">
        <f t="shared" si="28"/>
        <v>0.0931477450276574</v>
      </c>
      <c r="DU20" s="7">
        <v>1744.97412515104</v>
      </c>
      <c r="DV20" s="15">
        <f t="shared" si="20"/>
        <v>318.851290589425</v>
      </c>
      <c r="DW20" s="7">
        <v>130.170494295329</v>
      </c>
      <c r="DX20" s="7">
        <v>1287.45299568482</v>
      </c>
      <c r="DY20" s="15">
        <f t="shared" si="21"/>
        <v>319.023545937693</v>
      </c>
      <c r="DZ20" s="7">
        <v>130.240817246783</v>
      </c>
      <c r="EA20" s="37">
        <f t="shared" si="12"/>
        <v>-0.304073882867433</v>
      </c>
      <c r="EB20" s="37">
        <f t="shared" si="13"/>
        <v>0.0157984400384471</v>
      </c>
      <c r="EK20" s="7">
        <v>1069.83025912953</v>
      </c>
      <c r="EL20" s="15">
        <f>EM20*(AA20^0.5)</f>
        <v>438.13171436974</v>
      </c>
      <c r="EM20" s="7">
        <v>178.866523389448</v>
      </c>
      <c r="EN20" s="7">
        <v>1146.8343693607</v>
      </c>
      <c r="EO20" s="15">
        <f>EP20*(AA20^0.5)</f>
        <v>292.255658513189</v>
      </c>
      <c r="EP20" s="7">
        <v>119.3128729664</v>
      </c>
      <c r="EQ20" s="37">
        <f>LN(EN20)-LN(EK20)</f>
        <v>0.0695054248106128</v>
      </c>
      <c r="ER20" s="37">
        <f>(EO20^2)/(AA20*(EN20^2))+(EL20^2)/(AA20*(EK20^2))</f>
        <v>0.0387766336409339</v>
      </c>
      <c r="ES20" s="7">
        <v>394.162055880614</v>
      </c>
      <c r="ET20" s="15">
        <f>EU20*(AA20^0.5)</f>
        <v>187.17121220147</v>
      </c>
      <c r="EU20" s="7">
        <v>76.412327405299</v>
      </c>
      <c r="EV20" s="15">
        <v>320.648535318705</v>
      </c>
      <c r="EW20" s="15">
        <f>EX20*(AA20^0.5)</f>
        <v>178.707683397048</v>
      </c>
      <c r="EX20" s="15">
        <v>72.9571062396023</v>
      </c>
      <c r="EY20" s="37">
        <f>LN(EV20)-LN(ES20)</f>
        <v>-0.206416516341255</v>
      </c>
      <c r="EZ20" s="37">
        <f>(EW20^2)/(AA20*(EV20^2))+(ET20^2)/(AA20*(ES20^2))</f>
        <v>0.0893515925305004</v>
      </c>
      <c r="FA20" s="15">
        <v>2700.03866500667</v>
      </c>
      <c r="FB20" s="15">
        <f>FC20*(AA20^0.5)</f>
        <v>660.675066159256</v>
      </c>
      <c r="FC20" s="15">
        <v>269.719466311616</v>
      </c>
      <c r="FD20" s="15">
        <v>3678.76682040107</v>
      </c>
      <c r="FE20" s="15">
        <f>FF20*(AA20^0.5)</f>
        <v>1074.05379427655</v>
      </c>
      <c r="FF20" s="15">
        <v>438.480625379628</v>
      </c>
      <c r="FG20" s="37">
        <f>LN(FD20)-LN(FA20)</f>
        <v>0.309311499588761</v>
      </c>
      <c r="FH20" s="37">
        <f>(FE20^2)/(AA20*(FD20^2))+(FB20^2)/(AA20*(FA20^2))</f>
        <v>0.0241857456537224</v>
      </c>
      <c r="FI20" s="15">
        <v>14.2137914329043</v>
      </c>
      <c r="FJ20" s="15">
        <f>FK20*(AA20^0.5)</f>
        <v>10.2967571171115</v>
      </c>
      <c r="FK20" s="15">
        <v>4.20363349038237</v>
      </c>
      <c r="FL20" s="15">
        <v>15.2463300610799</v>
      </c>
      <c r="FM20" s="15">
        <f>FN20*(AA20^0.5)</f>
        <v>2.27010186057202</v>
      </c>
      <c r="FN20" s="15">
        <v>0.926765203757362</v>
      </c>
      <c r="FO20" s="37">
        <f>LN(FL20)-LN(FI20)</f>
        <v>0.0701261014195826</v>
      </c>
      <c r="FP20" s="37">
        <f>(FM20^2)/(AA20*(FL20^2))+(FJ20^2)/(AA20*(FI20^2))</f>
        <v>0.0911590476308351</v>
      </c>
      <c r="FQ20" s="7">
        <v>25.7945209319089</v>
      </c>
      <c r="FR20" s="15">
        <f>FS20*(AA20^0.5)</f>
        <v>20.3155735403535</v>
      </c>
      <c r="FS20" s="7">
        <v>8.29379816764221</v>
      </c>
      <c r="FT20" s="7">
        <v>13.3712788986572</v>
      </c>
      <c r="FU20" s="15">
        <f>FV20*(AA20^0.5)</f>
        <v>7.43386069925485</v>
      </c>
      <c r="FV20" s="7">
        <v>3.03486092201729</v>
      </c>
      <c r="FW20" s="37">
        <f>LN(FT20)-LN(FQ20)</f>
        <v>-0.657053061505142</v>
      </c>
      <c r="FX20" s="37">
        <f>(FU20^2)/(AA20*(FT20^2))+(FR20^2)/(AA20*(FQ20^2))</f>
        <v>0.154898442568112</v>
      </c>
    </row>
    <row r="21" spans="1:180">
      <c r="A21" s="5">
        <v>5</v>
      </c>
      <c r="B21" s="5" t="s">
        <v>105</v>
      </c>
      <c r="C21" s="6" t="s">
        <v>106</v>
      </c>
      <c r="D21" s="5" t="s">
        <v>107</v>
      </c>
      <c r="E21" s="7">
        <v>101.883333</v>
      </c>
      <c r="F21" s="7">
        <v>35.966667</v>
      </c>
      <c r="G21" s="5" t="s">
        <v>108</v>
      </c>
      <c r="H21" s="8">
        <v>3500</v>
      </c>
      <c r="I21" s="7">
        <v>1.2</v>
      </c>
      <c r="J21" s="8">
        <v>620</v>
      </c>
      <c r="K21" s="5" t="s">
        <v>81</v>
      </c>
      <c r="L21" s="9">
        <v>15</v>
      </c>
      <c r="M21" s="6" t="s">
        <v>100</v>
      </c>
      <c r="N21" s="5" t="s">
        <v>109</v>
      </c>
      <c r="O21" s="5" t="s">
        <v>110</v>
      </c>
      <c r="Q21" s="18"/>
      <c r="W21" s="5">
        <v>6</v>
      </c>
      <c r="X21" s="6" t="s">
        <v>89</v>
      </c>
      <c r="Y21" s="5" t="s">
        <v>85</v>
      </c>
      <c r="Z21" s="7">
        <v>0.394899994134903</v>
      </c>
      <c r="AA21" s="5">
        <v>6</v>
      </c>
      <c r="AB21" s="5" t="s">
        <v>86</v>
      </c>
      <c r="AC21" s="5" t="s">
        <v>103</v>
      </c>
      <c r="AD21" s="6" t="s">
        <v>88</v>
      </c>
      <c r="AE21" s="7">
        <v>6.16</v>
      </c>
      <c r="AF21" s="7">
        <v>8.376</v>
      </c>
      <c r="AG21" s="7">
        <v>0.714</v>
      </c>
      <c r="AH21" s="7">
        <v>28.5</v>
      </c>
      <c r="AI21" s="7">
        <v>48.5</v>
      </c>
      <c r="AJ21" s="7">
        <v>24</v>
      </c>
      <c r="AK21" s="7">
        <v>0.186623281697446</v>
      </c>
      <c r="AL21" s="15">
        <f t="shared" si="0"/>
        <v>0.0155745800685341</v>
      </c>
      <c r="AM21" s="7">
        <v>0.00635829568767161</v>
      </c>
      <c r="AN21" s="7">
        <v>0.159243325419037</v>
      </c>
      <c r="AO21" s="15">
        <f t="shared" si="1"/>
        <v>0.020116388339233</v>
      </c>
      <c r="AP21" s="7">
        <v>0.00821248114979906</v>
      </c>
      <c r="AQ21" s="37">
        <f t="shared" si="2"/>
        <v>-0.158658667591923</v>
      </c>
      <c r="AR21" s="37">
        <f t="shared" si="3"/>
        <v>0.0038204407413027</v>
      </c>
      <c r="BQ21" s="7">
        <v>75.65</v>
      </c>
      <c r="BR21" s="15">
        <f>BS21*(AA21^0.5)</f>
        <v>15.4807751743897</v>
      </c>
      <c r="BS21" s="7">
        <v>6.32</v>
      </c>
      <c r="BT21" s="15">
        <f>BU21*(AA21^0.5)</f>
        <v>70.794</v>
      </c>
      <c r="BU21" s="15">
        <f>BV21*(AA21^0.5)</f>
        <v>28.9015294750987</v>
      </c>
      <c r="BV21" s="7">
        <v>11.799</v>
      </c>
      <c r="BW21" s="37">
        <f>LN(BT21)-LN(BQ21)</f>
        <v>-0.0663431888885286</v>
      </c>
      <c r="BX21" s="37">
        <f>(BU21^2)/(AA21*(BT21^2))+(BR21^2)/(AA21*(BQ21^2))</f>
        <v>0.0347571488945455</v>
      </c>
      <c r="BY21" s="7">
        <v>83.76</v>
      </c>
      <c r="BZ21" s="15">
        <f>CA21*(AA21^0.5)</f>
        <v>2.25769469592325</v>
      </c>
      <c r="CA21" s="7">
        <v>0.9217</v>
      </c>
      <c r="CB21" s="7">
        <v>79.94</v>
      </c>
      <c r="CC21" s="15">
        <f>CD21*(AA21^0.5)</f>
        <v>12.5805793189344</v>
      </c>
      <c r="CD21" s="7">
        <v>5.136</v>
      </c>
      <c r="CE21" s="37">
        <f>LN(CB21)-LN(BY21)</f>
        <v>-0.0466792132791038</v>
      </c>
      <c r="CF21" s="37">
        <f>(CC21^2)/(AA21*(CB21^2))+(BZ21^2)/(AA21*(BY21^2))</f>
        <v>0.00424891874147635</v>
      </c>
      <c r="CG21" s="7">
        <v>7.14</v>
      </c>
      <c r="CH21" s="15">
        <f>CI21*(AA21^0.5)</f>
        <v>0.248677097666834</v>
      </c>
      <c r="CI21" s="7">
        <v>0.101522</v>
      </c>
      <c r="CJ21" s="7">
        <v>7.39</v>
      </c>
      <c r="CK21" s="15">
        <f>CL21*(AA21^0.5)</f>
        <v>0.679086354000299</v>
      </c>
      <c r="CL21" s="7">
        <v>0.27723584309796</v>
      </c>
      <c r="CM21" s="37">
        <f>LN(CJ21)-LN(CG21)</f>
        <v>0.0344149586086175</v>
      </c>
      <c r="CN21" s="37">
        <f>(CK21^2)/(AA21*(CJ21^2))+(CH21^2)/(AA21*(CG21^2))</f>
        <v>0.00160954850434241</v>
      </c>
      <c r="CO21" s="7">
        <v>432.612098461733</v>
      </c>
      <c r="CP21" s="15">
        <f t="shared" si="16"/>
        <v>69.1018085764264</v>
      </c>
      <c r="CQ21" s="7">
        <v>28.2106952192872</v>
      </c>
      <c r="CR21" s="7">
        <v>425.675741996413</v>
      </c>
      <c r="CS21" s="15">
        <f t="shared" si="17"/>
        <v>54.7279033778744</v>
      </c>
      <c r="CT21" s="7">
        <v>22.3425729946887</v>
      </c>
      <c r="CU21" s="37">
        <f t="shared" si="18"/>
        <v>-0.0161635925728545</v>
      </c>
      <c r="CV21" s="37">
        <f t="shared" si="19"/>
        <v>0.00700727958011249</v>
      </c>
      <c r="CW21" s="7">
        <v>34.6573300939787</v>
      </c>
      <c r="CX21" s="15">
        <f t="shared" si="22"/>
        <v>1.74608546745891</v>
      </c>
      <c r="CY21" s="7">
        <v>0.712836407093894</v>
      </c>
      <c r="CZ21" s="7">
        <v>101.118162460682</v>
      </c>
      <c r="DA21" s="15">
        <f t="shared" si="23"/>
        <v>20.339024687358</v>
      </c>
      <c r="DB21" s="7">
        <v>8.30337205831622</v>
      </c>
      <c r="DC21" s="37">
        <f t="shared" si="24"/>
        <v>1.07078050837835</v>
      </c>
      <c r="DD21" s="37">
        <f t="shared" si="25"/>
        <v>0.0071660090650104</v>
      </c>
      <c r="DE21" s="7">
        <v>2.38337277394928</v>
      </c>
      <c r="DF21" s="15">
        <f>DG21*(AA21^0.5)</f>
        <v>0.484724972340778</v>
      </c>
      <c r="DG21" s="7">
        <v>0.197888141303266</v>
      </c>
      <c r="DH21" s="7">
        <v>45.5453863280461</v>
      </c>
      <c r="DI21" s="15">
        <f>DJ21*(AA21^0.5)</f>
        <v>15.4371213721002</v>
      </c>
      <c r="DJ21" s="7">
        <v>6.30217840984309</v>
      </c>
      <c r="DK21" s="37">
        <f>LN(DH21)-LN(DE21)</f>
        <v>2.95019271408689</v>
      </c>
      <c r="DL21" s="37">
        <f>(DI21^2)/(AA21*(DH21^2))+(DF21^2)/(AA21*(DE21^2))</f>
        <v>0.0260403925117465</v>
      </c>
      <c r="DM21" s="7">
        <v>0.799321236797494</v>
      </c>
      <c r="DN21" s="15">
        <f t="shared" si="26"/>
        <v>0.301838403605072</v>
      </c>
      <c r="DO21" s="7">
        <v>0.123225012268112</v>
      </c>
      <c r="DP21" s="7">
        <v>17.4807812440548</v>
      </c>
      <c r="DQ21" s="15">
        <f t="shared" si="27"/>
        <v>6.5960005989919</v>
      </c>
      <c r="DR21" s="7">
        <v>2.69280596843706</v>
      </c>
      <c r="DS21" s="37">
        <f t="shared" si="29"/>
        <v>3.08509442828264</v>
      </c>
      <c r="DT21" s="37">
        <f t="shared" si="28"/>
        <v>0.0474954345042356</v>
      </c>
      <c r="DU21" s="7">
        <v>1744.97412515104</v>
      </c>
      <c r="DV21" s="15">
        <f t="shared" si="20"/>
        <v>318.851290589425</v>
      </c>
      <c r="DW21" s="7">
        <v>130.170494295329</v>
      </c>
      <c r="DX21" s="7">
        <v>1174.73500739257</v>
      </c>
      <c r="DY21" s="15">
        <f t="shared" si="21"/>
        <v>117.609738630185</v>
      </c>
      <c r="DZ21" s="7">
        <v>48.0139747376747</v>
      </c>
      <c r="EA21" s="37">
        <f t="shared" si="12"/>
        <v>-0.395697131012732</v>
      </c>
      <c r="EB21" s="37">
        <f t="shared" si="13"/>
        <v>0.00723530347915876</v>
      </c>
      <c r="EK21" s="7">
        <v>1069.83025912953</v>
      </c>
      <c r="EL21" s="15">
        <f>EM21*(AA21^0.5)</f>
        <v>438.13171436974</v>
      </c>
      <c r="EM21" s="7">
        <v>178.866523389448</v>
      </c>
      <c r="EN21" s="7">
        <v>1345.88901667104</v>
      </c>
      <c r="EO21" s="15">
        <f>EP21*(AA21^0.5)</f>
        <v>104.472793303317</v>
      </c>
      <c r="EP21" s="7">
        <v>42.6508392660638</v>
      </c>
      <c r="EQ21" s="37">
        <f>LN(EN21)-LN(EK21)</f>
        <v>0.229554774078813</v>
      </c>
      <c r="ER21" s="37">
        <f>(EO21^2)/(AA21*(EN21^2))+(EL21^2)/(AA21*(EK21^2))</f>
        <v>0.0289572349607853</v>
      </c>
      <c r="ES21" s="7">
        <v>394.162055880614</v>
      </c>
      <c r="ET21" s="15">
        <f>EU21*(AA21^0.5)</f>
        <v>187.17121220147</v>
      </c>
      <c r="EU21" s="7">
        <v>76.412327405299</v>
      </c>
      <c r="EV21" s="15">
        <v>374.386564640325</v>
      </c>
      <c r="EW21" s="15">
        <f>EX21*(AA21^0.5)</f>
        <v>17.2508146242484</v>
      </c>
      <c r="EX21" s="15">
        <v>7.04261557945842</v>
      </c>
      <c r="EY21" s="37">
        <f>LN(EV21)-LN(ES21)</f>
        <v>-0.0514732751574076</v>
      </c>
      <c r="EZ21" s="37">
        <f>(EW21^2)/(AA21*(EV21^2))+(ET21^2)/(AA21*(ES21^2))</f>
        <v>0.0379356264146475</v>
      </c>
      <c r="FA21" s="15">
        <v>2700.03866500667</v>
      </c>
      <c r="FB21" s="15">
        <f>FC21*(AA21^0.5)</f>
        <v>660.675066159256</v>
      </c>
      <c r="FC21" s="15">
        <v>269.719466311616</v>
      </c>
      <c r="FD21" s="15">
        <v>3627.28259032853</v>
      </c>
      <c r="FE21" s="15">
        <f>FF21*(AA21^0.5)</f>
        <v>555.514402266732</v>
      </c>
      <c r="FF21" s="15">
        <v>226.787805053448</v>
      </c>
      <c r="FG21" s="37">
        <f>LN(FD21)-LN(FA21)</f>
        <v>0.295217676951353</v>
      </c>
      <c r="FH21" s="37">
        <f>(FE21^2)/(AA21*(FD21^2))+(FB21^2)/(AA21*(FA21^2))</f>
        <v>0.0138880432056716</v>
      </c>
      <c r="FI21" s="15">
        <v>14.2137914329043</v>
      </c>
      <c r="FJ21" s="15">
        <f>FK21*(AA21^0.5)</f>
        <v>10.2967571171115</v>
      </c>
      <c r="FK21" s="15">
        <v>4.20363349038237</v>
      </c>
      <c r="FL21" s="15">
        <v>16.8158928288851</v>
      </c>
      <c r="FM21" s="15">
        <f>FN21*(AA21^0.5)</f>
        <v>9.36565317251712</v>
      </c>
      <c r="FN21" s="15">
        <v>3.82351189675757</v>
      </c>
      <c r="FO21" s="37">
        <f>LN(FL21)-LN(FI21)</f>
        <v>0.168111720010839</v>
      </c>
      <c r="FP21" s="37">
        <f>(FM21^2)/(AA21*(FL21^2))+(FJ21^2)/(AA21*(FI21^2))</f>
        <v>0.139163439304116</v>
      </c>
      <c r="FQ21" s="7">
        <v>25.7945209319089</v>
      </c>
      <c r="FR21" s="15">
        <f>FS21*(AA21^0.5)</f>
        <v>20.3155735403535</v>
      </c>
      <c r="FS21" s="7">
        <v>8.29379816764221</v>
      </c>
      <c r="FT21" s="7">
        <v>19.2719318098521</v>
      </c>
      <c r="FU21" s="15">
        <f>FV21*(AA21^0.5)</f>
        <v>8.54005429548247</v>
      </c>
      <c r="FV21" s="7">
        <v>3.48646256659929</v>
      </c>
      <c r="FW21" s="37">
        <f>LN(FT21)-LN(FQ21)</f>
        <v>-0.291512375389498</v>
      </c>
      <c r="FX21" s="37">
        <f>(FU21^2)/(AA21*(FT21^2))+(FR21^2)/(AA21*(FQ21^2))</f>
        <v>0.136111684697454</v>
      </c>
    </row>
    <row r="22" spans="1:164">
      <c r="A22" s="5">
        <v>6</v>
      </c>
      <c r="B22" s="5" t="s">
        <v>111</v>
      </c>
      <c r="C22" s="6" t="s">
        <v>112</v>
      </c>
      <c r="D22" s="5" t="s">
        <v>113</v>
      </c>
      <c r="E22" s="7">
        <v>92.015</v>
      </c>
      <c r="F22" s="7">
        <v>31.641944</v>
      </c>
      <c r="G22" s="5" t="s">
        <v>108</v>
      </c>
      <c r="H22" s="8">
        <v>4600</v>
      </c>
      <c r="I22" s="7">
        <v>-1</v>
      </c>
      <c r="J22" s="8">
        <v>435</v>
      </c>
      <c r="K22" s="5" t="s">
        <v>81</v>
      </c>
      <c r="L22" s="9">
        <v>5</v>
      </c>
      <c r="M22" s="6" t="s">
        <v>82</v>
      </c>
      <c r="N22" s="5" t="s">
        <v>83</v>
      </c>
      <c r="O22" s="5" t="s">
        <v>110</v>
      </c>
      <c r="Q22" s="18"/>
      <c r="W22" s="5">
        <v>7</v>
      </c>
      <c r="X22" s="6" t="s">
        <v>89</v>
      </c>
      <c r="Y22" s="5" t="s">
        <v>85</v>
      </c>
      <c r="Z22" s="7">
        <v>0.383300006389618</v>
      </c>
      <c r="AA22" s="5">
        <v>4</v>
      </c>
      <c r="AB22" s="5" t="s">
        <v>91</v>
      </c>
      <c r="AC22" s="5" t="s">
        <v>103</v>
      </c>
      <c r="AD22" s="6" t="s">
        <v>88</v>
      </c>
      <c r="AE22" s="7">
        <v>7.4</v>
      </c>
      <c r="AF22" s="7">
        <v>4.54</v>
      </c>
      <c r="AG22" s="7">
        <v>0.379999995231628</v>
      </c>
      <c r="AH22" s="7">
        <v>65</v>
      </c>
      <c r="AI22" s="7">
        <v>21.5</v>
      </c>
      <c r="AJ22" s="7">
        <v>14</v>
      </c>
      <c r="AK22" s="7">
        <v>0.352477067432252</v>
      </c>
      <c r="AL22" s="15">
        <f t="shared" si="0"/>
        <v>0.029672291856312</v>
      </c>
      <c r="AM22" s="7">
        <v>0.014836145928156</v>
      </c>
      <c r="AN22" s="7">
        <v>0.373987290805966</v>
      </c>
      <c r="AO22" s="15">
        <f t="shared" si="1"/>
        <v>0.022319865555634</v>
      </c>
      <c r="AP22" s="7">
        <v>0.011159932777817</v>
      </c>
      <c r="AQ22" s="37">
        <f t="shared" si="2"/>
        <v>0.0592362518286594</v>
      </c>
      <c r="AR22" s="37">
        <f t="shared" si="3"/>
        <v>0.00266211018465938</v>
      </c>
      <c r="AS22" s="7">
        <v>216.103848946986</v>
      </c>
      <c r="AT22" s="15">
        <f>AU22*(AA22^0.5)</f>
        <v>61.274509803922</v>
      </c>
      <c r="AU22" s="7">
        <v>30.637254901961</v>
      </c>
      <c r="AV22" s="7">
        <v>191.14015976761</v>
      </c>
      <c r="AW22" s="15">
        <f>AX22*(AA22^0.5)</f>
        <v>36.310820624546</v>
      </c>
      <c r="AX22" s="7">
        <v>18.155410312273</v>
      </c>
      <c r="AY22" s="37">
        <f>LN(AV22)-LN(AS22)</f>
        <v>-0.122752094602784</v>
      </c>
      <c r="AZ22" s="37">
        <f>(AW22^2)/(AA22*(AV22^2))+(AT22^2)/(AA22*(AS22^2))</f>
        <v>0.0291211240600884</v>
      </c>
      <c r="BA22" s="7">
        <v>387.119913122999</v>
      </c>
      <c r="BB22" s="15">
        <f>BC22*(AA22^0.5)</f>
        <v>78.589391860996</v>
      </c>
      <c r="BC22" s="7">
        <v>39.294695930498</v>
      </c>
      <c r="BD22" s="7">
        <v>349.611339734796</v>
      </c>
      <c r="BE22" s="15">
        <f>BF22*(AA22^0.5)</f>
        <v>103.595107453132</v>
      </c>
      <c r="BF22" s="7">
        <v>51.797553726566</v>
      </c>
      <c r="BG22" s="37">
        <f>LN(BD22)-LN(BA22)</f>
        <v>-0.10191241849857</v>
      </c>
      <c r="BH22" s="37">
        <f>(BE22^2)/(AA22*(BD22^2))+(BB22^2)/(AA22*(BA22^2))</f>
        <v>0.0322539664643407</v>
      </c>
      <c r="BI22" s="7">
        <v>136.444895269801</v>
      </c>
      <c r="BJ22" s="15">
        <f>BK22*(AA22^0.5)</f>
        <v>24.275211541128</v>
      </c>
      <c r="BK22" s="7">
        <v>12.137605770564</v>
      </c>
      <c r="BL22" s="7">
        <v>182.719517270079</v>
      </c>
      <c r="BM22" s="15">
        <f>BN22*(AA22^0.5)</f>
        <v>57.653627410182</v>
      </c>
      <c r="BN22" s="7">
        <v>28.826813705091</v>
      </c>
      <c r="BO22" s="37">
        <f>LN(BL22)-LN(BI22)</f>
        <v>0.292031449093424</v>
      </c>
      <c r="BP22" s="37">
        <f>(BM22^2)/(AA22*(BL22^2))+(BJ22^2)/(AA22*(BI22^2))</f>
        <v>0.0328031022433358</v>
      </c>
      <c r="BQ22" s="7">
        <v>7885.25685485735</v>
      </c>
      <c r="BR22" s="15">
        <f>BS22*(AA22^0.5)</f>
        <v>1092.19185894176</v>
      </c>
      <c r="BS22" s="7">
        <v>546.09592947088</v>
      </c>
      <c r="BT22" s="15">
        <f>BU22*(AA22^0.5)</f>
        <v>1560.54931335832</v>
      </c>
      <c r="BU22" s="15">
        <f>BV22*(AA22^0.5)</f>
        <v>780.27465667916</v>
      </c>
      <c r="BV22" s="7">
        <v>390.13732833958</v>
      </c>
      <c r="BW22" s="37">
        <f>LN(BT22)-LN(BQ22)</f>
        <v>-1.61995691178103</v>
      </c>
      <c r="BX22" s="37">
        <f>(BU22^2)/(AA22*(BT22^2))+(BR22^2)/(AA22*(BQ22^2))</f>
        <v>0.0672962983418809</v>
      </c>
      <c r="BY22" s="7">
        <v>58.0233145418371</v>
      </c>
      <c r="BZ22" s="15">
        <f>CA22*(AA22^0.5)</f>
        <v>5.5004488284454</v>
      </c>
      <c r="CA22" s="7">
        <v>2.7502244142227</v>
      </c>
      <c r="CB22" s="7">
        <v>64.2721515751935</v>
      </c>
      <c r="CC22" s="15">
        <f>CD22*(AA22^0.5)</f>
        <v>12.1030321990958</v>
      </c>
      <c r="CD22" s="7">
        <v>6.0515160995479</v>
      </c>
      <c r="CE22" s="37">
        <f>LN(CB22)-LN(BY22)</f>
        <v>0.102281531318171</v>
      </c>
      <c r="CF22" s="37">
        <f>(CC22^2)/(AA22*(CB22^2))+(BZ22^2)/(AA22*(BY22^2))</f>
        <v>0.0111117091759021</v>
      </c>
      <c r="CG22" s="7">
        <v>4.63244047619047</v>
      </c>
      <c r="CH22" s="15">
        <f>CI22*(AA22^0.5)</f>
        <v>0.41335978835978</v>
      </c>
      <c r="CI22" s="7">
        <v>0.20667989417989</v>
      </c>
      <c r="CJ22" s="7">
        <v>4.9769069664903</v>
      </c>
      <c r="CK22" s="15">
        <f>CL22*(AA22^0.5)</f>
        <v>0.6200396825397</v>
      </c>
      <c r="CL22" s="7">
        <v>0.31001984126985</v>
      </c>
      <c r="CM22" s="37">
        <f>LN(CJ22)-LN(CG22)</f>
        <v>0.0717247770949432</v>
      </c>
      <c r="CN22" s="37">
        <f>(CK22^2)/(AA22*(CJ22^2))+(CH22^2)/(AA22*(CG22^2))</f>
        <v>0.00587081886676619</v>
      </c>
      <c r="CO22" s="7">
        <v>240.02</v>
      </c>
      <c r="CP22" s="15">
        <f t="shared" si="16"/>
        <v>28.24</v>
      </c>
      <c r="CQ22" s="7">
        <v>14.12</v>
      </c>
      <c r="CR22" s="7">
        <v>219.4</v>
      </c>
      <c r="CS22" s="15">
        <f t="shared" si="17"/>
        <v>27.94</v>
      </c>
      <c r="CT22" s="7">
        <v>13.97</v>
      </c>
      <c r="CU22" s="37">
        <f t="shared" si="18"/>
        <v>-0.0898257053621663</v>
      </c>
      <c r="CV22" s="37">
        <f t="shared" si="19"/>
        <v>0.0075151186847357</v>
      </c>
      <c r="CW22" s="7">
        <v>26.5</v>
      </c>
      <c r="CX22" s="15">
        <f t="shared" si="22"/>
        <v>28.24</v>
      </c>
      <c r="CY22" s="7">
        <v>14.12</v>
      </c>
      <c r="CZ22" s="7">
        <v>33.9</v>
      </c>
      <c r="DA22" s="15">
        <f t="shared" si="23"/>
        <v>3.22</v>
      </c>
      <c r="DB22" s="7">
        <v>1.61</v>
      </c>
      <c r="DC22" s="37">
        <f t="shared" si="24"/>
        <v>0.246270281394228</v>
      </c>
      <c r="DD22" s="37">
        <f t="shared" si="25"/>
        <v>0.286163559432375</v>
      </c>
      <c r="DM22" s="7">
        <v>15.4</v>
      </c>
      <c r="DN22" s="15">
        <f t="shared" si="26"/>
        <v>5.92</v>
      </c>
      <c r="DO22" s="7">
        <v>2.96</v>
      </c>
      <c r="DP22" s="7">
        <v>27.6</v>
      </c>
      <c r="DQ22" s="15">
        <f t="shared" si="27"/>
        <v>4.84</v>
      </c>
      <c r="DR22" s="7">
        <v>2.42</v>
      </c>
      <c r="DS22" s="37">
        <f t="shared" si="29"/>
        <v>0.583448263303521</v>
      </c>
      <c r="DT22" s="37">
        <f t="shared" si="28"/>
        <v>0.0446318211026801</v>
      </c>
      <c r="DU22" s="7">
        <v>709.3</v>
      </c>
      <c r="DV22" s="15">
        <f t="shared" si="20"/>
        <v>136.14</v>
      </c>
      <c r="DW22" s="7">
        <v>68.07</v>
      </c>
      <c r="DX22" s="7">
        <v>817.8</v>
      </c>
      <c r="DY22" s="15">
        <f t="shared" si="21"/>
        <v>113.84</v>
      </c>
      <c r="DZ22" s="7">
        <v>56.92</v>
      </c>
      <c r="EA22" s="37">
        <f t="shared" si="12"/>
        <v>0.1423392397225</v>
      </c>
      <c r="EB22" s="37">
        <f t="shared" si="13"/>
        <v>0.0140541799548381</v>
      </c>
      <c r="EC22" s="7">
        <v>120.3</v>
      </c>
      <c r="ED22" s="15">
        <f>EE22*(AA22^0.5)</f>
        <v>10.56</v>
      </c>
      <c r="EE22" s="7">
        <v>5.28</v>
      </c>
      <c r="EF22" s="7">
        <v>143.5</v>
      </c>
      <c r="EG22" s="15">
        <f>EH22*(AA22^0.5)</f>
        <v>18.02</v>
      </c>
      <c r="EH22" s="7">
        <v>9.01</v>
      </c>
      <c r="EI22" s="37">
        <f>LN(EF22)-LN(EC22)</f>
        <v>0.176346412219043</v>
      </c>
      <c r="EJ22" s="37">
        <f>(EG22^2)/(AA22*(EF22^2))+(ED22^2)/(AA22*(EC22^2))</f>
        <v>0.00586862086633447</v>
      </c>
      <c r="EK22" s="7">
        <v>64.2677824267782</v>
      </c>
      <c r="EL22" s="15">
        <f>EM22*(AA22^0.5)</f>
        <v>13.0543933054394</v>
      </c>
      <c r="EM22" s="7">
        <v>6.5271966527197</v>
      </c>
      <c r="EN22" s="7">
        <v>82.8451882845188</v>
      </c>
      <c r="EO22" s="15">
        <f>EP22*(AA22^0.5)</f>
        <v>9.0376569037656</v>
      </c>
      <c r="EP22" s="7">
        <v>4.5188284518828</v>
      </c>
      <c r="EQ22" s="37">
        <f>LN(EN22)-LN(EK22)</f>
        <v>0.253915209980964</v>
      </c>
      <c r="ER22" s="37">
        <f>(EO22^2)/(AA22*(EN22^2))+(EL22^2)/(AA22*(EK22^2))</f>
        <v>0.0132901480178203</v>
      </c>
      <c r="ES22" s="7">
        <v>12.3743059156853</v>
      </c>
      <c r="ET22" s="15">
        <f>EU22*(AA22^0.5)</f>
        <v>1.6936289700358</v>
      </c>
      <c r="EU22" s="7">
        <v>0.8468144850179</v>
      </c>
      <c r="EV22" s="7">
        <v>12.8511529072488</v>
      </c>
      <c r="EW22" s="15">
        <f>EX22*(AA22^0.5)</f>
        <v>2.9660641782928</v>
      </c>
      <c r="EX22" s="7">
        <v>1.4830320891464</v>
      </c>
      <c r="EY22" s="37">
        <f>LN(EV22)-LN(ES22)</f>
        <v>0.0378113084646658</v>
      </c>
      <c r="EZ22" s="37">
        <f>(EW22^2)/(AA22*(EV22^2))+(ET22^2)/(AA22*(ES22^2))</f>
        <v>0.0180004378182993</v>
      </c>
      <c r="FA22" s="7">
        <v>217.691949434464</v>
      </c>
      <c r="FB22" s="15">
        <f>FC22*(AA22^0.5)</f>
        <v>15.701929474384</v>
      </c>
      <c r="FC22" s="7">
        <v>7.85096473719199</v>
      </c>
      <c r="FD22" s="7">
        <v>238.324018629407</v>
      </c>
      <c r="FE22" s="15">
        <f>FF22*(AA22^0.5)</f>
        <v>35.868263473054</v>
      </c>
      <c r="FF22" s="7">
        <v>17.934131736527</v>
      </c>
      <c r="FG22" s="37">
        <f>LN(FD22)-LN(FA22)</f>
        <v>0.0905501831213504</v>
      </c>
      <c r="FH22" s="37">
        <f>(FE22^2)/(AA22*(FD22^2))+(FB22^2)/(AA22*(FA22^2))</f>
        <v>0.00696337256327158</v>
      </c>
    </row>
    <row r="23" spans="1:164">
      <c r="A23" s="5">
        <v>6</v>
      </c>
      <c r="B23" s="5" t="s">
        <v>111</v>
      </c>
      <c r="C23" s="6" t="s">
        <v>112</v>
      </c>
      <c r="D23" s="5" t="s">
        <v>113</v>
      </c>
      <c r="E23" s="7">
        <v>92.015</v>
      </c>
      <c r="F23" s="7">
        <v>31.641944</v>
      </c>
      <c r="G23" s="5" t="s">
        <v>108</v>
      </c>
      <c r="H23" s="8">
        <v>4600</v>
      </c>
      <c r="I23" s="7">
        <v>-1</v>
      </c>
      <c r="J23" s="8">
        <v>435</v>
      </c>
      <c r="K23" s="5" t="s">
        <v>81</v>
      </c>
      <c r="L23" s="9">
        <v>5</v>
      </c>
      <c r="M23" s="6" t="s">
        <v>82</v>
      </c>
      <c r="N23" s="5" t="s">
        <v>83</v>
      </c>
      <c r="O23" s="5" t="s">
        <v>110</v>
      </c>
      <c r="Q23" s="18"/>
      <c r="W23" s="5">
        <v>7</v>
      </c>
      <c r="X23" s="6" t="s">
        <v>89</v>
      </c>
      <c r="Y23" s="5" t="s">
        <v>85</v>
      </c>
      <c r="Z23" s="7">
        <v>0.383300006389618</v>
      </c>
      <c r="AA23" s="5">
        <v>4</v>
      </c>
      <c r="AB23" s="5" t="s">
        <v>91</v>
      </c>
      <c r="AC23" s="5" t="s">
        <v>103</v>
      </c>
      <c r="AD23" s="6" t="s">
        <v>88</v>
      </c>
      <c r="AE23" s="7">
        <v>7.4</v>
      </c>
      <c r="AF23" s="7">
        <v>4.54</v>
      </c>
      <c r="AG23" s="7">
        <v>0.379999995231628</v>
      </c>
      <c r="AH23" s="7">
        <v>65</v>
      </c>
      <c r="AI23" s="7">
        <v>21.5</v>
      </c>
      <c r="AJ23" s="7">
        <v>14</v>
      </c>
      <c r="AK23" s="7">
        <v>0.325736993207758</v>
      </c>
      <c r="AL23" s="15">
        <f t="shared" si="0"/>
        <v>0.025996078705972</v>
      </c>
      <c r="AM23" s="7">
        <v>0.012998039352986</v>
      </c>
      <c r="AN23" s="7">
        <v>0.373308941950843</v>
      </c>
      <c r="AO23" s="15">
        <f t="shared" si="1"/>
        <v>0.026083607590504</v>
      </c>
      <c r="AP23" s="7">
        <v>0.013041803795252</v>
      </c>
      <c r="AQ23" s="37">
        <f t="shared" si="2"/>
        <v>0.136316052974569</v>
      </c>
      <c r="AR23" s="37">
        <f t="shared" si="3"/>
        <v>0.00281278977940379</v>
      </c>
      <c r="AS23" s="7">
        <v>237.66339869281</v>
      </c>
      <c r="AT23" s="15">
        <f>AU23*(AA23^0.5)</f>
        <v>61.274509803922</v>
      </c>
      <c r="AU23" s="7">
        <v>30.637254901961</v>
      </c>
      <c r="AV23" s="7">
        <v>293.264342774146</v>
      </c>
      <c r="AW23" s="15">
        <f>AX23*(AA23^0.5)</f>
        <v>72.621641249092</v>
      </c>
      <c r="AX23" s="7">
        <v>36.310820624546</v>
      </c>
      <c r="AY23" s="37">
        <f>LN(AV23)-LN(AS23)</f>
        <v>0.210219014642282</v>
      </c>
      <c r="AZ23" s="37">
        <f>(AW23^2)/(AA23*(AV23^2))+(AT23^2)/(AA23*(AS23^2))</f>
        <v>0.0319482640752988</v>
      </c>
      <c r="BA23" s="7">
        <v>474.639917695473</v>
      </c>
      <c r="BB23" s="15">
        <f>BC23*(AA23^0.5)</f>
        <v>75.017146776406</v>
      </c>
      <c r="BC23" s="7">
        <v>37.508573388203</v>
      </c>
      <c r="BD23" s="7">
        <v>490.715020576131</v>
      </c>
      <c r="BE23" s="15">
        <f>BF23*(AA23^0.5)</f>
        <v>157.178783721994</v>
      </c>
      <c r="BF23" s="7">
        <v>78.589391860997</v>
      </c>
      <c r="BG23" s="37">
        <f>LN(BD23)-LN(BA23)</f>
        <v>0.0333071045888085</v>
      </c>
      <c r="BH23" s="37">
        <f>(BE23^2)/(AA23*(BD23^2))+(BB23^2)/(AA23*(BA23^2))</f>
        <v>0.0318939259913069</v>
      </c>
      <c r="BI23" s="7">
        <v>189.546920516021</v>
      </c>
      <c r="BJ23" s="15">
        <f>BK23*(AA23^0.5)</f>
        <v>27.30961298377</v>
      </c>
      <c r="BK23" s="7">
        <v>13.654806491885</v>
      </c>
      <c r="BL23" s="7">
        <v>292.71656956582</v>
      </c>
      <c r="BM23" s="15">
        <f>BN23*(AA23^0.5)</f>
        <v>25.79241226245</v>
      </c>
      <c r="BN23" s="7">
        <v>12.896206131225</v>
      </c>
      <c r="BO23" s="37">
        <f>LN(BL23)-LN(BI23)</f>
        <v>0.43456820593469</v>
      </c>
      <c r="BP23" s="37">
        <f>(BM23^2)/(AA23*(BL23^2))+(BJ23^2)/(AA23*(BI23^2))</f>
        <v>0.00713066170655516</v>
      </c>
      <c r="BQ23" s="7">
        <v>9062.31562398853</v>
      </c>
      <c r="BR23" s="15">
        <f>BS23*(AA23^0.5)</f>
        <v>416.14648356222</v>
      </c>
      <c r="BS23" s="7">
        <v>208.07324178111</v>
      </c>
      <c r="BT23" s="15">
        <f>BU23*(AA23^0.5)</f>
        <v>1664.971255067</v>
      </c>
      <c r="BU23" s="15">
        <f>BV23*(AA23^0.5)</f>
        <v>832.4856275335</v>
      </c>
      <c r="BV23" s="7">
        <v>416.24281376675</v>
      </c>
      <c r="BW23" s="37">
        <f>LN(BT23)-LN(BQ23)</f>
        <v>-1.69431681597528</v>
      </c>
      <c r="BX23" s="37">
        <f>(BU23^2)/(AA23*(BT23^2))+(BR23^2)/(AA23*(BQ23^2))</f>
        <v>0.0630271741415154</v>
      </c>
      <c r="BY23" s="7">
        <v>62.759016953242</v>
      </c>
      <c r="BZ23" s="15">
        <f>CA23*(AA23^0.5)</f>
        <v>12.6530770819402</v>
      </c>
      <c r="CA23" s="7">
        <v>6.32653854097011</v>
      </c>
      <c r="CB23" s="7">
        <v>62.1302481745257</v>
      </c>
      <c r="CC23" s="15">
        <f>CD23*(AA23^0.5)</f>
        <v>8.250673242668</v>
      </c>
      <c r="CD23" s="7">
        <v>4.125336621334</v>
      </c>
      <c r="CE23" s="37">
        <f>LN(CB23)-LN(BY23)</f>
        <v>-0.0100693056474359</v>
      </c>
      <c r="CF23" s="37">
        <f>(CC23^2)/(AA23*(CB23^2))+(BZ23^2)/(AA23*(BY23^2))</f>
        <v>0.0145707410626596</v>
      </c>
      <c r="CG23" s="7">
        <v>4.94246031746031</v>
      </c>
      <c r="CH23" s="15">
        <f>CI23*(AA23^0.5)</f>
        <v>0.65448633156966</v>
      </c>
      <c r="CI23" s="7">
        <v>0.32724316578483</v>
      </c>
      <c r="CJ23" s="7">
        <v>4.82189704585538</v>
      </c>
      <c r="CK23" s="15">
        <f>CL23*(AA23^0.5)</f>
        <v>0.34446649029984</v>
      </c>
      <c r="CL23" s="7">
        <v>0.17223324514992</v>
      </c>
      <c r="CM23" s="37">
        <f>LN(CJ23)-LN(CG23)</f>
        <v>-0.0246958185815032</v>
      </c>
      <c r="CN23" s="37">
        <f>(CK23^2)/(AA23*(CJ23^2))+(CH23^2)/(AA23*(CG23^2))</f>
        <v>0.00565968649232348</v>
      </c>
      <c r="CO23" s="7">
        <v>343.4</v>
      </c>
      <c r="CP23" s="15">
        <f t="shared" si="16"/>
        <v>110.3</v>
      </c>
      <c r="CQ23" s="7">
        <v>55.15</v>
      </c>
      <c r="CR23" s="7">
        <v>311.1</v>
      </c>
      <c r="CS23" s="15">
        <f t="shared" si="17"/>
        <v>83.16</v>
      </c>
      <c r="CT23" s="7">
        <v>41.58</v>
      </c>
      <c r="CU23" s="37">
        <f t="shared" si="18"/>
        <v>-0.0987815445597837</v>
      </c>
      <c r="CV23" s="37">
        <f t="shared" si="19"/>
        <v>0.0436559210344518</v>
      </c>
      <c r="CW23" s="7">
        <v>33.9</v>
      </c>
      <c r="CX23" s="15">
        <f t="shared" si="22"/>
        <v>110.3</v>
      </c>
      <c r="CY23" s="7">
        <v>55.15</v>
      </c>
      <c r="CZ23" s="7">
        <v>44.9</v>
      </c>
      <c r="DA23" s="15">
        <f t="shared" si="23"/>
        <v>8.5</v>
      </c>
      <c r="DB23" s="7">
        <v>4.25</v>
      </c>
      <c r="DC23" s="37">
        <f t="shared" si="24"/>
        <v>0.281022780361804</v>
      </c>
      <c r="DD23" s="37">
        <f t="shared" si="25"/>
        <v>2.65557981595034</v>
      </c>
      <c r="DM23" s="7">
        <v>17.9</v>
      </c>
      <c r="DN23" s="15">
        <f t="shared" si="26"/>
        <v>5.92</v>
      </c>
      <c r="DO23" s="7">
        <v>2.96</v>
      </c>
      <c r="DP23" s="7">
        <v>30.3</v>
      </c>
      <c r="DQ23" s="15">
        <f t="shared" si="27"/>
        <v>5</v>
      </c>
      <c r="DR23" s="7">
        <v>2.5</v>
      </c>
      <c r="DS23" s="37">
        <f t="shared" si="29"/>
        <v>0.526346999668614</v>
      </c>
      <c r="DT23" s="37">
        <f t="shared" si="28"/>
        <v>0.0341525757187508</v>
      </c>
      <c r="DU23" s="7">
        <v>823.9</v>
      </c>
      <c r="DV23" s="15">
        <f t="shared" si="20"/>
        <v>220.68</v>
      </c>
      <c r="DW23" s="7">
        <v>110.34</v>
      </c>
      <c r="DX23" s="7">
        <v>804.8</v>
      </c>
      <c r="DY23" s="15">
        <f t="shared" si="21"/>
        <v>192.76</v>
      </c>
      <c r="DZ23" s="7">
        <v>96.38</v>
      </c>
      <c r="EA23" s="37">
        <f t="shared" si="12"/>
        <v>-0.0234553639760691</v>
      </c>
      <c r="EB23" s="37">
        <f t="shared" si="13"/>
        <v>0.032277253114559</v>
      </c>
      <c r="EC23" s="7">
        <v>138.1</v>
      </c>
      <c r="ED23" s="15">
        <f>EE23*(AA23^0.5)</f>
        <v>37.6</v>
      </c>
      <c r="EE23" s="7">
        <v>18.8</v>
      </c>
      <c r="EF23" s="7">
        <v>136.7</v>
      </c>
      <c r="EG23" s="15">
        <f>EH23*(AA23^0.5)</f>
        <v>39.58</v>
      </c>
      <c r="EH23" s="7">
        <v>19.79</v>
      </c>
      <c r="EI23" s="37">
        <f>LN(EF23)-LN(EC23)</f>
        <v>-0.0101893166853424</v>
      </c>
      <c r="EJ23" s="37">
        <f>(EG23^2)/(AA23*(EF23^2))+(ED23^2)/(AA23*(EC23^2))</f>
        <v>0.0394904860916734</v>
      </c>
      <c r="EK23" s="7">
        <v>70.7949790794979</v>
      </c>
      <c r="EL23" s="15">
        <f>EM23*(AA23^0.5)</f>
        <v>23.0962343096234</v>
      </c>
      <c r="EM23" s="7">
        <v>11.5481171548117</v>
      </c>
      <c r="EN23" s="7">
        <v>95.3974895397489</v>
      </c>
      <c r="EO23" s="15">
        <f>EP23*(AA23^0.5)</f>
        <v>32.133891213389</v>
      </c>
      <c r="EP23" s="7">
        <v>16.0669456066945</v>
      </c>
      <c r="EQ23" s="37">
        <f>LN(EN23)-LN(EK23)</f>
        <v>0.298264181782318</v>
      </c>
      <c r="ER23" s="37">
        <f>(EO23^2)/(AA23*(EN23^2))+(EL23^2)/(AA23*(EK23^2))</f>
        <v>0.05497397047056</v>
      </c>
      <c r="ES23" s="7">
        <v>19.5646399615486</v>
      </c>
      <c r="ET23" s="15">
        <f>EU23*(AA23^0.5)</f>
        <v>7.414528022666</v>
      </c>
      <c r="EU23" s="7">
        <v>3.707264011333</v>
      </c>
      <c r="EV23" s="7">
        <v>15.5920744741402</v>
      </c>
      <c r="EW23" s="15">
        <f>EX23*(AA23^0.5)</f>
        <v>4.2359696942868</v>
      </c>
      <c r="EX23" s="7">
        <v>2.1179848471434</v>
      </c>
      <c r="EY23" s="37">
        <f>LN(EV23)-LN(ES23)</f>
        <v>-0.22696111469664</v>
      </c>
      <c r="EZ23" s="37">
        <f>(EW23^2)/(AA23*(EV23^2))+(ET23^2)/(AA23*(ES23^2))</f>
        <v>0.0543574569519572</v>
      </c>
      <c r="FA23" s="7">
        <v>229.452040363716</v>
      </c>
      <c r="FB23" s="15">
        <f>FC23*(AA23^0.5)</f>
        <v>7.77611443779</v>
      </c>
      <c r="FC23" s="7">
        <v>3.888057218895</v>
      </c>
      <c r="FD23" s="7">
        <v>238.900735565905</v>
      </c>
      <c r="FE23" s="15">
        <f>FF23*(AA23^0.5)</f>
        <v>32.69849190508</v>
      </c>
      <c r="FF23" s="7">
        <v>16.34924595254</v>
      </c>
      <c r="FG23" s="37">
        <f>LN(FD23)-LN(FA23)</f>
        <v>0.0403541000845484</v>
      </c>
      <c r="FH23" s="37">
        <f>(FE23^2)/(AA23*(FD23^2))+(FB23^2)/(AA23*(FA23^2))</f>
        <v>0.00497052358796071</v>
      </c>
    </row>
    <row r="24" spans="1:132">
      <c r="A24" s="5">
        <v>7</v>
      </c>
      <c r="B24" s="5" t="s">
        <v>114</v>
      </c>
      <c r="C24" s="6" t="s">
        <v>115</v>
      </c>
      <c r="D24" s="5" t="s">
        <v>116</v>
      </c>
      <c r="E24" s="7">
        <v>108.066667</v>
      </c>
      <c r="F24" s="7">
        <v>34.283333</v>
      </c>
      <c r="G24" s="5" t="s">
        <v>99</v>
      </c>
      <c r="H24" s="8">
        <v>520</v>
      </c>
      <c r="I24" s="7">
        <v>12.9</v>
      </c>
      <c r="J24" s="8">
        <v>555</v>
      </c>
      <c r="K24" s="5" t="s">
        <v>117</v>
      </c>
      <c r="L24" s="18"/>
      <c r="M24" s="18"/>
      <c r="P24" s="9">
        <v>2</v>
      </c>
      <c r="Q24" s="6" t="s">
        <v>82</v>
      </c>
      <c r="R24" s="5" t="s">
        <v>118</v>
      </c>
      <c r="S24" s="5" t="s">
        <v>110</v>
      </c>
      <c r="W24" s="5">
        <v>1</v>
      </c>
      <c r="X24" s="5" t="s">
        <v>82</v>
      </c>
      <c r="Y24" s="5" t="s">
        <v>119</v>
      </c>
      <c r="Z24" s="7">
        <v>0.547699987888336</v>
      </c>
      <c r="AA24" s="5">
        <v>3</v>
      </c>
      <c r="AB24" s="5" t="s">
        <v>102</v>
      </c>
      <c r="AC24" s="5" t="s">
        <v>103</v>
      </c>
      <c r="AD24" s="6" t="s">
        <v>88</v>
      </c>
      <c r="AE24" s="7">
        <v>8.4</v>
      </c>
      <c r="AF24" s="7">
        <v>0.874</v>
      </c>
      <c r="AG24" s="7">
        <v>0.435000002384186</v>
      </c>
      <c r="AH24" s="7">
        <v>17.5</v>
      </c>
      <c r="AI24" s="7">
        <v>56.5</v>
      </c>
      <c r="AJ24" s="7">
        <v>27</v>
      </c>
      <c r="AK24" s="7">
        <v>0.537973484848484</v>
      </c>
      <c r="AL24" s="15">
        <f t="shared" si="0"/>
        <v>0.0246029944256954</v>
      </c>
      <c r="AM24" s="7">
        <v>0.0142045454545461</v>
      </c>
      <c r="AN24" s="7">
        <v>0.381723484848484</v>
      </c>
      <c r="AO24" s="15">
        <f t="shared" si="1"/>
        <v>0.0697084842061336</v>
      </c>
      <c r="AP24" s="7">
        <v>0.040246212121212</v>
      </c>
      <c r="AQ24" s="37">
        <f t="shared" si="2"/>
        <v>-0.343112789439962</v>
      </c>
      <c r="AR24" s="37">
        <f t="shared" si="3"/>
        <v>0.0118132561292652</v>
      </c>
      <c r="BM24" s="15"/>
      <c r="BU24" s="15">
        <v>0.58</v>
      </c>
      <c r="CO24" s="7">
        <v>135.901370984243</v>
      </c>
      <c r="CP24" s="15">
        <f t="shared" si="16"/>
        <v>14.3983147242661</v>
      </c>
      <c r="CQ24" s="7">
        <v>8.31287088193201</v>
      </c>
      <c r="CR24" s="7">
        <v>130.146306527521</v>
      </c>
      <c r="CS24" s="15">
        <f t="shared" si="17"/>
        <v>5.53781335548817</v>
      </c>
      <c r="CT24" s="7">
        <v>3.197258031513</v>
      </c>
      <c r="CU24" s="37">
        <f t="shared" si="18"/>
        <v>-0.0432701568348364</v>
      </c>
      <c r="CV24" s="37">
        <f t="shared" si="19"/>
        <v>0.00434509449048043</v>
      </c>
      <c r="DU24" s="7">
        <v>306.974372113538</v>
      </c>
      <c r="DV24" s="15">
        <f t="shared" si="20"/>
        <v>18.9847770914956</v>
      </c>
      <c r="DW24" s="7">
        <v>10.96086616428</v>
      </c>
      <c r="DX24" s="7">
        <v>252.62674404898</v>
      </c>
      <c r="DY24" s="15">
        <f t="shared" si="21"/>
        <v>28.4988377572123</v>
      </c>
      <c r="DZ24" s="7">
        <v>16.453811650718</v>
      </c>
      <c r="EA24" s="37">
        <f t="shared" si="12"/>
        <v>-0.194851186238195</v>
      </c>
      <c r="EB24" s="37">
        <f t="shared" si="13"/>
        <v>0.00551696399067756</v>
      </c>
    </row>
    <row r="25" spans="1:132">
      <c r="A25" s="5">
        <v>7</v>
      </c>
      <c r="B25" s="5" t="s">
        <v>114</v>
      </c>
      <c r="C25" s="6" t="s">
        <v>115</v>
      </c>
      <c r="D25" s="5" t="s">
        <v>116</v>
      </c>
      <c r="E25" s="7">
        <v>108.066667</v>
      </c>
      <c r="F25" s="7">
        <v>34.283333</v>
      </c>
      <c r="G25" s="5" t="s">
        <v>99</v>
      </c>
      <c r="H25" s="8">
        <v>520</v>
      </c>
      <c r="I25" s="7">
        <v>12.9</v>
      </c>
      <c r="J25" s="8">
        <v>555</v>
      </c>
      <c r="K25" s="5" t="s">
        <v>117</v>
      </c>
      <c r="L25" s="18"/>
      <c r="M25" s="18"/>
      <c r="P25" s="9">
        <v>10</v>
      </c>
      <c r="Q25" s="6" t="s">
        <v>89</v>
      </c>
      <c r="R25" s="5" t="s">
        <v>118</v>
      </c>
      <c r="S25" s="5" t="s">
        <v>110</v>
      </c>
      <c r="W25" s="5">
        <v>1</v>
      </c>
      <c r="X25" s="5" t="s">
        <v>82</v>
      </c>
      <c r="Y25" s="5" t="s">
        <v>119</v>
      </c>
      <c r="Z25" s="7">
        <v>0.547699987888336</v>
      </c>
      <c r="AA25" s="5">
        <v>3</v>
      </c>
      <c r="AB25" s="5" t="s">
        <v>102</v>
      </c>
      <c r="AC25" s="5" t="s">
        <v>103</v>
      </c>
      <c r="AD25" s="6" t="s">
        <v>88</v>
      </c>
      <c r="AE25" s="7">
        <v>8.4</v>
      </c>
      <c r="AF25" s="7">
        <v>0.874</v>
      </c>
      <c r="AG25" s="7">
        <v>0.435000002384186</v>
      </c>
      <c r="AH25" s="7">
        <v>17.5</v>
      </c>
      <c r="AI25" s="7">
        <v>56.5</v>
      </c>
      <c r="AJ25" s="7">
        <v>27</v>
      </c>
      <c r="AK25" s="7">
        <v>0.537973484848484</v>
      </c>
      <c r="AL25" s="15">
        <f t="shared" si="0"/>
        <v>0.0246029944256954</v>
      </c>
      <c r="AM25" s="7">
        <v>0.0142045454545461</v>
      </c>
      <c r="AN25" s="7">
        <v>0.44090909090909</v>
      </c>
      <c r="AO25" s="15">
        <f t="shared" si="1"/>
        <v>0.0328039925675925</v>
      </c>
      <c r="AP25" s="7">
        <v>0.018939393939394</v>
      </c>
      <c r="AQ25" s="37">
        <f t="shared" si="2"/>
        <v>-0.198970563145854</v>
      </c>
      <c r="AR25" s="37">
        <f t="shared" si="3"/>
        <v>0.00254232083917141</v>
      </c>
      <c r="BM25" s="15"/>
      <c r="BU25" s="15">
        <v>0.58</v>
      </c>
      <c r="CO25" s="7">
        <v>135.901370984243</v>
      </c>
      <c r="CP25" s="15">
        <f t="shared" si="16"/>
        <v>14.3983147242661</v>
      </c>
      <c r="CQ25" s="7">
        <v>8.31287088193201</v>
      </c>
      <c r="CR25" s="7">
        <v>122.472887251892</v>
      </c>
      <c r="CS25" s="15">
        <f t="shared" si="17"/>
        <v>16.613440066461</v>
      </c>
      <c r="CT25" s="7">
        <v>9.591774094537</v>
      </c>
      <c r="CU25" s="37">
        <f t="shared" si="18"/>
        <v>-0.104039732358469</v>
      </c>
      <c r="CV25" s="37">
        <f t="shared" si="19"/>
        <v>0.00987521007241616</v>
      </c>
      <c r="DU25" s="7">
        <v>306.974372113538</v>
      </c>
      <c r="DV25" s="15">
        <f t="shared" si="20"/>
        <v>18.9847770914956</v>
      </c>
      <c r="DW25" s="7">
        <v>10.96086616428</v>
      </c>
      <c r="DX25" s="7">
        <v>279.12176014814</v>
      </c>
      <c r="DY25" s="15">
        <f t="shared" si="21"/>
        <v>35.5964570465559</v>
      </c>
      <c r="DZ25" s="7">
        <v>20.551624058026</v>
      </c>
      <c r="EA25" s="37">
        <f t="shared" si="12"/>
        <v>-0.0951161627241</v>
      </c>
      <c r="EB25" s="37">
        <f t="shared" si="13"/>
        <v>0.00669624582665303</v>
      </c>
    </row>
    <row r="26" spans="1:132">
      <c r="A26" s="5">
        <v>7</v>
      </c>
      <c r="B26" s="5" t="s">
        <v>114</v>
      </c>
      <c r="C26" s="6" t="s">
        <v>115</v>
      </c>
      <c r="D26" s="5" t="s">
        <v>116</v>
      </c>
      <c r="E26" s="7">
        <v>108.066667</v>
      </c>
      <c r="F26" s="7">
        <v>34.283333</v>
      </c>
      <c r="G26" s="5" t="s">
        <v>99</v>
      </c>
      <c r="H26" s="8">
        <v>520</v>
      </c>
      <c r="I26" s="7">
        <v>12.9</v>
      </c>
      <c r="J26" s="8">
        <v>555</v>
      </c>
      <c r="K26" s="5" t="s">
        <v>117</v>
      </c>
      <c r="L26" s="18"/>
      <c r="M26" s="18"/>
      <c r="P26" s="9">
        <v>20</v>
      </c>
      <c r="Q26" s="6" t="s">
        <v>100</v>
      </c>
      <c r="R26" s="5" t="s">
        <v>118</v>
      </c>
      <c r="S26" s="5" t="s">
        <v>110</v>
      </c>
      <c r="W26" s="5">
        <v>1</v>
      </c>
      <c r="X26" s="5" t="s">
        <v>82</v>
      </c>
      <c r="Y26" s="5" t="s">
        <v>119</v>
      </c>
      <c r="Z26" s="7">
        <v>0.547699987888336</v>
      </c>
      <c r="AA26" s="5">
        <v>3</v>
      </c>
      <c r="AB26" s="5" t="s">
        <v>102</v>
      </c>
      <c r="AC26" s="5" t="s">
        <v>103</v>
      </c>
      <c r="AD26" s="6" t="s">
        <v>88</v>
      </c>
      <c r="AE26" s="7">
        <v>8.4</v>
      </c>
      <c r="AF26" s="7">
        <v>0.874</v>
      </c>
      <c r="AG26" s="7">
        <v>0.275000005960464</v>
      </c>
      <c r="AH26" s="7">
        <v>17.5</v>
      </c>
      <c r="AI26" s="7">
        <v>56.5</v>
      </c>
      <c r="AJ26" s="7">
        <v>27</v>
      </c>
      <c r="AK26" s="7">
        <v>0.537973484848484</v>
      </c>
      <c r="AL26" s="15">
        <f t="shared" si="0"/>
        <v>0.0246029944256954</v>
      </c>
      <c r="AM26" s="7">
        <v>0.0142045454545461</v>
      </c>
      <c r="AN26" s="7">
        <v>0.443276515151515</v>
      </c>
      <c r="AO26" s="15">
        <f t="shared" si="1"/>
        <v>0.049205988851387</v>
      </c>
      <c r="AP26" s="7">
        <v>0.02840909090909</v>
      </c>
      <c r="AQ26" s="37">
        <f t="shared" si="2"/>
        <v>-0.193615511257055</v>
      </c>
      <c r="AR26" s="37">
        <f t="shared" si="3"/>
        <v>0.00480454401285172</v>
      </c>
      <c r="BM26" s="15"/>
      <c r="BU26" s="15">
        <v>0.28</v>
      </c>
      <c r="CO26" s="7">
        <v>135.901370984243</v>
      </c>
      <c r="CP26" s="15">
        <f t="shared" si="16"/>
        <v>14.3983147242661</v>
      </c>
      <c r="CQ26" s="7">
        <v>8.31287088193201</v>
      </c>
      <c r="CR26" s="7">
        <v>137.819725803151</v>
      </c>
      <c r="CS26" s="15">
        <f t="shared" si="17"/>
        <v>16.6134400664594</v>
      </c>
      <c r="CT26" s="7">
        <v>9.59177409453602</v>
      </c>
      <c r="CU26" s="37">
        <f t="shared" si="18"/>
        <v>0.0140170871078693</v>
      </c>
      <c r="CV26" s="37">
        <f t="shared" si="19"/>
        <v>0.00858525086903019</v>
      </c>
      <c r="DU26" s="7">
        <v>306.974372113538</v>
      </c>
      <c r="DV26" s="15">
        <f t="shared" si="20"/>
        <v>18.9847770914956</v>
      </c>
      <c r="DW26" s="7">
        <v>10.96086616428</v>
      </c>
      <c r="DX26" s="7">
        <v>257.669242980721</v>
      </c>
      <c r="DY26" s="15">
        <f t="shared" si="21"/>
        <v>28.4988377572123</v>
      </c>
      <c r="DZ26" s="7">
        <v>16.453811650718</v>
      </c>
      <c r="EA26" s="37">
        <f t="shared" si="12"/>
        <v>-0.175087507144302</v>
      </c>
      <c r="EB26" s="37">
        <f t="shared" si="13"/>
        <v>0.00535255816655018</v>
      </c>
    </row>
    <row r="27" spans="1:132">
      <c r="A27" s="5">
        <v>7</v>
      </c>
      <c r="B27" s="5" t="s">
        <v>114</v>
      </c>
      <c r="C27" s="6" t="s">
        <v>115</v>
      </c>
      <c r="D27" s="5" t="s">
        <v>116</v>
      </c>
      <c r="E27" s="7">
        <v>108.066667</v>
      </c>
      <c r="F27" s="7">
        <v>34.283333</v>
      </c>
      <c r="G27" s="5" t="s">
        <v>99</v>
      </c>
      <c r="H27" s="8">
        <v>520</v>
      </c>
      <c r="I27" s="7">
        <v>12.9</v>
      </c>
      <c r="J27" s="8">
        <v>555</v>
      </c>
      <c r="K27" s="5" t="s">
        <v>117</v>
      </c>
      <c r="L27" s="18"/>
      <c r="M27" s="18"/>
      <c r="P27" s="9">
        <v>100</v>
      </c>
      <c r="Q27" s="6" t="s">
        <v>100</v>
      </c>
      <c r="R27" s="5" t="s">
        <v>118</v>
      </c>
      <c r="S27" s="5" t="s">
        <v>110</v>
      </c>
      <c r="W27" s="5">
        <v>1</v>
      </c>
      <c r="X27" s="5" t="s">
        <v>82</v>
      </c>
      <c r="Y27" s="5" t="s">
        <v>119</v>
      </c>
      <c r="Z27" s="7">
        <v>0.547699987888336</v>
      </c>
      <c r="AA27" s="5">
        <v>3</v>
      </c>
      <c r="AB27" s="5" t="s">
        <v>102</v>
      </c>
      <c r="AC27" s="5" t="s">
        <v>103</v>
      </c>
      <c r="AD27" s="6" t="s">
        <v>88</v>
      </c>
      <c r="AE27" s="7">
        <v>8.4</v>
      </c>
      <c r="AF27" s="7">
        <v>0.874</v>
      </c>
      <c r="AG27" s="7">
        <v>0.275000005960464</v>
      </c>
      <c r="AH27" s="7">
        <v>17.5</v>
      </c>
      <c r="AI27" s="7">
        <v>56.5</v>
      </c>
      <c r="AJ27" s="7">
        <v>27</v>
      </c>
      <c r="AK27" s="7">
        <v>0.537973484848484</v>
      </c>
      <c r="AL27" s="15">
        <f t="shared" si="0"/>
        <v>0.0246029944256954</v>
      </c>
      <c r="AM27" s="7">
        <v>0.0142045454545461</v>
      </c>
      <c r="AN27" s="7">
        <v>0.376988636363636</v>
      </c>
      <c r="AO27" s="15">
        <f t="shared" si="1"/>
        <v>0.0410049907094897</v>
      </c>
      <c r="AP27" s="7">
        <v>0.023674242424242</v>
      </c>
      <c r="AQ27" s="37">
        <f t="shared" si="2"/>
        <v>-0.355594229556809</v>
      </c>
      <c r="AR27" s="37">
        <f t="shared" si="3"/>
        <v>0.00464078623170186</v>
      </c>
      <c r="BM27" s="15"/>
      <c r="BU27" s="15">
        <v>0.28</v>
      </c>
      <c r="CO27" s="7">
        <v>135.901370984243</v>
      </c>
      <c r="CP27" s="15">
        <f t="shared" si="16"/>
        <v>14.3983147242661</v>
      </c>
      <c r="CQ27" s="7">
        <v>8.31287088193201</v>
      </c>
      <c r="CR27" s="7">
        <v>130.146306527521</v>
      </c>
      <c r="CS27" s="15">
        <f t="shared" si="17"/>
        <v>13.2907520531695</v>
      </c>
      <c r="CT27" s="7">
        <v>7.67341927562998</v>
      </c>
      <c r="CU27" s="37">
        <f t="shared" si="18"/>
        <v>-0.0432701568348364</v>
      </c>
      <c r="CV27" s="37">
        <f t="shared" si="19"/>
        <v>0.00721784977010448</v>
      </c>
      <c r="DU27" s="7">
        <v>306.974372113538</v>
      </c>
      <c r="DV27" s="15">
        <f t="shared" si="20"/>
        <v>18.9847770914956</v>
      </c>
      <c r="DW27" s="7">
        <v>10.96086616428</v>
      </c>
      <c r="DX27" s="7">
        <v>230.723780326864</v>
      </c>
      <c r="DY27" s="15">
        <f t="shared" si="21"/>
        <v>35.6072931065404</v>
      </c>
      <c r="DZ27" s="7">
        <v>20.557880260175</v>
      </c>
      <c r="EA27" s="37">
        <f t="shared" si="12"/>
        <v>-0.285543026770934</v>
      </c>
      <c r="EB27" s="37">
        <f t="shared" si="13"/>
        <v>0.00921403989002172</v>
      </c>
    </row>
    <row r="28" spans="1:132">
      <c r="A28" s="5">
        <v>7</v>
      </c>
      <c r="B28" s="5" t="s">
        <v>114</v>
      </c>
      <c r="C28" s="6" t="s">
        <v>115</v>
      </c>
      <c r="D28" s="5" t="s">
        <v>116</v>
      </c>
      <c r="E28" s="7">
        <v>108.066667</v>
      </c>
      <c r="F28" s="7">
        <v>34.283333</v>
      </c>
      <c r="G28" s="5" t="s">
        <v>99</v>
      </c>
      <c r="H28" s="8">
        <v>520</v>
      </c>
      <c r="I28" s="7">
        <v>12.9</v>
      </c>
      <c r="J28" s="8">
        <v>555</v>
      </c>
      <c r="K28" s="5" t="s">
        <v>117</v>
      </c>
      <c r="L28" s="18"/>
      <c r="M28" s="18"/>
      <c r="P28" s="9">
        <v>2</v>
      </c>
      <c r="Q28" s="6" t="s">
        <v>82</v>
      </c>
      <c r="R28" s="5" t="s">
        <v>118</v>
      </c>
      <c r="S28" s="5" t="s">
        <v>110</v>
      </c>
      <c r="W28" s="5">
        <v>1</v>
      </c>
      <c r="X28" s="5" t="s">
        <v>82</v>
      </c>
      <c r="Y28" s="5" t="s">
        <v>119</v>
      </c>
      <c r="Z28" s="7">
        <v>0.547699987888336</v>
      </c>
      <c r="AA28" s="5">
        <v>3</v>
      </c>
      <c r="AB28" s="5" t="s">
        <v>102</v>
      </c>
      <c r="AC28" s="5" t="s">
        <v>103</v>
      </c>
      <c r="AD28" s="6" t="s">
        <v>88</v>
      </c>
      <c r="AE28" s="7">
        <v>8.4</v>
      </c>
      <c r="AF28" s="7">
        <v>0.874</v>
      </c>
      <c r="AG28" s="7">
        <v>0.275000005960464</v>
      </c>
      <c r="AH28" s="7">
        <v>17.5</v>
      </c>
      <c r="AI28" s="7">
        <v>56.5</v>
      </c>
      <c r="AJ28" s="7">
        <v>27</v>
      </c>
      <c r="AK28" s="7">
        <v>0.59715909090909</v>
      </c>
      <c r="AL28" s="15">
        <f t="shared" si="0"/>
        <v>0.0287034934966437</v>
      </c>
      <c r="AM28" s="7">
        <v>0.0165719696969699</v>
      </c>
      <c r="AN28" s="7">
        <v>0.590056818181818</v>
      </c>
      <c r="AO28" s="15">
        <f t="shared" si="1"/>
        <v>0.0287034934966423</v>
      </c>
      <c r="AP28" s="7">
        <v>0.0165719696969691</v>
      </c>
      <c r="AQ28" s="37">
        <f t="shared" si="2"/>
        <v>-0.0119647275607829</v>
      </c>
      <c r="AR28" s="37">
        <f t="shared" si="3"/>
        <v>0.00155892585620536</v>
      </c>
      <c r="BM28" s="15"/>
      <c r="BU28" s="15">
        <v>20.6560171738856</v>
      </c>
      <c r="CO28" s="7">
        <v>34.2285655821566</v>
      </c>
      <c r="CP28" s="15">
        <f t="shared" si="16"/>
        <v>8.86050136877882</v>
      </c>
      <c r="CQ28" s="7">
        <v>5.1156128504195</v>
      </c>
      <c r="CR28" s="7">
        <v>37.4258236136688</v>
      </c>
      <c r="CS28" s="15">
        <f t="shared" si="17"/>
        <v>12.1831893820709</v>
      </c>
      <c r="CT28" s="7">
        <v>7.03396766932681</v>
      </c>
      <c r="CU28" s="37">
        <f t="shared" si="18"/>
        <v>0.0893003907279404</v>
      </c>
      <c r="CV28" s="37">
        <f t="shared" si="19"/>
        <v>0.0576596791868506</v>
      </c>
      <c r="DU28" s="7">
        <v>142.767834320231</v>
      </c>
      <c r="DV28" s="15">
        <f t="shared" si="20"/>
        <v>14.2602549385906</v>
      </c>
      <c r="DW28" s="7">
        <v>8.233162027508</v>
      </c>
      <c r="DX28" s="7">
        <v>135.010143656014</v>
      </c>
      <c r="DY28" s="15">
        <f t="shared" si="21"/>
        <v>19.0064492114645</v>
      </c>
      <c r="DZ28" s="7">
        <v>10.973378568578</v>
      </c>
      <c r="EA28" s="37">
        <f t="shared" si="12"/>
        <v>-0.0558698608662045</v>
      </c>
      <c r="EB28" s="37">
        <f t="shared" si="13"/>
        <v>0.0099317619952081</v>
      </c>
    </row>
    <row r="29" spans="1:132">
      <c r="A29" s="5">
        <v>7</v>
      </c>
      <c r="B29" s="5" t="s">
        <v>114</v>
      </c>
      <c r="C29" s="6" t="s">
        <v>115</v>
      </c>
      <c r="D29" s="5" t="s">
        <v>116</v>
      </c>
      <c r="E29" s="7">
        <v>108.066667</v>
      </c>
      <c r="F29" s="7">
        <v>34.283333</v>
      </c>
      <c r="G29" s="5" t="s">
        <v>99</v>
      </c>
      <c r="H29" s="8">
        <v>520</v>
      </c>
      <c r="I29" s="7">
        <v>12.9</v>
      </c>
      <c r="J29" s="8">
        <v>555</v>
      </c>
      <c r="K29" s="5" t="s">
        <v>117</v>
      </c>
      <c r="L29" s="18"/>
      <c r="M29" s="18"/>
      <c r="P29" s="9">
        <v>10</v>
      </c>
      <c r="Q29" s="6" t="s">
        <v>89</v>
      </c>
      <c r="R29" s="5" t="s">
        <v>118</v>
      </c>
      <c r="S29" s="5" t="s">
        <v>110</v>
      </c>
      <c r="W29" s="5">
        <v>1</v>
      </c>
      <c r="X29" s="5" t="s">
        <v>82</v>
      </c>
      <c r="Y29" s="5" t="s">
        <v>119</v>
      </c>
      <c r="Z29" s="7">
        <v>0.547699987888336</v>
      </c>
      <c r="AA29" s="5">
        <v>3</v>
      </c>
      <c r="AB29" s="5" t="s">
        <v>102</v>
      </c>
      <c r="AC29" s="5" t="s">
        <v>103</v>
      </c>
      <c r="AD29" s="6" t="s">
        <v>88</v>
      </c>
      <c r="AE29" s="7">
        <v>8.4</v>
      </c>
      <c r="AF29" s="7">
        <v>0.874</v>
      </c>
      <c r="AG29" s="7">
        <v>0.275000005960464</v>
      </c>
      <c r="AH29" s="7">
        <v>17.5</v>
      </c>
      <c r="AI29" s="7">
        <v>56.5</v>
      </c>
      <c r="AJ29" s="7">
        <v>27</v>
      </c>
      <c r="AK29" s="7">
        <v>0.59715909090909</v>
      </c>
      <c r="AL29" s="15">
        <f t="shared" si="0"/>
        <v>0.0287034934966437</v>
      </c>
      <c r="AM29" s="7">
        <v>0.0165719696969699</v>
      </c>
      <c r="AN29" s="7">
        <v>0.549810606060606</v>
      </c>
      <c r="AO29" s="15">
        <f t="shared" si="1"/>
        <v>0.0451054897804384</v>
      </c>
      <c r="AP29" s="7">
        <v>0.026041666666666</v>
      </c>
      <c r="AQ29" s="37">
        <f t="shared" si="2"/>
        <v>-0.0826096955204294</v>
      </c>
      <c r="AR29" s="37">
        <f t="shared" si="3"/>
        <v>0.00301356112066651</v>
      </c>
      <c r="BM29" s="15"/>
      <c r="BU29" s="15">
        <v>20.6560171738856</v>
      </c>
      <c r="CO29" s="7">
        <v>34.2285655821566</v>
      </c>
      <c r="CP29" s="15">
        <f t="shared" si="16"/>
        <v>8.86050136877882</v>
      </c>
      <c r="CQ29" s="7">
        <v>5.1156128504195</v>
      </c>
      <c r="CR29" s="7">
        <v>34.8680171884591</v>
      </c>
      <c r="CS29" s="15">
        <f t="shared" si="17"/>
        <v>5.53781335548661</v>
      </c>
      <c r="CT29" s="7">
        <v>3.1972580315121</v>
      </c>
      <c r="CU29" s="37">
        <f t="shared" si="18"/>
        <v>0.0185094497263365</v>
      </c>
      <c r="CV29" s="37">
        <f t="shared" si="19"/>
        <v>0.0307448030501799</v>
      </c>
      <c r="DU29" s="7">
        <v>142.767834320231</v>
      </c>
      <c r="DV29" s="15">
        <f t="shared" si="20"/>
        <v>14.2602549385906</v>
      </c>
      <c r="DW29" s="7">
        <v>8.233162027508</v>
      </c>
      <c r="DX29" s="7">
        <v>166.991849039463</v>
      </c>
      <c r="DY29" s="15">
        <f t="shared" si="21"/>
        <v>33.223359910119</v>
      </c>
      <c r="DZ29" s="7">
        <v>19.181515787491</v>
      </c>
      <c r="EA29" s="37">
        <f t="shared" si="12"/>
        <v>0.156725228404072</v>
      </c>
      <c r="EB29" s="37">
        <f t="shared" si="13"/>
        <v>0.0165195838424032</v>
      </c>
    </row>
    <row r="30" spans="1:132">
      <c r="A30" s="5">
        <v>7</v>
      </c>
      <c r="B30" s="5" t="s">
        <v>114</v>
      </c>
      <c r="C30" s="6" t="s">
        <v>115</v>
      </c>
      <c r="D30" s="5" t="s">
        <v>116</v>
      </c>
      <c r="E30" s="7">
        <v>108.066667</v>
      </c>
      <c r="F30" s="7">
        <v>34.283333</v>
      </c>
      <c r="G30" s="5" t="s">
        <v>99</v>
      </c>
      <c r="H30" s="8">
        <v>520</v>
      </c>
      <c r="I30" s="7">
        <v>12.9</v>
      </c>
      <c r="J30" s="8">
        <v>555</v>
      </c>
      <c r="K30" s="5" t="s">
        <v>117</v>
      </c>
      <c r="L30" s="18"/>
      <c r="M30" s="18"/>
      <c r="P30" s="9">
        <v>20</v>
      </c>
      <c r="Q30" s="6" t="s">
        <v>100</v>
      </c>
      <c r="R30" s="5" t="s">
        <v>118</v>
      </c>
      <c r="S30" s="5" t="s">
        <v>110</v>
      </c>
      <c r="W30" s="5">
        <v>1</v>
      </c>
      <c r="X30" s="5" t="s">
        <v>82</v>
      </c>
      <c r="Y30" s="5" t="s">
        <v>119</v>
      </c>
      <c r="Z30" s="7">
        <v>0.547699987888336</v>
      </c>
      <c r="AA30" s="5">
        <v>3</v>
      </c>
      <c r="AB30" s="5" t="s">
        <v>102</v>
      </c>
      <c r="AC30" s="5" t="s">
        <v>103</v>
      </c>
      <c r="AD30" s="6" t="s">
        <v>88</v>
      </c>
      <c r="AE30" s="7">
        <v>8.4</v>
      </c>
      <c r="AF30" s="7">
        <v>0.874</v>
      </c>
      <c r="AG30" s="7">
        <v>0.384999990463257</v>
      </c>
      <c r="AH30" s="7">
        <v>17.5</v>
      </c>
      <c r="AI30" s="7">
        <v>56.5</v>
      </c>
      <c r="AJ30" s="7">
        <v>27</v>
      </c>
      <c r="AK30" s="7">
        <v>0.59715909090909</v>
      </c>
      <c r="AL30" s="15">
        <f t="shared" si="0"/>
        <v>0.0287034934966437</v>
      </c>
      <c r="AM30" s="7">
        <v>0.0165719696969699</v>
      </c>
      <c r="AN30" s="7">
        <v>0.611363636363636</v>
      </c>
      <c r="AO30" s="15">
        <f t="shared" si="1"/>
        <v>0.0246029944256935</v>
      </c>
      <c r="AP30" s="7">
        <v>0.014204545454545</v>
      </c>
      <c r="AQ30" s="37">
        <f t="shared" si="2"/>
        <v>0.0235083698447795</v>
      </c>
      <c r="AR30" s="37">
        <f t="shared" si="3"/>
        <v>0.00130996539571092</v>
      </c>
      <c r="BM30" s="15"/>
      <c r="BU30" s="15">
        <v>9.969061750221</v>
      </c>
      <c r="CO30" s="7">
        <v>34.2285655821566</v>
      </c>
      <c r="CP30" s="15">
        <f t="shared" si="16"/>
        <v>8.86050136877882</v>
      </c>
      <c r="CQ30" s="7">
        <v>5.1156128504195</v>
      </c>
      <c r="CR30" s="7">
        <v>36.1469204010639</v>
      </c>
      <c r="CS30" s="15">
        <f t="shared" si="17"/>
        <v>6.64537602658425</v>
      </c>
      <c r="CT30" s="7">
        <v>3.8367096378147</v>
      </c>
      <c r="CU30" s="37">
        <f t="shared" si="18"/>
        <v>0.054531209136274</v>
      </c>
      <c r="CV30" s="37">
        <f t="shared" si="19"/>
        <v>0.0336027879432164</v>
      </c>
      <c r="DU30" s="7">
        <v>142.767834320231</v>
      </c>
      <c r="DV30" s="15">
        <f t="shared" si="20"/>
        <v>14.2602549385906</v>
      </c>
      <c r="DW30" s="7">
        <v>8.233162027508</v>
      </c>
      <c r="DX30" s="7">
        <v>196.220825477545</v>
      </c>
      <c r="DY30" s="15">
        <f t="shared" si="21"/>
        <v>33.2341959701017</v>
      </c>
      <c r="DZ30" s="7">
        <v>19.187771989639</v>
      </c>
      <c r="EA30" s="37">
        <f t="shared" si="12"/>
        <v>0.318020910949897</v>
      </c>
      <c r="EB30" s="37">
        <f t="shared" si="13"/>
        <v>0.0128878434203631</v>
      </c>
    </row>
    <row r="31" spans="1:132">
      <c r="A31" s="5">
        <v>7</v>
      </c>
      <c r="B31" s="5" t="s">
        <v>114</v>
      </c>
      <c r="C31" s="6" t="s">
        <v>115</v>
      </c>
      <c r="D31" s="5" t="s">
        <v>116</v>
      </c>
      <c r="E31" s="7">
        <v>108.066667</v>
      </c>
      <c r="F31" s="7">
        <v>34.283333</v>
      </c>
      <c r="G31" s="5" t="s">
        <v>99</v>
      </c>
      <c r="H31" s="8">
        <v>520</v>
      </c>
      <c r="I31" s="7">
        <v>12.9</v>
      </c>
      <c r="J31" s="8">
        <v>555</v>
      </c>
      <c r="K31" s="5" t="s">
        <v>117</v>
      </c>
      <c r="L31" s="18"/>
      <c r="M31" s="18"/>
      <c r="P31" s="9">
        <v>100</v>
      </c>
      <c r="Q31" s="6" t="s">
        <v>100</v>
      </c>
      <c r="R31" s="5" t="s">
        <v>118</v>
      </c>
      <c r="S31" s="5" t="s">
        <v>110</v>
      </c>
      <c r="W31" s="5">
        <v>1</v>
      </c>
      <c r="X31" s="5" t="s">
        <v>82</v>
      </c>
      <c r="Y31" s="5" t="s">
        <v>119</v>
      </c>
      <c r="Z31" s="7">
        <v>0.547699987888336</v>
      </c>
      <c r="AA31" s="5">
        <v>3</v>
      </c>
      <c r="AB31" s="5" t="s">
        <v>102</v>
      </c>
      <c r="AC31" s="5" t="s">
        <v>103</v>
      </c>
      <c r="AD31" s="6" t="s">
        <v>88</v>
      </c>
      <c r="AE31" s="7">
        <v>8.4</v>
      </c>
      <c r="AF31" s="7">
        <v>0.874</v>
      </c>
      <c r="AG31" s="7">
        <v>0.384999990463257</v>
      </c>
      <c r="AH31" s="7">
        <v>17.5</v>
      </c>
      <c r="AI31" s="7">
        <v>56.5</v>
      </c>
      <c r="AJ31" s="7">
        <v>27</v>
      </c>
      <c r="AK31" s="7">
        <v>0.59715909090909</v>
      </c>
      <c r="AL31" s="15">
        <f t="shared" si="0"/>
        <v>0.0287034934966437</v>
      </c>
      <c r="AM31" s="7">
        <v>0.0165719696969699</v>
      </c>
      <c r="AN31" s="7">
        <v>0.45748106060606</v>
      </c>
      <c r="AO31" s="15">
        <f t="shared" si="1"/>
        <v>0.0451054897804401</v>
      </c>
      <c r="AP31" s="7">
        <v>0.026041666666667</v>
      </c>
      <c r="AQ31" s="37">
        <f t="shared" si="2"/>
        <v>-0.266448075550599</v>
      </c>
      <c r="AR31" s="37">
        <f t="shared" si="3"/>
        <v>0.00401048276384021</v>
      </c>
      <c r="BM31" s="15"/>
      <c r="BU31" s="15">
        <v>9.969061750221</v>
      </c>
      <c r="CO31" s="7">
        <v>34.2285655821566</v>
      </c>
      <c r="CP31" s="15">
        <f t="shared" si="16"/>
        <v>8.86050136877882</v>
      </c>
      <c r="CQ31" s="7">
        <v>5.1156128504195</v>
      </c>
      <c r="CR31" s="7">
        <v>44.4597912829956</v>
      </c>
      <c r="CS31" s="15">
        <f t="shared" si="17"/>
        <v>7.75293869768134</v>
      </c>
      <c r="CT31" s="7">
        <v>4.47616124411699</v>
      </c>
      <c r="CU31" s="37">
        <f t="shared" si="18"/>
        <v>0.261524667654645</v>
      </c>
      <c r="CV31" s="37">
        <f t="shared" si="19"/>
        <v>0.032472878405784</v>
      </c>
      <c r="DU31" s="7">
        <v>142.767834320231</v>
      </c>
      <c r="DV31" s="15">
        <f t="shared" si="20"/>
        <v>14.2602549385906</v>
      </c>
      <c r="DW31" s="7">
        <v>8.233162027508</v>
      </c>
      <c r="DX31" s="7">
        <v>224.098462251537</v>
      </c>
      <c r="DY31" s="15">
        <f t="shared" si="21"/>
        <v>21.336202107967</v>
      </c>
      <c r="DZ31" s="7">
        <v>12.318462030519</v>
      </c>
      <c r="EA31" s="37">
        <f t="shared" si="12"/>
        <v>0.450865744223586</v>
      </c>
      <c r="EB31" s="37">
        <f t="shared" si="13"/>
        <v>0.00634720752929078</v>
      </c>
    </row>
    <row r="32" spans="1:132">
      <c r="A32" s="5">
        <v>7</v>
      </c>
      <c r="B32" s="5" t="s">
        <v>114</v>
      </c>
      <c r="C32" s="6" t="s">
        <v>115</v>
      </c>
      <c r="D32" s="5" t="s">
        <v>116</v>
      </c>
      <c r="E32" s="7">
        <v>108.066667</v>
      </c>
      <c r="F32" s="7">
        <v>34.283333</v>
      </c>
      <c r="G32" s="5" t="s">
        <v>99</v>
      </c>
      <c r="H32" s="8">
        <v>520</v>
      </c>
      <c r="I32" s="7">
        <v>12.9</v>
      </c>
      <c r="J32" s="8">
        <v>555</v>
      </c>
      <c r="K32" s="5" t="s">
        <v>117</v>
      </c>
      <c r="L32" s="18"/>
      <c r="M32" s="18"/>
      <c r="P32" s="9">
        <v>2</v>
      </c>
      <c r="Q32" s="6" t="s">
        <v>82</v>
      </c>
      <c r="R32" s="5" t="s">
        <v>118</v>
      </c>
      <c r="S32" s="5" t="s">
        <v>110</v>
      </c>
      <c r="W32" s="5">
        <v>1</v>
      </c>
      <c r="X32" s="5" t="s">
        <v>82</v>
      </c>
      <c r="Y32" s="5" t="s">
        <v>119</v>
      </c>
      <c r="Z32" s="7">
        <v>0.547699987888336</v>
      </c>
      <c r="AA32" s="5">
        <v>3</v>
      </c>
      <c r="AB32" s="5" t="s">
        <v>102</v>
      </c>
      <c r="AC32" s="5" t="s">
        <v>103</v>
      </c>
      <c r="AD32" s="6" t="s">
        <v>88</v>
      </c>
      <c r="AE32" s="7">
        <v>8.4</v>
      </c>
      <c r="AF32" s="7">
        <v>0.874</v>
      </c>
      <c r="AG32" s="7">
        <v>0.384999990463257</v>
      </c>
      <c r="AH32" s="7">
        <v>17.5</v>
      </c>
      <c r="AI32" s="7">
        <v>56.5</v>
      </c>
      <c r="AJ32" s="7">
        <v>27</v>
      </c>
      <c r="AK32" s="7">
        <v>0.253768844221105</v>
      </c>
      <c r="AL32" s="15">
        <f t="shared" si="0"/>
        <v>0.067889428638379</v>
      </c>
      <c r="AM32" s="7">
        <v>0.039195979899498</v>
      </c>
      <c r="AN32" s="7">
        <v>0.210050251256281</v>
      </c>
      <c r="AO32" s="15">
        <f t="shared" si="1"/>
        <v>0.0261113187070683</v>
      </c>
      <c r="AP32" s="7">
        <v>0.015075376884422</v>
      </c>
      <c r="AQ32" s="37">
        <f t="shared" si="2"/>
        <v>-0.189076996750604</v>
      </c>
      <c r="AR32" s="37">
        <f t="shared" si="3"/>
        <v>0.0290074656340778</v>
      </c>
      <c r="BM32" s="15"/>
      <c r="BU32" s="15">
        <v>161.4</v>
      </c>
      <c r="CO32" s="7">
        <v>100.731532637609</v>
      </c>
      <c r="CP32" s="15">
        <f t="shared" si="16"/>
        <v>13.2907520531695</v>
      </c>
      <c r="CQ32" s="7">
        <v>7.67341927563</v>
      </c>
      <c r="CR32" s="7">
        <v>82.1874360548393</v>
      </c>
      <c r="CS32" s="15">
        <f t="shared" si="17"/>
        <v>28.796629448531</v>
      </c>
      <c r="CT32" s="7">
        <v>16.6257417638633</v>
      </c>
      <c r="CU32" s="37">
        <f t="shared" si="18"/>
        <v>-0.203456440811403</v>
      </c>
      <c r="CV32" s="37">
        <f t="shared" si="19"/>
        <v>0.0467243924325589</v>
      </c>
      <c r="DU32" s="7">
        <v>310.809424030606</v>
      </c>
      <c r="DV32" s="15">
        <f t="shared" si="20"/>
        <v>45.1105177122727</v>
      </c>
      <c r="DW32" s="7">
        <v>26.044569544464</v>
      </c>
      <c r="DX32" s="7">
        <v>281.223844070057</v>
      </c>
      <c r="DY32" s="15">
        <f t="shared" si="21"/>
        <v>47.4727787887251</v>
      </c>
      <c r="DZ32" s="7">
        <v>27.40842161285</v>
      </c>
      <c r="EA32" s="37">
        <f t="shared" si="12"/>
        <v>-0.100028989550643</v>
      </c>
      <c r="EB32" s="37">
        <f t="shared" si="13"/>
        <v>0.0165204517346667</v>
      </c>
    </row>
    <row r="33" spans="1:132">
      <c r="A33" s="5">
        <v>7</v>
      </c>
      <c r="B33" s="5" t="s">
        <v>114</v>
      </c>
      <c r="C33" s="6" t="s">
        <v>115</v>
      </c>
      <c r="D33" s="5" t="s">
        <v>116</v>
      </c>
      <c r="E33" s="7">
        <v>108.066667</v>
      </c>
      <c r="F33" s="7">
        <v>34.283333</v>
      </c>
      <c r="G33" s="5" t="s">
        <v>99</v>
      </c>
      <c r="H33" s="8">
        <v>520</v>
      </c>
      <c r="I33" s="7">
        <v>12.9</v>
      </c>
      <c r="J33" s="8">
        <v>555</v>
      </c>
      <c r="K33" s="5" t="s">
        <v>117</v>
      </c>
      <c r="L33" s="18"/>
      <c r="M33" s="18"/>
      <c r="P33" s="9">
        <v>10</v>
      </c>
      <c r="Q33" s="6" t="s">
        <v>89</v>
      </c>
      <c r="R33" s="5" t="s">
        <v>118</v>
      </c>
      <c r="S33" s="5" t="s">
        <v>110</v>
      </c>
      <c r="W33" s="5">
        <v>1</v>
      </c>
      <c r="X33" s="5" t="s">
        <v>82</v>
      </c>
      <c r="Y33" s="5" t="s">
        <v>119</v>
      </c>
      <c r="Z33" s="7">
        <v>0.547699987888336</v>
      </c>
      <c r="AA33" s="5">
        <v>3</v>
      </c>
      <c r="AB33" s="5" t="s">
        <v>102</v>
      </c>
      <c r="AC33" s="5" t="s">
        <v>103</v>
      </c>
      <c r="AD33" s="6" t="s">
        <v>88</v>
      </c>
      <c r="AE33" s="7">
        <v>8.4</v>
      </c>
      <c r="AF33" s="7">
        <v>0.874</v>
      </c>
      <c r="AG33" s="7">
        <v>0.384999990463257</v>
      </c>
      <c r="AH33" s="7">
        <v>17.5</v>
      </c>
      <c r="AI33" s="7">
        <v>56.5</v>
      </c>
      <c r="AJ33" s="7">
        <v>27</v>
      </c>
      <c r="AK33" s="7">
        <v>0.253768844221105</v>
      </c>
      <c r="AL33" s="15">
        <f t="shared" si="0"/>
        <v>0.067889428638379</v>
      </c>
      <c r="AM33" s="7">
        <v>0.039195979899498</v>
      </c>
      <c r="AN33" s="7">
        <v>0.181407035175879</v>
      </c>
      <c r="AO33" s="15">
        <f t="shared" si="1"/>
        <v>0.036555846189896</v>
      </c>
      <c r="AP33" s="7">
        <v>0.021105527638191</v>
      </c>
      <c r="AQ33" s="37">
        <f t="shared" si="2"/>
        <v>-0.335680470942479</v>
      </c>
      <c r="AR33" s="37">
        <f t="shared" si="3"/>
        <v>0.0373922923946496</v>
      </c>
      <c r="BM33" s="15"/>
      <c r="BU33" s="15">
        <v>161.4</v>
      </c>
      <c r="CO33" s="7">
        <v>100.731532637609</v>
      </c>
      <c r="CP33" s="15">
        <f t="shared" si="16"/>
        <v>13.2907520531695</v>
      </c>
      <c r="CQ33" s="7">
        <v>7.67341927563</v>
      </c>
      <c r="CR33" s="7">
        <v>93.6975649682831</v>
      </c>
      <c r="CS33" s="15">
        <f t="shared" si="17"/>
        <v>12.1831893820693</v>
      </c>
      <c r="CT33" s="7">
        <v>7.0339676693259</v>
      </c>
      <c r="CU33" s="37">
        <f t="shared" si="18"/>
        <v>-0.0723866837681753</v>
      </c>
      <c r="CV33" s="37">
        <f t="shared" si="19"/>
        <v>0.0114385766834029</v>
      </c>
      <c r="DU33" s="7">
        <v>310.809424030606</v>
      </c>
      <c r="DV33" s="15">
        <f t="shared" si="20"/>
        <v>45.1105177122727</v>
      </c>
      <c r="DW33" s="7">
        <v>26.044569544464</v>
      </c>
      <c r="DX33" s="7">
        <v>284.533375006646</v>
      </c>
      <c r="DY33" s="15">
        <f t="shared" si="21"/>
        <v>33.2125238501345</v>
      </c>
      <c r="DZ33" s="7">
        <v>19.175259585342</v>
      </c>
      <c r="EA33" s="37">
        <f t="shared" si="12"/>
        <v>-0.0883293821011977</v>
      </c>
      <c r="EB33" s="37">
        <f t="shared" si="13"/>
        <v>0.0115634356862148</v>
      </c>
    </row>
    <row r="34" spans="1:132">
      <c r="A34" s="5">
        <v>7</v>
      </c>
      <c r="B34" s="5" t="s">
        <v>114</v>
      </c>
      <c r="C34" s="6" t="s">
        <v>115</v>
      </c>
      <c r="D34" s="5" t="s">
        <v>116</v>
      </c>
      <c r="E34" s="7">
        <v>108.066667</v>
      </c>
      <c r="F34" s="7">
        <v>34.283333</v>
      </c>
      <c r="G34" s="5" t="s">
        <v>99</v>
      </c>
      <c r="H34" s="8">
        <v>520</v>
      </c>
      <c r="I34" s="7">
        <v>12.9</v>
      </c>
      <c r="J34" s="8">
        <v>555</v>
      </c>
      <c r="K34" s="5" t="s">
        <v>117</v>
      </c>
      <c r="L34" s="18"/>
      <c r="M34" s="18"/>
      <c r="P34" s="9">
        <v>20</v>
      </c>
      <c r="Q34" s="6" t="s">
        <v>100</v>
      </c>
      <c r="R34" s="5" t="s">
        <v>118</v>
      </c>
      <c r="S34" s="5" t="s">
        <v>110</v>
      </c>
      <c r="W34" s="5">
        <v>1</v>
      </c>
      <c r="X34" s="5" t="s">
        <v>82</v>
      </c>
      <c r="Y34" s="5" t="s">
        <v>119</v>
      </c>
      <c r="Z34" s="7">
        <v>0.547699987888336</v>
      </c>
      <c r="AA34" s="5">
        <v>3</v>
      </c>
      <c r="AB34" s="5" t="s">
        <v>102</v>
      </c>
      <c r="AC34" s="5" t="s">
        <v>103</v>
      </c>
      <c r="AD34" s="6" t="s">
        <v>88</v>
      </c>
      <c r="AE34" s="7">
        <v>8.4</v>
      </c>
      <c r="AF34" s="7">
        <v>0.874</v>
      </c>
      <c r="AG34" s="7">
        <v>0.280000001192093</v>
      </c>
      <c r="AH34" s="7">
        <v>17.5</v>
      </c>
      <c r="AI34" s="7">
        <v>56.5</v>
      </c>
      <c r="AJ34" s="7">
        <v>27</v>
      </c>
      <c r="AK34" s="7">
        <v>0.253768844221105</v>
      </c>
      <c r="AL34" s="15">
        <f t="shared" si="0"/>
        <v>0.067889428638379</v>
      </c>
      <c r="AM34" s="7">
        <v>0.039195979899498</v>
      </c>
      <c r="AN34" s="7">
        <v>0.204020100502512</v>
      </c>
      <c r="AO34" s="15">
        <f t="shared" si="1"/>
        <v>0.0261113187070683</v>
      </c>
      <c r="AP34" s="7">
        <v>0.015075376884422</v>
      </c>
      <c r="AQ34" s="37">
        <f t="shared" si="2"/>
        <v>-0.218205269673628</v>
      </c>
      <c r="AR34" s="37">
        <f t="shared" si="3"/>
        <v>0.0293164569945077</v>
      </c>
      <c r="BM34" s="15"/>
      <c r="BU34" s="15">
        <v>161.4</v>
      </c>
      <c r="CO34" s="7">
        <v>100.731532637609</v>
      </c>
      <c r="CP34" s="15">
        <f t="shared" si="16"/>
        <v>13.2907520531695</v>
      </c>
      <c r="CQ34" s="7">
        <v>7.67341927563</v>
      </c>
      <c r="CR34" s="7">
        <v>66.8405975035808</v>
      </c>
      <c r="CS34" s="15">
        <f t="shared" si="17"/>
        <v>11.0756267109736</v>
      </c>
      <c r="CT34" s="7">
        <v>6.3945160630244</v>
      </c>
      <c r="CU34" s="37">
        <f t="shared" si="18"/>
        <v>-0.410148242144467</v>
      </c>
      <c r="CV34" s="37">
        <f t="shared" si="19"/>
        <v>0.0149553194394157</v>
      </c>
      <c r="DU34" s="7">
        <v>310.809424030606</v>
      </c>
      <c r="DV34" s="15">
        <f t="shared" si="20"/>
        <v>45.1105177122727</v>
      </c>
      <c r="DW34" s="7">
        <v>26.044569544464</v>
      </c>
      <c r="DX34" s="7">
        <v>298.78500350107</v>
      </c>
      <c r="DY34" s="15">
        <f t="shared" si="21"/>
        <v>21.3578742279342</v>
      </c>
      <c r="DZ34" s="7">
        <v>12.330974434816</v>
      </c>
      <c r="EA34" s="37">
        <f t="shared" si="12"/>
        <v>-0.0394556769695544</v>
      </c>
      <c r="EB34" s="37">
        <f t="shared" si="13"/>
        <v>0.00872500579117562</v>
      </c>
    </row>
    <row r="35" spans="1:132">
      <c r="A35" s="5">
        <v>7</v>
      </c>
      <c r="B35" s="5" t="s">
        <v>114</v>
      </c>
      <c r="C35" s="6" t="s">
        <v>115</v>
      </c>
      <c r="D35" s="5" t="s">
        <v>116</v>
      </c>
      <c r="E35" s="7">
        <v>108.066667</v>
      </c>
      <c r="F35" s="7">
        <v>34.283333</v>
      </c>
      <c r="G35" s="5" t="s">
        <v>99</v>
      </c>
      <c r="H35" s="8">
        <v>520</v>
      </c>
      <c r="I35" s="7">
        <v>12.9</v>
      </c>
      <c r="J35" s="8">
        <v>555</v>
      </c>
      <c r="K35" s="5" t="s">
        <v>117</v>
      </c>
      <c r="L35" s="18"/>
      <c r="M35" s="18"/>
      <c r="P35" s="9">
        <v>100</v>
      </c>
      <c r="Q35" s="6" t="s">
        <v>100</v>
      </c>
      <c r="R35" s="5" t="s">
        <v>118</v>
      </c>
      <c r="S35" s="5" t="s">
        <v>110</v>
      </c>
      <c r="W35" s="5">
        <v>1</v>
      </c>
      <c r="X35" s="5" t="s">
        <v>82</v>
      </c>
      <c r="Y35" s="5" t="s">
        <v>119</v>
      </c>
      <c r="Z35" s="7">
        <v>0.547699987888336</v>
      </c>
      <c r="AA35" s="5">
        <v>3</v>
      </c>
      <c r="AB35" s="5" t="s">
        <v>102</v>
      </c>
      <c r="AC35" s="5" t="s">
        <v>103</v>
      </c>
      <c r="AD35" s="6" t="s">
        <v>88</v>
      </c>
      <c r="AE35" s="7">
        <v>8.4</v>
      </c>
      <c r="AF35" s="7">
        <v>0.874</v>
      </c>
      <c r="AG35" s="7">
        <v>0.280000001192093</v>
      </c>
      <c r="AH35" s="7">
        <v>17.5</v>
      </c>
      <c r="AI35" s="7">
        <v>56.5</v>
      </c>
      <c r="AJ35" s="7">
        <v>27</v>
      </c>
      <c r="AK35" s="7">
        <v>0.253768844221105</v>
      </c>
      <c r="AL35" s="15">
        <f t="shared" si="0"/>
        <v>0.067889428638379</v>
      </c>
      <c r="AM35" s="7">
        <v>0.039195979899498</v>
      </c>
      <c r="AN35" s="7">
        <v>0.191959798994974</v>
      </c>
      <c r="AO35" s="15">
        <f t="shared" si="1"/>
        <v>0.02611131870707</v>
      </c>
      <c r="AP35" s="7">
        <v>0.015075376884423</v>
      </c>
      <c r="AQ35" s="37">
        <f t="shared" si="2"/>
        <v>-0.279137820668787</v>
      </c>
      <c r="AR35" s="37">
        <f t="shared" si="3"/>
        <v>0.0300240787484426</v>
      </c>
      <c r="BM35" s="15"/>
      <c r="BU35" s="15">
        <v>370.4</v>
      </c>
      <c r="CO35" s="7">
        <v>100.731532637609</v>
      </c>
      <c r="CP35" s="15">
        <f t="shared" si="16"/>
        <v>13.2907520531695</v>
      </c>
      <c r="CQ35" s="7">
        <v>7.67341927563</v>
      </c>
      <c r="CR35" s="7">
        <v>91.7792101493758</v>
      </c>
      <c r="CS35" s="15">
        <f t="shared" si="17"/>
        <v>27.6890667774325</v>
      </c>
      <c r="CT35" s="7">
        <v>15.9862901575602</v>
      </c>
      <c r="CU35" s="37">
        <f t="shared" si="18"/>
        <v>-0.0930730821257768</v>
      </c>
      <c r="CV35" s="37">
        <f t="shared" si="19"/>
        <v>0.0361423086703259</v>
      </c>
      <c r="DU35" s="7">
        <v>310.809424030606</v>
      </c>
      <c r="DV35" s="15">
        <f t="shared" si="20"/>
        <v>45.1105177122727</v>
      </c>
      <c r="DW35" s="7">
        <v>26.044569544464</v>
      </c>
      <c r="DX35" s="7">
        <v>317.159469211397</v>
      </c>
      <c r="DY35" s="15">
        <f t="shared" si="21"/>
        <v>49.8133677452103</v>
      </c>
      <c r="DZ35" s="7">
        <v>28.759761276939</v>
      </c>
      <c r="EA35" s="37">
        <f t="shared" si="12"/>
        <v>0.0202247649529124</v>
      </c>
      <c r="EB35" s="37">
        <f t="shared" si="13"/>
        <v>0.0152444745495936</v>
      </c>
    </row>
    <row r="36" spans="1:132">
      <c r="A36" s="5">
        <v>7</v>
      </c>
      <c r="B36" s="5" t="s">
        <v>114</v>
      </c>
      <c r="C36" s="6" t="s">
        <v>115</v>
      </c>
      <c r="D36" s="5" t="s">
        <v>116</v>
      </c>
      <c r="E36" s="7">
        <v>108.066667</v>
      </c>
      <c r="F36" s="7">
        <v>34.283333</v>
      </c>
      <c r="G36" s="5" t="s">
        <v>99</v>
      </c>
      <c r="H36" s="8">
        <v>520</v>
      </c>
      <c r="I36" s="7">
        <v>12.9</v>
      </c>
      <c r="J36" s="8">
        <v>555</v>
      </c>
      <c r="K36" s="5" t="s">
        <v>117</v>
      </c>
      <c r="L36" s="18"/>
      <c r="M36" s="18"/>
      <c r="P36" s="9">
        <v>2</v>
      </c>
      <c r="Q36" s="6" t="s">
        <v>82</v>
      </c>
      <c r="R36" s="5" t="s">
        <v>118</v>
      </c>
      <c r="S36" s="5" t="s">
        <v>110</v>
      </c>
      <c r="W36" s="5">
        <v>1</v>
      </c>
      <c r="X36" s="5" t="s">
        <v>82</v>
      </c>
      <c r="Y36" s="5" t="s">
        <v>119</v>
      </c>
      <c r="Z36" s="7">
        <v>0.547699987888336</v>
      </c>
      <c r="AA36" s="5">
        <v>3</v>
      </c>
      <c r="AB36" s="5" t="s">
        <v>102</v>
      </c>
      <c r="AC36" s="5" t="s">
        <v>103</v>
      </c>
      <c r="AD36" s="6" t="s">
        <v>88</v>
      </c>
      <c r="AE36" s="7">
        <v>8.4</v>
      </c>
      <c r="AF36" s="7">
        <v>0.874</v>
      </c>
      <c r="AG36" s="7">
        <v>0.280000001192093</v>
      </c>
      <c r="AH36" s="7">
        <v>17.5</v>
      </c>
      <c r="AI36" s="7">
        <v>56.5</v>
      </c>
      <c r="AJ36" s="7">
        <v>27</v>
      </c>
      <c r="AK36" s="7">
        <v>0.157286432160803</v>
      </c>
      <c r="AL36" s="15">
        <f t="shared" si="0"/>
        <v>0.0443892418020172</v>
      </c>
      <c r="AM36" s="7">
        <v>0.025628140703518</v>
      </c>
      <c r="AN36" s="7">
        <v>0.210050251256281</v>
      </c>
      <c r="AO36" s="15">
        <f t="shared" si="1"/>
        <v>0.0287224505777748</v>
      </c>
      <c r="AP36" s="7">
        <v>0.016582914572864</v>
      </c>
      <c r="AQ36" s="37">
        <f t="shared" si="2"/>
        <v>0.289278241984607</v>
      </c>
      <c r="AR36" s="37">
        <f t="shared" si="3"/>
        <v>0.0327819015280693</v>
      </c>
      <c r="BM36" s="15"/>
      <c r="BU36" s="15">
        <v>370.4</v>
      </c>
      <c r="CO36" s="7">
        <v>42.5414364640883</v>
      </c>
      <c r="CP36" s="15">
        <f t="shared" si="16"/>
        <v>7.75293869768136</v>
      </c>
      <c r="CQ36" s="7">
        <v>4.476161244117</v>
      </c>
      <c r="CR36" s="7">
        <v>44.4597912829956</v>
      </c>
      <c r="CS36" s="15">
        <f t="shared" si="17"/>
        <v>5.53781335548678</v>
      </c>
      <c r="CT36" s="7">
        <v>3.1972580315122</v>
      </c>
      <c r="CU36" s="37">
        <f t="shared" si="18"/>
        <v>0.0441066374595565</v>
      </c>
      <c r="CV36" s="37">
        <f t="shared" si="19"/>
        <v>0.01624255519438</v>
      </c>
      <c r="DU36" s="7">
        <v>132.951853149137</v>
      </c>
      <c r="DV36" s="15">
        <f t="shared" si="20"/>
        <v>28.4771656372451</v>
      </c>
      <c r="DW36" s="7">
        <v>16.441299246421</v>
      </c>
      <c r="DX36" s="7">
        <v>185.597794229286</v>
      </c>
      <c r="DY36" s="15">
        <f t="shared" si="21"/>
        <v>35.5856209865731</v>
      </c>
      <c r="DZ36" s="7">
        <v>20.545367855878</v>
      </c>
      <c r="EA36" s="37">
        <f t="shared" si="12"/>
        <v>0.33359487945684</v>
      </c>
      <c r="EB36" s="37">
        <f t="shared" si="13"/>
        <v>0.027546798288072</v>
      </c>
    </row>
    <row r="37" spans="1:132">
      <c r="A37" s="5">
        <v>7</v>
      </c>
      <c r="B37" s="5" t="s">
        <v>114</v>
      </c>
      <c r="C37" s="6" t="s">
        <v>115</v>
      </c>
      <c r="D37" s="5" t="s">
        <v>116</v>
      </c>
      <c r="E37" s="7">
        <v>108.066667</v>
      </c>
      <c r="F37" s="7">
        <v>34.283333</v>
      </c>
      <c r="G37" s="5" t="s">
        <v>99</v>
      </c>
      <c r="H37" s="8">
        <v>520</v>
      </c>
      <c r="I37" s="7">
        <v>12.9</v>
      </c>
      <c r="J37" s="8">
        <v>555</v>
      </c>
      <c r="K37" s="5" t="s">
        <v>117</v>
      </c>
      <c r="L37" s="18"/>
      <c r="M37" s="18"/>
      <c r="P37" s="9">
        <v>10</v>
      </c>
      <c r="Q37" s="6" t="s">
        <v>89</v>
      </c>
      <c r="R37" s="5" t="s">
        <v>118</v>
      </c>
      <c r="S37" s="5" t="s">
        <v>110</v>
      </c>
      <c r="W37" s="5">
        <v>1</v>
      </c>
      <c r="X37" s="5" t="s">
        <v>82</v>
      </c>
      <c r="Y37" s="5" t="s">
        <v>119</v>
      </c>
      <c r="Z37" s="7">
        <v>0.547699987888336</v>
      </c>
      <c r="AA37" s="5">
        <v>3</v>
      </c>
      <c r="AB37" s="5" t="s">
        <v>102</v>
      </c>
      <c r="AC37" s="5" t="s">
        <v>103</v>
      </c>
      <c r="AD37" s="6" t="s">
        <v>88</v>
      </c>
      <c r="AE37" s="7">
        <v>8.4</v>
      </c>
      <c r="AF37" s="7">
        <v>0.874</v>
      </c>
      <c r="AG37" s="7">
        <v>0.280000001192093</v>
      </c>
      <c r="AH37" s="7">
        <v>17.5</v>
      </c>
      <c r="AI37" s="7">
        <v>56.5</v>
      </c>
      <c r="AJ37" s="7">
        <v>27</v>
      </c>
      <c r="AK37" s="7">
        <v>0.157286432160803</v>
      </c>
      <c r="AL37" s="15">
        <f t="shared" si="0"/>
        <v>0.0443892418020172</v>
      </c>
      <c r="AM37" s="7">
        <v>0.025628140703518</v>
      </c>
      <c r="AN37" s="7">
        <v>0.160301507537688</v>
      </c>
      <c r="AO37" s="15">
        <f t="shared" si="1"/>
        <v>0.0548337692848431</v>
      </c>
      <c r="AP37" s="7">
        <v>0.031658291457286</v>
      </c>
      <c r="AQ37" s="37">
        <f t="shared" si="2"/>
        <v>0.018987912244695</v>
      </c>
      <c r="AR37" s="37">
        <f t="shared" si="3"/>
        <v>0.0655523689975924</v>
      </c>
      <c r="BM37" s="15"/>
      <c r="BU37" s="15">
        <v>370.4</v>
      </c>
      <c r="CO37" s="7">
        <v>42.5414364640883</v>
      </c>
      <c r="CP37" s="15">
        <f t="shared" si="16"/>
        <v>7.75293869768136</v>
      </c>
      <c r="CQ37" s="7">
        <v>4.476161244117</v>
      </c>
      <c r="CR37" s="7">
        <v>48.2965009208102</v>
      </c>
      <c r="CS37" s="15">
        <f t="shared" si="17"/>
        <v>9.96806403987611</v>
      </c>
      <c r="CT37" s="7">
        <v>5.7550644567219</v>
      </c>
      <c r="CU37" s="37">
        <f t="shared" si="18"/>
        <v>0.126880536754613</v>
      </c>
      <c r="CV37" s="37">
        <f t="shared" si="19"/>
        <v>0.0252703766326346</v>
      </c>
      <c r="DU37" s="7">
        <v>132.951853149137</v>
      </c>
      <c r="DV37" s="15">
        <f t="shared" si="20"/>
        <v>28.4771656372451</v>
      </c>
      <c r="DW37" s="7">
        <v>16.441299246421</v>
      </c>
      <c r="DX37" s="7">
        <v>212.155372349932</v>
      </c>
      <c r="DY37" s="15">
        <f t="shared" si="21"/>
        <v>52.218973061599</v>
      </c>
      <c r="DZ37" s="7">
        <v>30.14863815392</v>
      </c>
      <c r="EA37" s="37">
        <f t="shared" si="12"/>
        <v>0.467331838399344</v>
      </c>
      <c r="EB37" s="37">
        <f t="shared" si="13"/>
        <v>0.0354869071891861</v>
      </c>
    </row>
    <row r="38" spans="1:132">
      <c r="A38" s="5">
        <v>7</v>
      </c>
      <c r="B38" s="5" t="s">
        <v>114</v>
      </c>
      <c r="C38" s="6" t="s">
        <v>115</v>
      </c>
      <c r="D38" s="5" t="s">
        <v>116</v>
      </c>
      <c r="E38" s="7">
        <v>108.066667</v>
      </c>
      <c r="F38" s="7">
        <v>34.283333</v>
      </c>
      <c r="G38" s="5" t="s">
        <v>99</v>
      </c>
      <c r="H38" s="8">
        <v>520</v>
      </c>
      <c r="I38" s="7">
        <v>12.9</v>
      </c>
      <c r="J38" s="8">
        <v>555</v>
      </c>
      <c r="K38" s="5" t="s">
        <v>117</v>
      </c>
      <c r="L38" s="18"/>
      <c r="M38" s="18"/>
      <c r="P38" s="9">
        <v>20</v>
      </c>
      <c r="Q38" s="6" t="s">
        <v>100</v>
      </c>
      <c r="R38" s="5" t="s">
        <v>118</v>
      </c>
      <c r="S38" s="5" t="s">
        <v>110</v>
      </c>
      <c r="W38" s="5">
        <v>1</v>
      </c>
      <c r="X38" s="5" t="s">
        <v>82</v>
      </c>
      <c r="Y38" s="5" t="s">
        <v>119</v>
      </c>
      <c r="Z38" s="7">
        <v>0.547699987888336</v>
      </c>
      <c r="AA38" s="5">
        <v>3</v>
      </c>
      <c r="AB38" s="5" t="s">
        <v>102</v>
      </c>
      <c r="AC38" s="5" t="s">
        <v>103</v>
      </c>
      <c r="AD38" s="6" t="s">
        <v>88</v>
      </c>
      <c r="AE38" s="7">
        <v>8.4</v>
      </c>
      <c r="AF38" s="7">
        <v>0.874</v>
      </c>
      <c r="AG38" s="7">
        <v>0.280000001192093</v>
      </c>
      <c r="AH38" s="7">
        <v>17.5</v>
      </c>
      <c r="AI38" s="7">
        <v>56.5</v>
      </c>
      <c r="AJ38" s="7">
        <v>27</v>
      </c>
      <c r="AK38" s="7">
        <v>0.157286432160803</v>
      </c>
      <c r="AL38" s="15">
        <f t="shared" si="0"/>
        <v>0.0443892418020172</v>
      </c>
      <c r="AM38" s="7">
        <v>0.025628140703518</v>
      </c>
      <c r="AN38" s="7">
        <v>0.163316582914572</v>
      </c>
      <c r="AO38" s="15">
        <f t="shared" si="1"/>
        <v>0.0130556593535342</v>
      </c>
      <c r="AP38" s="7">
        <v>0.007537688442211</v>
      </c>
      <c r="AQ38" s="37">
        <f t="shared" si="2"/>
        <v>0.0376219917895853</v>
      </c>
      <c r="AR38" s="37">
        <f t="shared" si="3"/>
        <v>0.028679392062253</v>
      </c>
      <c r="BM38" s="15"/>
      <c r="BU38" s="15">
        <v>45.2</v>
      </c>
      <c r="CO38" s="7">
        <v>42.5414364640883</v>
      </c>
      <c r="CP38" s="15">
        <f t="shared" si="16"/>
        <v>7.75293869768136</v>
      </c>
      <c r="CQ38" s="7">
        <v>4.476161244117</v>
      </c>
      <c r="CR38" s="7">
        <v>50.8543073460199</v>
      </c>
      <c r="CS38" s="15">
        <f t="shared" si="17"/>
        <v>6.64537602658425</v>
      </c>
      <c r="CT38" s="7">
        <v>3.8367096378147</v>
      </c>
      <c r="CU38" s="37">
        <f t="shared" si="18"/>
        <v>0.178486249234241</v>
      </c>
      <c r="CV38" s="37">
        <f t="shared" si="19"/>
        <v>0.0167629745676671</v>
      </c>
      <c r="DU38" s="7">
        <v>132.951853149137</v>
      </c>
      <c r="DV38" s="15">
        <f t="shared" si="20"/>
        <v>28.4771656372451</v>
      </c>
      <c r="DW38" s="7">
        <v>16.441299246421</v>
      </c>
      <c r="DX38" s="7">
        <v>248.334989375066</v>
      </c>
      <c r="DY38" s="15">
        <f t="shared" si="21"/>
        <v>14.2494188786062</v>
      </c>
      <c r="DZ38" s="7">
        <v>8.22690582535901</v>
      </c>
      <c r="EA38" s="37">
        <f t="shared" si="12"/>
        <v>0.624791542029487</v>
      </c>
      <c r="EB38" s="37">
        <f t="shared" si="13"/>
        <v>0.0163901571964351</v>
      </c>
    </row>
    <row r="39" spans="1:132">
      <c r="A39" s="5">
        <v>7</v>
      </c>
      <c r="B39" s="5" t="s">
        <v>114</v>
      </c>
      <c r="C39" s="6" t="s">
        <v>115</v>
      </c>
      <c r="D39" s="5" t="s">
        <v>116</v>
      </c>
      <c r="E39" s="7">
        <v>108.066667</v>
      </c>
      <c r="F39" s="7">
        <v>34.283333</v>
      </c>
      <c r="G39" s="5" t="s">
        <v>99</v>
      </c>
      <c r="H39" s="8">
        <v>520</v>
      </c>
      <c r="I39" s="7">
        <v>12.9</v>
      </c>
      <c r="J39" s="8">
        <v>555</v>
      </c>
      <c r="K39" s="5" t="s">
        <v>117</v>
      </c>
      <c r="L39" s="18"/>
      <c r="M39" s="18"/>
      <c r="P39" s="9">
        <v>100</v>
      </c>
      <c r="Q39" s="6" t="s">
        <v>100</v>
      </c>
      <c r="R39" s="5" t="s">
        <v>118</v>
      </c>
      <c r="S39" s="5" t="s">
        <v>110</v>
      </c>
      <c r="W39" s="5">
        <v>1</v>
      </c>
      <c r="X39" s="5" t="s">
        <v>82</v>
      </c>
      <c r="Y39" s="5" t="s">
        <v>119</v>
      </c>
      <c r="Z39" s="7">
        <v>0.547699987888336</v>
      </c>
      <c r="AA39" s="5">
        <v>3</v>
      </c>
      <c r="AB39" s="5" t="s">
        <v>102</v>
      </c>
      <c r="AC39" s="5" t="s">
        <v>103</v>
      </c>
      <c r="AD39" s="6" t="s">
        <v>88</v>
      </c>
      <c r="AE39" s="7">
        <v>8.4</v>
      </c>
      <c r="AF39" s="7">
        <v>0.874</v>
      </c>
      <c r="AG39" s="7">
        <v>0.280000001192093</v>
      </c>
      <c r="AH39" s="7">
        <v>17.5</v>
      </c>
      <c r="AI39" s="7">
        <v>56.5</v>
      </c>
      <c r="AJ39" s="7">
        <v>27</v>
      </c>
      <c r="AK39" s="7">
        <v>0.157286432160803</v>
      </c>
      <c r="AL39" s="15">
        <f t="shared" si="0"/>
        <v>0.0443892418020172</v>
      </c>
      <c r="AM39" s="7">
        <v>0.025628140703518</v>
      </c>
      <c r="AN39" s="7">
        <v>0.139195979899497</v>
      </c>
      <c r="AO39" s="15">
        <f t="shared" si="1"/>
        <v>0.0182779230949489</v>
      </c>
      <c r="AP39" s="7">
        <v>0.010552763819096</v>
      </c>
      <c r="AQ39" s="37">
        <f t="shared" si="2"/>
        <v>-0.122185684352812</v>
      </c>
      <c r="AR39" s="37">
        <f t="shared" si="3"/>
        <v>0.0322967154923446</v>
      </c>
      <c r="BM39" s="15"/>
      <c r="BU39" s="15">
        <v>45.2</v>
      </c>
      <c r="CO39" s="7">
        <v>42.5414364640883</v>
      </c>
      <c r="CP39" s="15">
        <f t="shared" si="16"/>
        <v>7.75293869768136</v>
      </c>
      <c r="CQ39" s="7">
        <v>4.476161244117</v>
      </c>
      <c r="CR39" s="7">
        <v>58.5277266216492</v>
      </c>
      <c r="CS39" s="15">
        <f t="shared" si="17"/>
        <v>7.75293869768136</v>
      </c>
      <c r="CT39" s="7">
        <v>4.476161244117</v>
      </c>
      <c r="CU39" s="37">
        <f t="shared" si="18"/>
        <v>0.319022024723042</v>
      </c>
      <c r="CV39" s="37">
        <f t="shared" si="19"/>
        <v>0.0169200952165585</v>
      </c>
      <c r="DU39" s="7">
        <v>132.951853149137</v>
      </c>
      <c r="DV39" s="15">
        <f t="shared" si="20"/>
        <v>28.4771656372451</v>
      </c>
      <c r="DW39" s="7">
        <v>16.441299246421</v>
      </c>
      <c r="DX39" s="7">
        <v>258.488805462182</v>
      </c>
      <c r="DY39" s="15">
        <f t="shared" si="21"/>
        <v>28.4771656372451</v>
      </c>
      <c r="DZ39" s="7">
        <v>16.441299246421</v>
      </c>
      <c r="EA39" s="37">
        <f t="shared" si="12"/>
        <v>0.664865330971026</v>
      </c>
      <c r="EB39" s="37">
        <f t="shared" si="13"/>
        <v>0.0193383301356863</v>
      </c>
    </row>
    <row r="40" spans="1:73">
      <c r="A40" s="5">
        <v>8</v>
      </c>
      <c r="B40" s="5" t="s">
        <v>120</v>
      </c>
      <c r="C40" s="6" t="s">
        <v>121</v>
      </c>
      <c r="D40" s="5" t="s">
        <v>122</v>
      </c>
      <c r="E40" s="7">
        <v>100.283333</v>
      </c>
      <c r="F40" s="7">
        <v>37.466667</v>
      </c>
      <c r="G40" s="5" t="s">
        <v>108</v>
      </c>
      <c r="H40" s="8">
        <v>3848</v>
      </c>
      <c r="I40" s="7">
        <v>-3.3</v>
      </c>
      <c r="J40" s="8">
        <v>460</v>
      </c>
      <c r="K40" s="5" t="s">
        <v>81</v>
      </c>
      <c r="L40" s="9">
        <v>3</v>
      </c>
      <c r="M40" s="6" t="s">
        <v>82</v>
      </c>
      <c r="N40" s="5" t="s">
        <v>109</v>
      </c>
      <c r="O40" s="5" t="s">
        <v>110</v>
      </c>
      <c r="Q40" s="18"/>
      <c r="W40" s="5">
        <v>1</v>
      </c>
      <c r="X40" s="5" t="s">
        <v>82</v>
      </c>
      <c r="Y40" s="5" t="s">
        <v>119</v>
      </c>
      <c r="Z40" s="7">
        <v>0.421200007200241</v>
      </c>
      <c r="AA40" s="5">
        <v>5</v>
      </c>
      <c r="AB40" s="5" t="s">
        <v>86</v>
      </c>
      <c r="AC40" s="5" t="s">
        <v>103</v>
      </c>
      <c r="AD40" s="6" t="s">
        <v>88</v>
      </c>
      <c r="AE40" s="7">
        <v>6.4</v>
      </c>
      <c r="AF40" s="7">
        <v>5.75</v>
      </c>
      <c r="AG40" s="7">
        <v>0.435000002384186</v>
      </c>
      <c r="AH40" s="7">
        <v>42</v>
      </c>
      <c r="AI40" s="7">
        <v>40</v>
      </c>
      <c r="AJ40" s="7">
        <v>18</v>
      </c>
      <c r="AK40" s="7">
        <v>0.538252186324708</v>
      </c>
      <c r="AL40" s="15">
        <f t="shared" si="0"/>
        <v>0.0195145540108938</v>
      </c>
      <c r="AM40" s="7">
        <v>0.00872717386378996</v>
      </c>
      <c r="AN40" s="7">
        <v>0.550639471657075</v>
      </c>
      <c r="AO40" s="15">
        <f t="shared" si="1"/>
        <v>0.0121965962568093</v>
      </c>
      <c r="AP40" s="7">
        <v>0.005454483664869</v>
      </c>
      <c r="AQ40" s="37">
        <f t="shared" si="2"/>
        <v>0.0227530804333765</v>
      </c>
      <c r="AR40" s="37">
        <f t="shared" si="3"/>
        <v>0.000361014364474848</v>
      </c>
      <c r="BM40" s="15"/>
      <c r="BU40" s="15">
        <v>45.2</v>
      </c>
    </row>
    <row r="41" spans="1:65">
      <c r="A41" s="5">
        <v>8</v>
      </c>
      <c r="B41" s="5" t="s">
        <v>120</v>
      </c>
      <c r="C41" s="6" t="s">
        <v>121</v>
      </c>
      <c r="D41" s="5" t="s">
        <v>122</v>
      </c>
      <c r="E41" s="7">
        <v>100.283333</v>
      </c>
      <c r="F41" s="7">
        <v>37.466667</v>
      </c>
      <c r="G41" s="5" t="s">
        <v>108</v>
      </c>
      <c r="H41" s="8">
        <v>3848</v>
      </c>
      <c r="I41" s="7">
        <v>-3.3</v>
      </c>
      <c r="J41" s="8">
        <v>460</v>
      </c>
      <c r="K41" s="5" t="s">
        <v>81</v>
      </c>
      <c r="L41" s="9">
        <v>7.5</v>
      </c>
      <c r="M41" s="6" t="s">
        <v>89</v>
      </c>
      <c r="N41" s="5" t="s">
        <v>109</v>
      </c>
      <c r="O41" s="5" t="s">
        <v>110</v>
      </c>
      <c r="Q41" s="18"/>
      <c r="W41" s="5">
        <v>1</v>
      </c>
      <c r="X41" s="5" t="s">
        <v>82</v>
      </c>
      <c r="Y41" s="5" t="s">
        <v>119</v>
      </c>
      <c r="Z41" s="7">
        <v>0.421200007200241</v>
      </c>
      <c r="AA41" s="5">
        <v>5</v>
      </c>
      <c r="AB41" s="5" t="s">
        <v>86</v>
      </c>
      <c r="AC41" s="5" t="s">
        <v>103</v>
      </c>
      <c r="AD41" s="6" t="s">
        <v>88</v>
      </c>
      <c r="AE41" s="7">
        <v>6.4</v>
      </c>
      <c r="AF41" s="7">
        <v>5.75</v>
      </c>
      <c r="AG41" s="7">
        <v>0.435000002384186</v>
      </c>
      <c r="AH41" s="7">
        <v>42</v>
      </c>
      <c r="AI41" s="7">
        <v>40</v>
      </c>
      <c r="AJ41" s="7">
        <v>18</v>
      </c>
      <c r="AK41" s="7">
        <v>0.538252186324708</v>
      </c>
      <c r="AL41" s="15">
        <f t="shared" si="0"/>
        <v>0.0195145540108938</v>
      </c>
      <c r="AM41" s="7">
        <v>0.00872717386378996</v>
      </c>
      <c r="AN41" s="7">
        <v>0.557020028093706</v>
      </c>
      <c r="AO41" s="15">
        <f t="shared" si="1"/>
        <v>0.0085338178170711</v>
      </c>
      <c r="AP41" s="7">
        <v>0.00381643934931397</v>
      </c>
      <c r="AQ41" s="37">
        <f t="shared" si="2"/>
        <v>0.0342739982118165</v>
      </c>
      <c r="AR41" s="37">
        <f t="shared" si="3"/>
        <v>0.00030983442054789</v>
      </c>
      <c r="BM41" s="15"/>
    </row>
    <row r="42" spans="1:148">
      <c r="A42" s="5">
        <v>9</v>
      </c>
      <c r="B42" s="5" t="s">
        <v>123</v>
      </c>
      <c r="C42" s="6" t="s">
        <v>124</v>
      </c>
      <c r="D42" s="5" t="s">
        <v>125</v>
      </c>
      <c r="E42" s="7">
        <v>108.07</v>
      </c>
      <c r="F42" s="7">
        <v>34.03</v>
      </c>
      <c r="G42" s="5" t="s">
        <v>99</v>
      </c>
      <c r="H42" s="8">
        <v>1044</v>
      </c>
      <c r="I42" s="7">
        <v>14.3</v>
      </c>
      <c r="J42" s="8">
        <v>661</v>
      </c>
      <c r="K42" s="5" t="s">
        <v>81</v>
      </c>
      <c r="L42" s="9">
        <v>15</v>
      </c>
      <c r="M42" s="6" t="s">
        <v>100</v>
      </c>
      <c r="N42" s="5" t="s">
        <v>101</v>
      </c>
      <c r="O42" s="5" t="s">
        <v>110</v>
      </c>
      <c r="Q42" s="18"/>
      <c r="W42" s="5">
        <v>1</v>
      </c>
      <c r="X42" s="5" t="s">
        <v>82</v>
      </c>
      <c r="Y42" s="5" t="s">
        <v>119</v>
      </c>
      <c r="Z42" s="7">
        <v>0.652899980545044</v>
      </c>
      <c r="AA42" s="5">
        <v>3</v>
      </c>
      <c r="AB42" s="5" t="s">
        <v>86</v>
      </c>
      <c r="AC42" s="5" t="s">
        <v>103</v>
      </c>
      <c r="AD42" s="6" t="s">
        <v>88</v>
      </c>
      <c r="AE42" s="7">
        <v>8</v>
      </c>
      <c r="AF42" s="7">
        <v>2.17</v>
      </c>
      <c r="AG42" s="7">
        <v>0.245000004768372</v>
      </c>
      <c r="AH42" s="7">
        <v>19</v>
      </c>
      <c r="AI42" s="7">
        <v>42</v>
      </c>
      <c r="AJ42" s="7">
        <v>39</v>
      </c>
      <c r="AK42" s="7">
        <v>0.332323232323232</v>
      </c>
      <c r="AL42" s="15">
        <f t="shared" si="0"/>
        <v>0.00699818508108623</v>
      </c>
      <c r="AM42" s="7">
        <v>0.00404040404040396</v>
      </c>
      <c r="AN42" s="7">
        <v>0.225252525252525</v>
      </c>
      <c r="AO42" s="15">
        <f t="shared" si="1"/>
        <v>0.0104972776216294</v>
      </c>
      <c r="AP42" s="7">
        <v>0.00606060606060599</v>
      </c>
      <c r="AQ42" s="37">
        <f t="shared" si="2"/>
        <v>-0.388885979305253</v>
      </c>
      <c r="AR42" s="37">
        <f t="shared" si="3"/>
        <v>0.000871741960632825</v>
      </c>
      <c r="BI42" s="7">
        <v>6.64</v>
      </c>
      <c r="BJ42" s="15">
        <f>BK42*(AA42^0.5)</f>
        <v>0.917986928011505</v>
      </c>
      <c r="BK42" s="7">
        <v>0.53</v>
      </c>
      <c r="BL42" s="7">
        <v>11.75</v>
      </c>
      <c r="BM42" s="15">
        <f>BN42*(AA42^0.5)</f>
        <v>5.78504969728005</v>
      </c>
      <c r="BN42" s="7">
        <v>3.34</v>
      </c>
      <c r="BO42" s="37">
        <f>LN(BL42)-LN(BI42)</f>
        <v>0.570741277101826</v>
      </c>
      <c r="BP42" s="37">
        <f>(BM42^2)/(AA42*(BL42^2))+(BJ42^2)/(AA42*(BI42^2))</f>
        <v>0.0871722034625765</v>
      </c>
      <c r="BQ42" s="7">
        <v>1.59</v>
      </c>
      <c r="BR42" s="15">
        <f t="shared" ref="BR42:BR49" si="30">BS42*(AA42^0.5)</f>
        <v>0.502294734194974</v>
      </c>
      <c r="BS42" s="7">
        <v>0.29</v>
      </c>
      <c r="BT42" s="15">
        <f t="shared" ref="BT42:BT49" si="31">BU42*(AA42^0.5)</f>
        <v>1.2</v>
      </c>
      <c r="BU42" s="15">
        <f t="shared" ref="BU42:BU49" si="32">BV42*(AA42^0.5)</f>
        <v>0.692820323027551</v>
      </c>
      <c r="BV42" s="7">
        <v>0.4</v>
      </c>
      <c r="BW42" s="37">
        <f t="shared" ref="BW42:BW49" si="33">LN(BT42)-LN(BQ42)</f>
        <v>-0.281412459438186</v>
      </c>
      <c r="BX42" s="37">
        <f t="shared" ref="BX42:BX49" si="34">(BU42^2)/(AA42*(BT42^2))+(BR42^2)/(AA42*(BQ42^2))</f>
        <v>0.144377200268977</v>
      </c>
      <c r="CO42" s="7">
        <v>327.7</v>
      </c>
      <c r="CP42" s="15">
        <f t="shared" ref="CP42:CP49" si="35">CQ42*(AA42^0.5)</f>
        <v>18.1692129713975</v>
      </c>
      <c r="CQ42" s="7">
        <v>10.49</v>
      </c>
      <c r="CR42" s="7">
        <v>396.16</v>
      </c>
      <c r="CS42" s="15">
        <f t="shared" ref="CS42:CS49" si="36">CT42*(AA42^0.5)</f>
        <v>17.0953414707048</v>
      </c>
      <c r="CT42" s="7">
        <v>9.87</v>
      </c>
      <c r="CU42" s="37">
        <f t="shared" ref="CU42:CU71" si="37">LN(CR42)-LN(CO42)</f>
        <v>0.189719614351408</v>
      </c>
      <c r="CV42" s="37">
        <f t="shared" ref="CV42:CV71" si="38">(CS42^2)/(AA42*(CR42^2))+(CP42^2)/(AA42*(CO42^2))</f>
        <v>0.00164541937303882</v>
      </c>
      <c r="DU42" s="7">
        <v>190.81</v>
      </c>
      <c r="DV42" s="15">
        <f t="shared" ref="DV42:DV73" si="39">DW42*(AA42^0.5)</f>
        <v>19.7453792062852</v>
      </c>
      <c r="DW42" s="7">
        <v>11.4</v>
      </c>
      <c r="DX42" s="7">
        <v>234.48</v>
      </c>
      <c r="DY42" s="15">
        <f t="shared" ref="DY42:DY73" si="40">DZ42*(AA42^0.5)</f>
        <v>12.0550736206794</v>
      </c>
      <c r="DZ42" s="7">
        <v>6.96</v>
      </c>
      <c r="EA42" s="37">
        <f t="shared" ref="EA42:EA75" si="41">LN(DX42)-LN(DU42)</f>
        <v>0.206092127860386</v>
      </c>
      <c r="EB42" s="37">
        <f t="shared" ref="EB42:EB75" si="42">(DY42^2)/(AA42*(DX42^2))+(DV42^2)/(AA42*(DU42^2))</f>
        <v>0.00445056324500608</v>
      </c>
      <c r="EC42" s="7">
        <v>34.73</v>
      </c>
      <c r="ED42" s="15">
        <f t="shared" ref="ED42:ED49" si="43">EE42*(AA42^0.5)</f>
        <v>2.7712812921102</v>
      </c>
      <c r="EE42" s="7">
        <v>1.6</v>
      </c>
      <c r="EF42" s="7">
        <v>31.37</v>
      </c>
      <c r="EG42" s="15">
        <f t="shared" ref="EG42:EG49" si="44">EH42*(AA42^0.5)</f>
        <v>6.14878036686951</v>
      </c>
      <c r="EH42" s="7">
        <v>3.55</v>
      </c>
      <c r="EI42" s="37">
        <f t="shared" ref="EI42:EI49" si="45">LN(EF42)-LN(EC42)</f>
        <v>-0.101751844553396</v>
      </c>
      <c r="EJ42" s="37">
        <f t="shared" ref="EJ42:EJ49" si="46">(EG42^2)/(AA42*(EF42^2))+(ED42^2)/(AA42*(EC42^2))</f>
        <v>0.0149288333238079</v>
      </c>
      <c r="EK42" s="7">
        <v>929.78</v>
      </c>
      <c r="EL42" s="15">
        <f>EM42*(AA42^0.5)</f>
        <v>19.1218409155604</v>
      </c>
      <c r="EM42" s="7">
        <v>11.04</v>
      </c>
      <c r="EN42" s="7">
        <v>845.07</v>
      </c>
      <c r="EO42" s="15">
        <f>EP42*(AA42^0.5)</f>
        <v>39.4734379044947</v>
      </c>
      <c r="EP42" s="7">
        <v>22.79</v>
      </c>
      <c r="EQ42" s="37">
        <f>LN(EN42)-LN(EK42)</f>
        <v>-0.0955285348601924</v>
      </c>
      <c r="ER42" s="37">
        <f>(EO42^2)/(AA42*(EN42^2))+(EL42^2)/(AA42*(EK42^2))</f>
        <v>0.00086826931120781</v>
      </c>
    </row>
    <row r="43" spans="1:148">
      <c r="A43" s="5">
        <v>9</v>
      </c>
      <c r="B43" s="5" t="s">
        <v>123</v>
      </c>
      <c r="C43" s="6" t="s">
        <v>124</v>
      </c>
      <c r="D43" s="5" t="s">
        <v>125</v>
      </c>
      <c r="E43" s="7">
        <v>108.07</v>
      </c>
      <c r="F43" s="7">
        <v>34.03</v>
      </c>
      <c r="G43" s="5" t="s">
        <v>99</v>
      </c>
      <c r="H43" s="8">
        <v>1044</v>
      </c>
      <c r="I43" s="7">
        <v>14.3</v>
      </c>
      <c r="J43" s="8">
        <v>661</v>
      </c>
      <c r="K43" s="5" t="s">
        <v>81</v>
      </c>
      <c r="L43" s="9">
        <v>30</v>
      </c>
      <c r="M43" s="6" t="s">
        <v>100</v>
      </c>
      <c r="N43" s="5" t="s">
        <v>101</v>
      </c>
      <c r="O43" s="5" t="s">
        <v>110</v>
      </c>
      <c r="Q43" s="18"/>
      <c r="W43" s="5">
        <v>1</v>
      </c>
      <c r="X43" s="5" t="s">
        <v>82</v>
      </c>
      <c r="Y43" s="5" t="s">
        <v>119</v>
      </c>
      <c r="Z43" s="7">
        <v>0.652899980545044</v>
      </c>
      <c r="AA43" s="5">
        <v>3</v>
      </c>
      <c r="AB43" s="5" t="s">
        <v>86</v>
      </c>
      <c r="AC43" s="5" t="s">
        <v>103</v>
      </c>
      <c r="AD43" s="6" t="s">
        <v>88</v>
      </c>
      <c r="AE43" s="7">
        <v>8</v>
      </c>
      <c r="AF43" s="7">
        <v>2.17</v>
      </c>
      <c r="AG43" s="7">
        <v>0.245000004768372</v>
      </c>
      <c r="AH43" s="7">
        <v>19</v>
      </c>
      <c r="AI43" s="7">
        <v>42</v>
      </c>
      <c r="AJ43" s="7">
        <v>39</v>
      </c>
      <c r="AK43" s="7">
        <v>0.332323232323232</v>
      </c>
      <c r="AL43" s="15">
        <f t="shared" si="0"/>
        <v>0.00699818508108623</v>
      </c>
      <c r="AM43" s="7">
        <v>0.00404040404040396</v>
      </c>
      <c r="AN43" s="7">
        <v>0.28080808080808</v>
      </c>
      <c r="AO43" s="15">
        <f t="shared" si="1"/>
        <v>0.0192450089729873</v>
      </c>
      <c r="AP43" s="7">
        <v>0.011111111111111</v>
      </c>
      <c r="AQ43" s="37">
        <f t="shared" si="2"/>
        <v>-0.168436637074737</v>
      </c>
      <c r="AR43" s="37">
        <f t="shared" si="3"/>
        <v>0.00171347224602044</v>
      </c>
      <c r="BI43" s="7">
        <v>6.64</v>
      </c>
      <c r="BJ43" s="15">
        <f>BK43*(AA43^0.5)</f>
        <v>0.917986928011505</v>
      </c>
      <c r="BK43" s="7">
        <v>0.53</v>
      </c>
      <c r="BL43" s="7">
        <v>14.4</v>
      </c>
      <c r="BM43" s="15">
        <f>BN43*(AA43^0.5)</f>
        <v>1.00458946838995</v>
      </c>
      <c r="BN43" s="7">
        <v>0.58</v>
      </c>
      <c r="BO43" s="37">
        <f>LN(BL43)-LN(BI43)</f>
        <v>0.774116243093612</v>
      </c>
      <c r="BP43" s="37">
        <f>(BM43^2)/(AA43*(BL43^2))+(BJ43^2)/(AA43*(BI43^2))</f>
        <v>0.00799341638082898</v>
      </c>
      <c r="BQ43" s="7">
        <v>1.59</v>
      </c>
      <c r="BR43" s="15">
        <f t="shared" si="30"/>
        <v>0.502294734194974</v>
      </c>
      <c r="BS43" s="7">
        <v>0.29</v>
      </c>
      <c r="BT43" s="15">
        <f t="shared" si="31"/>
        <v>0.54</v>
      </c>
      <c r="BU43" s="15">
        <f t="shared" si="32"/>
        <v>0.311769145362398</v>
      </c>
      <c r="BV43" s="7">
        <v>0.18</v>
      </c>
      <c r="BW43" s="37">
        <f t="shared" si="33"/>
        <v>-1.07992015565596</v>
      </c>
      <c r="BX43" s="37">
        <f t="shared" si="34"/>
        <v>0.144377200268977</v>
      </c>
      <c r="CO43" s="7">
        <v>327.7</v>
      </c>
      <c r="CP43" s="15">
        <f t="shared" si="35"/>
        <v>18.1692129713975</v>
      </c>
      <c r="CQ43" s="7">
        <v>10.49</v>
      </c>
      <c r="CR43" s="7">
        <v>424.01</v>
      </c>
      <c r="CS43" s="15">
        <f t="shared" si="36"/>
        <v>34.9874263128913</v>
      </c>
      <c r="CT43" s="7">
        <v>20.2</v>
      </c>
      <c r="CU43" s="37">
        <f t="shared" si="37"/>
        <v>0.25765848415473</v>
      </c>
      <c r="CV43" s="37">
        <f t="shared" si="38"/>
        <v>0.00329430956575189</v>
      </c>
      <c r="DU43" s="7">
        <v>190.81</v>
      </c>
      <c r="DV43" s="15">
        <f t="shared" si="39"/>
        <v>19.7453792062852</v>
      </c>
      <c r="DW43" s="7">
        <v>11.4</v>
      </c>
      <c r="DX43" s="7">
        <v>200.28</v>
      </c>
      <c r="DY43" s="15">
        <f t="shared" si="40"/>
        <v>9.33575385279625</v>
      </c>
      <c r="DZ43" s="7">
        <v>5.39</v>
      </c>
      <c r="EA43" s="37">
        <f t="shared" si="41"/>
        <v>0.0484382189194932</v>
      </c>
      <c r="EB43" s="37">
        <f t="shared" si="42"/>
        <v>0.00429377355381461</v>
      </c>
      <c r="EC43" s="7">
        <v>34.73</v>
      </c>
      <c r="ED43" s="15">
        <f t="shared" si="43"/>
        <v>2.7712812921102</v>
      </c>
      <c r="EE43" s="7">
        <v>1.6</v>
      </c>
      <c r="EF43" s="7">
        <v>54.23</v>
      </c>
      <c r="EG43" s="15">
        <f t="shared" si="44"/>
        <v>15.8136238731039</v>
      </c>
      <c r="EH43" s="7">
        <v>9.13</v>
      </c>
      <c r="EI43" s="37">
        <f t="shared" si="45"/>
        <v>0.445630394096987</v>
      </c>
      <c r="EJ43" s="37">
        <f t="shared" si="46"/>
        <v>0.0304664942173936</v>
      </c>
      <c r="EK43" s="7">
        <v>929.78</v>
      </c>
      <c r="EL43" s="15">
        <f>EM43*(AA43^0.5)</f>
        <v>19.1218409155604</v>
      </c>
      <c r="EM43" s="7">
        <v>11.04</v>
      </c>
      <c r="EN43" s="7">
        <v>947.59</v>
      </c>
      <c r="EO43" s="15">
        <f>EP43*(AA43^0.5)</f>
        <v>26.5176978638795</v>
      </c>
      <c r="EP43" s="7">
        <v>15.31</v>
      </c>
      <c r="EQ43" s="37">
        <f>LN(EN43)-LN(EK43)</f>
        <v>0.0189739202300183</v>
      </c>
      <c r="ER43" s="37">
        <f>(EO43^2)/(AA43*(EN43^2))+(EL43^2)/(AA43*(EK43^2))</f>
        <v>0.00040202800276726</v>
      </c>
    </row>
    <row r="44" spans="1:148">
      <c r="A44" s="5">
        <v>9</v>
      </c>
      <c r="B44" s="5" t="s">
        <v>123</v>
      </c>
      <c r="C44" s="6" t="s">
        <v>124</v>
      </c>
      <c r="D44" s="5" t="s">
        <v>125</v>
      </c>
      <c r="E44" s="7">
        <v>108.07</v>
      </c>
      <c r="F44" s="7">
        <v>34.03</v>
      </c>
      <c r="G44" s="5" t="s">
        <v>99</v>
      </c>
      <c r="H44" s="8">
        <v>1044</v>
      </c>
      <c r="I44" s="7">
        <v>14.3</v>
      </c>
      <c r="J44" s="8">
        <v>661</v>
      </c>
      <c r="K44" s="5" t="s">
        <v>81</v>
      </c>
      <c r="L44" s="9">
        <v>15</v>
      </c>
      <c r="M44" s="6" t="s">
        <v>100</v>
      </c>
      <c r="N44" s="5" t="s">
        <v>101</v>
      </c>
      <c r="O44" s="5" t="s">
        <v>110</v>
      </c>
      <c r="Q44" s="18"/>
      <c r="W44" s="5">
        <v>1</v>
      </c>
      <c r="X44" s="5" t="s">
        <v>82</v>
      </c>
      <c r="Y44" s="5" t="s">
        <v>119</v>
      </c>
      <c r="Z44" s="7">
        <v>0.652899980545044</v>
      </c>
      <c r="AA44" s="5">
        <v>3</v>
      </c>
      <c r="AB44" s="5" t="s">
        <v>86</v>
      </c>
      <c r="AC44" s="5" t="s">
        <v>103</v>
      </c>
      <c r="AD44" s="6" t="s">
        <v>88</v>
      </c>
      <c r="AE44" s="7">
        <v>8</v>
      </c>
      <c r="AF44" s="7">
        <v>2.17</v>
      </c>
      <c r="AG44" s="7">
        <v>0.245000004768372</v>
      </c>
      <c r="AH44" s="7">
        <v>19</v>
      </c>
      <c r="AI44" s="7">
        <v>42</v>
      </c>
      <c r="AJ44" s="7">
        <v>39</v>
      </c>
      <c r="AK44" s="7">
        <v>0.379797979797979</v>
      </c>
      <c r="AL44" s="15">
        <f t="shared" si="0"/>
        <v>0.0332413791351617</v>
      </c>
      <c r="AM44" s="7">
        <v>0.01919191919192</v>
      </c>
      <c r="AN44" s="7">
        <v>0.365656565656565</v>
      </c>
      <c r="AO44" s="15">
        <f t="shared" si="1"/>
        <v>0.0437386567567911</v>
      </c>
      <c r="AP44" s="7">
        <v>0.025252525252526</v>
      </c>
      <c r="AQ44" s="37">
        <f t="shared" si="2"/>
        <v>-0.037944931564123</v>
      </c>
      <c r="AR44" s="37">
        <f t="shared" si="3"/>
        <v>0.00732286485656372</v>
      </c>
      <c r="BI44" s="7">
        <v>15.45</v>
      </c>
      <c r="BJ44" s="15">
        <f>BK44*(AA44^0.5)</f>
        <v>3.2389350101538</v>
      </c>
      <c r="BK44" s="7">
        <v>1.87</v>
      </c>
      <c r="BL44" s="7">
        <v>22.69</v>
      </c>
      <c r="BM44" s="15">
        <f>BN44*(AA44^0.5)</f>
        <v>3.394819582835</v>
      </c>
      <c r="BN44" s="7">
        <v>1.96</v>
      </c>
      <c r="BO44" s="37">
        <f>LN(BL44)-LN(BI44)</f>
        <v>0.384315295447996</v>
      </c>
      <c r="BP44" s="37">
        <f>(BM44^2)/(AA44*(BL44^2))+(BJ44^2)/(AA44*(BI44^2))</f>
        <v>0.0221114083632091</v>
      </c>
      <c r="BQ44" s="7">
        <v>2.27</v>
      </c>
      <c r="BR44" s="15">
        <f t="shared" si="30"/>
        <v>0.242487113059643</v>
      </c>
      <c r="BS44" s="7">
        <v>0.14</v>
      </c>
      <c r="BT44" s="15">
        <f t="shared" si="31"/>
        <v>2.01</v>
      </c>
      <c r="BU44" s="15">
        <f t="shared" si="32"/>
        <v>1.16047404107115</v>
      </c>
      <c r="BV44" s="7">
        <v>0.67</v>
      </c>
      <c r="BW44" s="37">
        <f t="shared" si="33"/>
        <v>-0.121645109422327</v>
      </c>
      <c r="BX44" s="37">
        <f t="shared" si="34"/>
        <v>0.114914794473878</v>
      </c>
      <c r="CO44" s="7">
        <v>335.21</v>
      </c>
      <c r="CP44" s="15">
        <f t="shared" si="35"/>
        <v>27.3490822515126</v>
      </c>
      <c r="CQ44" s="7">
        <v>15.79</v>
      </c>
      <c r="CR44" s="7">
        <v>394.21</v>
      </c>
      <c r="CS44" s="15">
        <f t="shared" si="36"/>
        <v>22.5339810064711</v>
      </c>
      <c r="CT44" s="7">
        <v>13.01</v>
      </c>
      <c r="CU44" s="37">
        <f t="shared" si="37"/>
        <v>0.162126561131953</v>
      </c>
      <c r="CV44" s="37">
        <f t="shared" si="38"/>
        <v>0.00330804133125531</v>
      </c>
      <c r="DU44" s="7">
        <v>302.26</v>
      </c>
      <c r="DV44" s="15">
        <f t="shared" si="39"/>
        <v>46.7307307882083</v>
      </c>
      <c r="DW44" s="7">
        <v>26.98</v>
      </c>
      <c r="DX44" s="7">
        <v>304.9</v>
      </c>
      <c r="DY44" s="15">
        <f t="shared" si="40"/>
        <v>35.7148876520703</v>
      </c>
      <c r="DZ44" s="7">
        <v>20.62</v>
      </c>
      <c r="EA44" s="37">
        <f t="shared" si="41"/>
        <v>0.00869627985223431</v>
      </c>
      <c r="EB44" s="37">
        <f t="shared" si="42"/>
        <v>0.0125411537053166</v>
      </c>
      <c r="EC44" s="7">
        <v>32.77</v>
      </c>
      <c r="ED44" s="15">
        <f t="shared" si="43"/>
        <v>1.8532943640987</v>
      </c>
      <c r="EE44" s="7">
        <v>1.07</v>
      </c>
      <c r="EF44" s="7">
        <v>36.11</v>
      </c>
      <c r="EG44" s="15">
        <f t="shared" si="44"/>
        <v>3.82783228472722</v>
      </c>
      <c r="EH44" s="7">
        <v>2.21</v>
      </c>
      <c r="EI44" s="37">
        <f t="shared" si="45"/>
        <v>0.0970563725786433</v>
      </c>
      <c r="EJ44" s="37">
        <f t="shared" si="46"/>
        <v>0.00481181156678605</v>
      </c>
      <c r="EK44" s="7">
        <v>953.98</v>
      </c>
      <c r="EL44" s="15">
        <f>EM44*(AA44^0.5)</f>
        <v>55.4775873664311</v>
      </c>
      <c r="EM44" s="7">
        <v>32.03</v>
      </c>
      <c r="EN44" s="7">
        <v>846.83</v>
      </c>
      <c r="EO44" s="15">
        <f>EP44*(AA44^0.5)</f>
        <v>28.3363512118268</v>
      </c>
      <c r="EP44" s="7">
        <v>16.36</v>
      </c>
      <c r="EQ44" s="37">
        <f>LN(EN44)-LN(EK44)</f>
        <v>-0.119142740743039</v>
      </c>
      <c r="ER44" s="37">
        <f>(EO44^2)/(AA44*(EN44^2))+(EL44^2)/(AA44*(EK44^2))</f>
        <v>0.00150051710084732</v>
      </c>
    </row>
    <row r="45" spans="1:148">
      <c r="A45" s="5">
        <v>9</v>
      </c>
      <c r="B45" s="5" t="s">
        <v>123</v>
      </c>
      <c r="C45" s="6" t="s">
        <v>124</v>
      </c>
      <c r="D45" s="5" t="s">
        <v>125</v>
      </c>
      <c r="E45" s="7">
        <v>108.07</v>
      </c>
      <c r="F45" s="7">
        <v>34.03</v>
      </c>
      <c r="G45" s="5" t="s">
        <v>99</v>
      </c>
      <c r="H45" s="8">
        <v>1044</v>
      </c>
      <c r="I45" s="7">
        <v>14.3</v>
      </c>
      <c r="J45" s="8">
        <v>661</v>
      </c>
      <c r="K45" s="5" t="s">
        <v>81</v>
      </c>
      <c r="L45" s="9">
        <v>30</v>
      </c>
      <c r="M45" s="6" t="s">
        <v>100</v>
      </c>
      <c r="N45" s="5" t="s">
        <v>101</v>
      </c>
      <c r="O45" s="5" t="s">
        <v>110</v>
      </c>
      <c r="Q45" s="18"/>
      <c r="W45" s="5">
        <v>1</v>
      </c>
      <c r="X45" s="5" t="s">
        <v>82</v>
      </c>
      <c r="Y45" s="5" t="s">
        <v>119</v>
      </c>
      <c r="Z45" s="7">
        <v>0.652899980545044</v>
      </c>
      <c r="AA45" s="5">
        <v>3</v>
      </c>
      <c r="AB45" s="5" t="s">
        <v>86</v>
      </c>
      <c r="AC45" s="5" t="s">
        <v>103</v>
      </c>
      <c r="AD45" s="6" t="s">
        <v>88</v>
      </c>
      <c r="AE45" s="7">
        <v>8</v>
      </c>
      <c r="AF45" s="7">
        <v>2.17</v>
      </c>
      <c r="AG45" s="7">
        <v>0.245000004768372</v>
      </c>
      <c r="AH45" s="7">
        <v>19</v>
      </c>
      <c r="AI45" s="7">
        <v>42</v>
      </c>
      <c r="AJ45" s="7">
        <v>39</v>
      </c>
      <c r="AK45" s="7">
        <v>0.379797979797979</v>
      </c>
      <c r="AL45" s="15">
        <f t="shared" si="0"/>
        <v>0.0332413791351617</v>
      </c>
      <c r="AM45" s="7">
        <v>0.01919191919192</v>
      </c>
      <c r="AN45" s="7">
        <v>0.181818181818181</v>
      </c>
      <c r="AO45" s="15">
        <f t="shared" si="1"/>
        <v>0.012246823891901</v>
      </c>
      <c r="AP45" s="7">
        <v>0.00707070707070701</v>
      </c>
      <c r="AQ45" s="37">
        <f t="shared" si="2"/>
        <v>-0.736632292499687</v>
      </c>
      <c r="AR45" s="37">
        <f t="shared" si="3"/>
        <v>0.00406582010182831</v>
      </c>
      <c r="BI45" s="7">
        <v>15.45</v>
      </c>
      <c r="BJ45" s="15">
        <f>BK45*(AA45^0.5)</f>
        <v>3.2389350101538</v>
      </c>
      <c r="BK45" s="7">
        <v>1.87</v>
      </c>
      <c r="BL45" s="7">
        <v>24.82</v>
      </c>
      <c r="BM45" s="15">
        <f>BN45*(AA45^0.5)</f>
        <v>1.19511505722253</v>
      </c>
      <c r="BN45" s="7">
        <v>0.69</v>
      </c>
      <c r="BO45" s="37">
        <f>LN(BL45)-LN(BI45)</f>
        <v>0.474040776432707</v>
      </c>
      <c r="BP45" s="37">
        <f>(BM45^2)/(AA45*(BL45^2))+(BJ45^2)/(AA45*(BI45^2))</f>
        <v>0.0154224651145409</v>
      </c>
      <c r="BQ45" s="7">
        <v>2.27</v>
      </c>
      <c r="BR45" s="15">
        <f t="shared" si="30"/>
        <v>0.242487113059643</v>
      </c>
      <c r="BS45" s="7">
        <v>0.14</v>
      </c>
      <c r="BT45" s="15">
        <f t="shared" si="31"/>
        <v>0.75</v>
      </c>
      <c r="BU45" s="15">
        <f t="shared" si="32"/>
        <v>0.433012701892219</v>
      </c>
      <c r="BV45" s="7">
        <v>0.25</v>
      </c>
      <c r="BW45" s="37">
        <f t="shared" si="33"/>
        <v>-1.10746190394509</v>
      </c>
      <c r="BX45" s="37">
        <f t="shared" si="34"/>
        <v>0.114914794473878</v>
      </c>
      <c r="CO45" s="7">
        <v>335.21</v>
      </c>
      <c r="CP45" s="15">
        <f t="shared" si="35"/>
        <v>27.3490822515126</v>
      </c>
      <c r="CQ45" s="7">
        <v>15.79</v>
      </c>
      <c r="CR45" s="7">
        <v>443.82</v>
      </c>
      <c r="CS45" s="15">
        <f t="shared" si="36"/>
        <v>37.4122974434878</v>
      </c>
      <c r="CT45" s="7">
        <v>21.6</v>
      </c>
      <c r="CU45" s="37">
        <f t="shared" si="37"/>
        <v>0.280661873729336</v>
      </c>
      <c r="CV45" s="37">
        <f t="shared" si="38"/>
        <v>0.00458747330234563</v>
      </c>
      <c r="DU45" s="7">
        <v>302.26</v>
      </c>
      <c r="DV45" s="15">
        <f t="shared" si="39"/>
        <v>46.7307307882083</v>
      </c>
      <c r="DW45" s="7">
        <v>26.98</v>
      </c>
      <c r="DX45" s="7">
        <v>285.54</v>
      </c>
      <c r="DY45" s="15">
        <f t="shared" si="40"/>
        <v>32.4759526419165</v>
      </c>
      <c r="DZ45" s="7">
        <v>18.75</v>
      </c>
      <c r="EA45" s="37">
        <f t="shared" si="41"/>
        <v>-0.0569054497809001</v>
      </c>
      <c r="EB45" s="37">
        <f t="shared" si="42"/>
        <v>0.0122794080229566</v>
      </c>
      <c r="EC45" s="7">
        <v>32.77</v>
      </c>
      <c r="ED45" s="15">
        <f t="shared" si="43"/>
        <v>1.8532943640987</v>
      </c>
      <c r="EE45" s="7">
        <v>1.07</v>
      </c>
      <c r="EF45" s="7">
        <v>22.23</v>
      </c>
      <c r="EG45" s="15">
        <f t="shared" si="44"/>
        <v>2.63271722750469</v>
      </c>
      <c r="EH45" s="7">
        <v>1.52</v>
      </c>
      <c r="EI45" s="37">
        <f t="shared" si="45"/>
        <v>-0.388070734734618</v>
      </c>
      <c r="EJ45" s="37">
        <f t="shared" si="46"/>
        <v>0.00574142779410107</v>
      </c>
      <c r="EK45" s="7">
        <v>953.98</v>
      </c>
      <c r="EL45" s="15">
        <f>EM45*(AA45^0.5)</f>
        <v>55.4775873664311</v>
      </c>
      <c r="EM45" s="7">
        <v>32.03</v>
      </c>
      <c r="EN45" s="7">
        <v>809.52</v>
      </c>
      <c r="EO45" s="15">
        <f>EP45*(AA45^0.5)</f>
        <v>83.4675284167442</v>
      </c>
      <c r="EP45" s="7">
        <v>48.19</v>
      </c>
      <c r="EQ45" s="37">
        <f>LN(EN45)-LN(EK45)</f>
        <v>-0.16420122744644</v>
      </c>
      <c r="ER45" s="37">
        <f>(EO45^2)/(AA45*(EN45^2))+(EL45^2)/(AA45*(EK45^2))</f>
        <v>0.0046710033606396</v>
      </c>
    </row>
    <row r="46" spans="1:196">
      <c r="A46" s="5">
        <v>10</v>
      </c>
      <c r="B46" s="5" t="s">
        <v>126</v>
      </c>
      <c r="C46" s="6" t="s">
        <v>127</v>
      </c>
      <c r="D46" s="5" t="s">
        <v>128</v>
      </c>
      <c r="E46" s="7">
        <v>107.9666665</v>
      </c>
      <c r="F46" s="7">
        <v>25.0083335</v>
      </c>
      <c r="G46" s="5" t="s">
        <v>80</v>
      </c>
      <c r="H46" s="8">
        <v>1493</v>
      </c>
      <c r="I46" s="7">
        <v>19</v>
      </c>
      <c r="J46" s="8">
        <v>1389</v>
      </c>
      <c r="K46" s="5" t="s">
        <v>81</v>
      </c>
      <c r="L46" s="9">
        <v>5</v>
      </c>
      <c r="M46" s="6" t="s">
        <v>82</v>
      </c>
      <c r="N46" s="5" t="s">
        <v>109</v>
      </c>
      <c r="O46" s="5" t="s">
        <v>84</v>
      </c>
      <c r="Q46" s="18"/>
      <c r="W46" s="5">
        <v>3</v>
      </c>
      <c r="X46" s="5" t="s">
        <v>82</v>
      </c>
      <c r="Y46" s="5" t="s">
        <v>85</v>
      </c>
      <c r="Z46" s="7">
        <v>1.19910001754761</v>
      </c>
      <c r="AA46" s="5">
        <v>3</v>
      </c>
      <c r="AB46" s="5" t="s">
        <v>91</v>
      </c>
      <c r="AC46" s="5" t="s">
        <v>103</v>
      </c>
      <c r="AD46" s="6" t="s">
        <v>88</v>
      </c>
      <c r="AE46" s="7">
        <v>7.19</v>
      </c>
      <c r="AF46" s="7">
        <v>4.046</v>
      </c>
      <c r="AG46" s="7">
        <v>0.245000004768372</v>
      </c>
      <c r="AH46" s="7">
        <v>25.5</v>
      </c>
      <c r="AI46" s="7">
        <v>47</v>
      </c>
      <c r="AJ46" s="7">
        <v>27</v>
      </c>
      <c r="AK46" s="7">
        <v>0.0287701753809928</v>
      </c>
      <c r="AL46" s="15">
        <f t="shared" si="0"/>
        <v>0.00982556766251133</v>
      </c>
      <c r="AM46" s="7">
        <v>0.0056727941348918</v>
      </c>
      <c r="AN46" s="7">
        <v>0.0604034841669285</v>
      </c>
      <c r="AO46" s="15">
        <f t="shared" si="1"/>
        <v>0.0491359626450051</v>
      </c>
      <c r="AP46" s="7">
        <v>0.0283686612599851</v>
      </c>
      <c r="AQ46" s="37">
        <f t="shared" si="2"/>
        <v>0.741707514647334</v>
      </c>
      <c r="AR46" s="37">
        <f t="shared" si="3"/>
        <v>0.259452144782797</v>
      </c>
      <c r="BQ46" s="7">
        <v>40.4691248895062</v>
      </c>
      <c r="BR46" s="15">
        <f t="shared" si="30"/>
        <v>17.8886356135926</v>
      </c>
      <c r="BS46" s="7">
        <v>10.3280085869428</v>
      </c>
      <c r="BT46" s="15">
        <f t="shared" si="31"/>
        <v>46.4689354716504</v>
      </c>
      <c r="BU46" s="15">
        <f t="shared" si="32"/>
        <v>26.8288524035127</v>
      </c>
      <c r="BV46" s="7">
        <v>15.4896451572168</v>
      </c>
      <c r="BW46" s="37">
        <f t="shared" si="33"/>
        <v>0.138244700002523</v>
      </c>
      <c r="BX46" s="37">
        <f t="shared" si="34"/>
        <v>0.176241782371649</v>
      </c>
      <c r="BY46" s="7">
        <v>41.2873597177172</v>
      </c>
      <c r="BZ46" s="15">
        <f>CA46*(AA46^0.5)</f>
        <v>4.78098861054502</v>
      </c>
      <c r="CA46" s="7">
        <v>2.7603050612907</v>
      </c>
      <c r="CB46" s="7">
        <v>48.7956222987715</v>
      </c>
      <c r="CC46" s="15">
        <f>CD46*(AA46^0.5)</f>
        <v>5.73743836157394</v>
      </c>
      <c r="CD46" s="7">
        <v>3.3125115825136</v>
      </c>
      <c r="CE46" s="37">
        <f>LN(CB46)-LN(BY46)</f>
        <v>0.167084208825466</v>
      </c>
      <c r="CF46" s="37">
        <f>(CC46^2)/(AA46*(CB46^2))+(BZ46^2)/(AA46*(BY46^2))</f>
        <v>0.00907814711735785</v>
      </c>
      <c r="CG46" s="7">
        <v>3.67</v>
      </c>
      <c r="CH46" s="15">
        <f>CI46*(AA46^0.5)</f>
        <v>0.294448637286709</v>
      </c>
      <c r="CI46" s="7">
        <v>0.17</v>
      </c>
      <c r="CJ46" s="7">
        <v>4.53</v>
      </c>
      <c r="CK46" s="15">
        <f>CL46*(AA46^0.5)</f>
        <v>0.640858798800485</v>
      </c>
      <c r="CL46" s="7">
        <v>0.37</v>
      </c>
      <c r="CM46" s="37">
        <f>LN(CJ46)-LN(CG46)</f>
        <v>0.210530277428464</v>
      </c>
      <c r="CN46" s="37">
        <f>(CK46^2)/(AA46*(CJ46^2))+(CH46^2)/(AA46*(CG46^2))</f>
        <v>0.00881693112281159</v>
      </c>
      <c r="CO46" s="7">
        <v>140.2</v>
      </c>
      <c r="CP46" s="15">
        <f t="shared" si="35"/>
        <v>16.8528543576452</v>
      </c>
      <c r="CQ46" s="7">
        <v>9.73</v>
      </c>
      <c r="CR46" s="7">
        <v>191.28</v>
      </c>
      <c r="CS46" s="15">
        <f t="shared" si="36"/>
        <v>41.6558219220315</v>
      </c>
      <c r="CT46" s="7">
        <v>24.05</v>
      </c>
      <c r="CU46" s="37">
        <f t="shared" si="37"/>
        <v>0.31066834854958</v>
      </c>
      <c r="CV46" s="37">
        <f t="shared" si="38"/>
        <v>0.020624992330188</v>
      </c>
      <c r="CW46" s="7">
        <v>67.85</v>
      </c>
      <c r="CX46" s="15">
        <f>CY46*(AA46^0.5)</f>
        <v>14.1681756059134</v>
      </c>
      <c r="CY46" s="7">
        <v>8.18</v>
      </c>
      <c r="CZ46" s="7">
        <v>116.58</v>
      </c>
      <c r="DA46" s="15">
        <f>DB46*(AA46^0.5)</f>
        <v>49.1556019188047</v>
      </c>
      <c r="DB46" s="7">
        <v>28.38</v>
      </c>
      <c r="DC46" s="37">
        <f>LN(CZ46)-LN(CW46)</f>
        <v>0.541278346336526</v>
      </c>
      <c r="DD46" s="37">
        <f>(DA46^2)/(AA46*(CZ46^2))+(CX46^2)/(AA46*(CW46^2))</f>
        <v>0.073796779139186</v>
      </c>
      <c r="DE46" s="7">
        <v>7.04</v>
      </c>
      <c r="DF46" s="15">
        <f>DG46*(AA46^0.5)</f>
        <v>8.03671574711959</v>
      </c>
      <c r="DG46" s="7">
        <v>4.64</v>
      </c>
      <c r="DH46" s="7">
        <v>6.99</v>
      </c>
      <c r="DI46" s="15">
        <f>DJ46*(AA46^0.5)</f>
        <v>2.71931976788314</v>
      </c>
      <c r="DJ46" s="7">
        <v>1.57</v>
      </c>
      <c r="DK46" s="37">
        <f>LN(DH46)-LN(DE46)</f>
        <v>-0.007127613924232</v>
      </c>
      <c r="DL46" s="37">
        <f>(DI46^2)/(AA46*(DH46^2))+(DF46^2)/(AA46*(DE46^2))</f>
        <v>0.484848942598315</v>
      </c>
      <c r="DM46" s="7">
        <v>17.4</v>
      </c>
      <c r="DN46" s="15">
        <f>DO46*(AA46^0.5)</f>
        <v>0.259807621135332</v>
      </c>
      <c r="DO46" s="7">
        <v>0.15</v>
      </c>
      <c r="DP46" s="7">
        <v>23.32</v>
      </c>
      <c r="DQ46" s="15">
        <f>DR46*(AA46^0.5)</f>
        <v>6.42590849608053</v>
      </c>
      <c r="DR46" s="7">
        <v>3.71</v>
      </c>
      <c r="DS46" s="37">
        <f>LN(DP46)-LN(DM46)</f>
        <v>0.292841155261808</v>
      </c>
      <c r="DT46" s="37">
        <f>(DQ46^2)/(AA46*(DP46^2))+(DN46^2)/(AA46*(DM46^2))</f>
        <v>0.0253842336455027</v>
      </c>
      <c r="DU46" s="7">
        <v>1627.08</v>
      </c>
      <c r="DV46" s="15">
        <f t="shared" si="39"/>
        <v>371.940590417341</v>
      </c>
      <c r="DW46" s="7">
        <v>214.74</v>
      </c>
      <c r="DX46" s="7">
        <v>2185.46</v>
      </c>
      <c r="DY46" s="15">
        <f t="shared" si="40"/>
        <v>523.68556166845</v>
      </c>
      <c r="DZ46" s="7">
        <v>302.35</v>
      </c>
      <c r="EA46" s="37">
        <f t="shared" si="41"/>
        <v>0.295039335425707</v>
      </c>
      <c r="EB46" s="37">
        <f t="shared" si="42"/>
        <v>0.0365580530923999</v>
      </c>
      <c r="EC46" s="7">
        <v>268.48</v>
      </c>
      <c r="ED46" s="15">
        <f t="shared" si="43"/>
        <v>76.7818122995283</v>
      </c>
      <c r="EE46" s="7">
        <v>44.33</v>
      </c>
      <c r="EF46" s="7">
        <v>360.08</v>
      </c>
      <c r="EG46" s="15">
        <f t="shared" si="44"/>
        <v>141.889602156042</v>
      </c>
      <c r="EH46" s="7">
        <v>81.92</v>
      </c>
      <c r="EI46" s="37">
        <f t="shared" si="45"/>
        <v>0.293549805705836</v>
      </c>
      <c r="EJ46" s="37">
        <f t="shared" si="46"/>
        <v>0.0790213952487362</v>
      </c>
      <c r="FY46" s="7">
        <v>4.59202757295815</v>
      </c>
      <c r="FZ46" s="15">
        <f>GA46*(AA46^0.5)</f>
        <v>1.00726801349847</v>
      </c>
      <c r="GA46" s="7">
        <v>0.58154645873944</v>
      </c>
      <c r="GB46" s="7">
        <v>5.37472102155549</v>
      </c>
      <c r="GC46" s="15">
        <f>GD46*(AA46^0.5)</f>
        <v>2.68490628616278</v>
      </c>
      <c r="GD46" s="7">
        <v>1.550131367065</v>
      </c>
      <c r="GE46" s="37">
        <f>LN(GB46)-LN(FY46)</f>
        <v>0.157385006137005</v>
      </c>
      <c r="GF46" s="37">
        <f>(GC46^2)/(AA46*(GB46^2))+(FZ46^2)/(AA46*(FY46^2))</f>
        <v>0.0992195512364687</v>
      </c>
      <c r="GG46" s="7">
        <v>2.36365316872154</v>
      </c>
      <c r="GH46" s="15">
        <f>GI46*(AA46^0.5)</f>
        <v>1.5544313217346</v>
      </c>
      <c r="GI46" s="7">
        <v>0.89745134204026</v>
      </c>
      <c r="GJ46" s="7">
        <v>1.84352948832984</v>
      </c>
      <c r="GK46" s="15">
        <f>GL46*(AA46^0.5)</f>
        <v>1.75859096109839</v>
      </c>
      <c r="GL46" s="7">
        <v>1.0153229647846</v>
      </c>
      <c r="GM46" s="37">
        <f>LN(GJ46)-LN(GG46)</f>
        <v>-0.248526440638086</v>
      </c>
      <c r="GN46" s="37">
        <f>(GK46^2)/(AA46*(GJ46^2))+(GH46^2)/(AA46*(GG46^2))</f>
        <v>0.447488193582192</v>
      </c>
    </row>
    <row r="47" spans="1:196">
      <c r="A47" s="5">
        <v>10</v>
      </c>
      <c r="B47" s="5" t="s">
        <v>126</v>
      </c>
      <c r="C47" s="6" t="s">
        <v>127</v>
      </c>
      <c r="D47" s="5" t="s">
        <v>128</v>
      </c>
      <c r="E47" s="7">
        <v>107.9666665</v>
      </c>
      <c r="F47" s="7">
        <v>25.0083335</v>
      </c>
      <c r="G47" s="5" t="s">
        <v>80</v>
      </c>
      <c r="H47" s="8">
        <v>1493</v>
      </c>
      <c r="I47" s="7">
        <v>19</v>
      </c>
      <c r="J47" s="8">
        <v>1389</v>
      </c>
      <c r="K47" s="5" t="s">
        <v>81</v>
      </c>
      <c r="L47" s="9">
        <v>10</v>
      </c>
      <c r="M47" s="6" t="s">
        <v>89</v>
      </c>
      <c r="N47" s="5" t="s">
        <v>109</v>
      </c>
      <c r="O47" s="5" t="s">
        <v>84</v>
      </c>
      <c r="Q47" s="18"/>
      <c r="W47" s="5">
        <v>3</v>
      </c>
      <c r="X47" s="5" t="s">
        <v>82</v>
      </c>
      <c r="Y47" s="5" t="s">
        <v>85</v>
      </c>
      <c r="Z47" s="7">
        <v>1.19910001754761</v>
      </c>
      <c r="AA47" s="5">
        <v>3</v>
      </c>
      <c r="AB47" s="5" t="s">
        <v>91</v>
      </c>
      <c r="AC47" s="5" t="s">
        <v>103</v>
      </c>
      <c r="AD47" s="6" t="s">
        <v>88</v>
      </c>
      <c r="AE47" s="7">
        <v>7.19</v>
      </c>
      <c r="AF47" s="7">
        <v>4.046</v>
      </c>
      <c r="AG47" s="7">
        <v>0.120000004768372</v>
      </c>
      <c r="AH47" s="7">
        <v>25.5</v>
      </c>
      <c r="AI47" s="7">
        <v>47</v>
      </c>
      <c r="AJ47" s="7">
        <v>27</v>
      </c>
      <c r="AK47" s="7">
        <v>0.0287701753809928</v>
      </c>
      <c r="AL47" s="15">
        <f t="shared" si="0"/>
        <v>0.00982556766251133</v>
      </c>
      <c r="AM47" s="7">
        <v>0.0056727941348918</v>
      </c>
      <c r="AN47" s="7">
        <v>0.133167599311422</v>
      </c>
      <c r="AO47" s="15">
        <f t="shared" si="1"/>
        <v>0.0458569820690243</v>
      </c>
      <c r="AP47" s="7">
        <v>0.026475540941775</v>
      </c>
      <c r="AQ47" s="37">
        <f t="shared" si="2"/>
        <v>1.5322692065912</v>
      </c>
      <c r="AR47" s="37">
        <f t="shared" si="3"/>
        <v>0.0784053384297909</v>
      </c>
      <c r="BQ47" s="7">
        <v>40.4691248895062</v>
      </c>
      <c r="BR47" s="15">
        <f t="shared" si="30"/>
        <v>17.8886356135926</v>
      </c>
      <c r="BS47" s="7">
        <v>10.3280085869428</v>
      </c>
      <c r="BT47" s="15">
        <f t="shared" si="31"/>
        <v>13.353958833186</v>
      </c>
      <c r="BU47" s="15">
        <f t="shared" si="32"/>
        <v>7.70991172708712</v>
      </c>
      <c r="BV47" s="7">
        <v>4.451319611062</v>
      </c>
      <c r="BW47" s="37">
        <f t="shared" si="33"/>
        <v>-1.10872645227181</v>
      </c>
      <c r="BX47" s="37">
        <f t="shared" si="34"/>
        <v>0.176241782371649</v>
      </c>
      <c r="BY47" s="7">
        <v>41.2873597177172</v>
      </c>
      <c r="BZ47" s="15">
        <f>CA47*(AA47^0.5)</f>
        <v>4.78098861054502</v>
      </c>
      <c r="CA47" s="7">
        <v>2.7603050612907</v>
      </c>
      <c r="CB47" s="7">
        <v>51.7028914144588</v>
      </c>
      <c r="CC47" s="15">
        <f>CD47*(AA47^0.5)</f>
        <v>22.6359774410176</v>
      </c>
      <c r="CD47" s="7">
        <v>13.0688876689418</v>
      </c>
      <c r="CE47" s="37">
        <f>LN(CB47)-LN(BY47)</f>
        <v>0.224957313711904</v>
      </c>
      <c r="CF47" s="37">
        <f>(CC47^2)/(AA47*(CB47^2))+(BZ47^2)/(AA47*(BY47^2))</f>
        <v>0.0683618786815468</v>
      </c>
      <c r="CG47" s="7">
        <v>3.67</v>
      </c>
      <c r="CH47" s="15">
        <f>CI47*(AA47^0.5)</f>
        <v>0.294448637286709</v>
      </c>
      <c r="CI47" s="7">
        <v>0.17</v>
      </c>
      <c r="CJ47" s="7">
        <v>4.82</v>
      </c>
      <c r="CK47" s="15">
        <f>CL47*(AA47^0.5)</f>
        <v>2.21702503368816</v>
      </c>
      <c r="CL47" s="7">
        <v>1.28</v>
      </c>
      <c r="CM47" s="37">
        <f>LN(CJ47)-LN(CG47)</f>
        <v>0.27258226599603</v>
      </c>
      <c r="CN47" s="37">
        <f>(CK47^2)/(AA47*(CJ47^2))+(CH47^2)/(AA47*(CG47^2))</f>
        <v>0.0726678855130911</v>
      </c>
      <c r="CO47" s="7">
        <v>140.2</v>
      </c>
      <c r="CP47" s="15">
        <f t="shared" si="35"/>
        <v>16.8528543576452</v>
      </c>
      <c r="CQ47" s="7">
        <v>9.73</v>
      </c>
      <c r="CR47" s="7">
        <v>231.65</v>
      </c>
      <c r="CS47" s="15">
        <f t="shared" si="36"/>
        <v>139.637936106203</v>
      </c>
      <c r="CT47" s="7">
        <v>80.62</v>
      </c>
      <c r="CU47" s="37">
        <f t="shared" si="37"/>
        <v>0.502157637262168</v>
      </c>
      <c r="CV47" s="37">
        <f t="shared" si="38"/>
        <v>0.125937905718996</v>
      </c>
      <c r="CW47" s="7">
        <v>67.85</v>
      </c>
      <c r="CX47" s="15">
        <f>CY47*(AA47^0.5)</f>
        <v>14.1681756059134</v>
      </c>
      <c r="CY47" s="7">
        <v>8.18</v>
      </c>
      <c r="CZ47" s="7">
        <v>144.32</v>
      </c>
      <c r="DA47" s="15">
        <f>DB47*(AA47^0.5)</f>
        <v>9.47431791740176</v>
      </c>
      <c r="DB47" s="7">
        <v>5.47</v>
      </c>
      <c r="DC47" s="37">
        <f>LN(CZ47)-LN(CW47)</f>
        <v>0.754733670033436</v>
      </c>
      <c r="DD47" s="37">
        <f>(DA47^2)/(AA47*(CZ47^2))+(CX47^2)/(AA47*(CW47^2))</f>
        <v>0.0159712806787518</v>
      </c>
      <c r="DE47" s="7">
        <v>7.04</v>
      </c>
      <c r="DF47" s="15">
        <f>DG47*(AA47^0.5)</f>
        <v>8.03671574711959</v>
      </c>
      <c r="DG47" s="7">
        <v>4.64</v>
      </c>
      <c r="DH47" s="7">
        <v>8.91</v>
      </c>
      <c r="DI47" s="15">
        <f>DJ47*(AA47^0.5)</f>
        <v>10.2883817969591</v>
      </c>
      <c r="DJ47" s="7">
        <v>5.94</v>
      </c>
      <c r="DK47" s="37">
        <f>LN(DH47)-LN(DE47)</f>
        <v>0.235566071312767</v>
      </c>
      <c r="DL47" s="37">
        <f>(DI47^2)/(AA47*(DH47^2))+(DF47^2)/(AA47*(DE47^2))</f>
        <v>0.878845270890725</v>
      </c>
      <c r="DM47" s="7">
        <v>17.4</v>
      </c>
      <c r="DN47" s="15">
        <f>DO47*(AA47^0.5)</f>
        <v>0.259807621135332</v>
      </c>
      <c r="DO47" s="7">
        <v>0.15</v>
      </c>
      <c r="DP47" s="7">
        <v>23.57</v>
      </c>
      <c r="DQ47" s="15">
        <f>DR47*(AA47^0.5)</f>
        <v>5.4039985196149</v>
      </c>
      <c r="DR47" s="7">
        <v>3.12</v>
      </c>
      <c r="DS47" s="37">
        <f>LN(DP47)-LN(DM47)</f>
        <v>0.303504510727556</v>
      </c>
      <c r="DT47" s="37">
        <f>(DQ47^2)/(AA47*(DP47^2))+(DN47^2)/(AA47*(DM47^2))</f>
        <v>0.0175965723670023</v>
      </c>
      <c r="DU47" s="7">
        <v>1627.08</v>
      </c>
      <c r="DV47" s="15">
        <f t="shared" si="39"/>
        <v>371.940590417341</v>
      </c>
      <c r="DW47" s="7">
        <v>214.74</v>
      </c>
      <c r="DX47" s="7">
        <v>2356.73</v>
      </c>
      <c r="DY47" s="15">
        <f t="shared" si="40"/>
        <v>926.439335952441</v>
      </c>
      <c r="DZ47" s="7">
        <v>534.88</v>
      </c>
      <c r="EA47" s="37">
        <f t="shared" si="41"/>
        <v>0.370488067715171</v>
      </c>
      <c r="EB47" s="37">
        <f t="shared" si="42"/>
        <v>0.0689285718418819</v>
      </c>
      <c r="EC47" s="7">
        <v>268.48</v>
      </c>
      <c r="ED47" s="15">
        <f t="shared" si="43"/>
        <v>76.7818122995283</v>
      </c>
      <c r="EE47" s="7">
        <v>44.33</v>
      </c>
      <c r="EF47" s="7">
        <v>395.23</v>
      </c>
      <c r="EG47" s="15">
        <f t="shared" si="44"/>
        <v>156.230982842713</v>
      </c>
      <c r="EH47" s="7">
        <v>90.2</v>
      </c>
      <c r="EI47" s="37">
        <f t="shared" si="45"/>
        <v>0.386691450644957</v>
      </c>
      <c r="EJ47" s="37">
        <f t="shared" si="46"/>
        <v>0.0793479429104713</v>
      </c>
      <c r="FY47" s="7">
        <v>4.59202757295815</v>
      </c>
      <c r="FZ47" s="15">
        <f>GA47*(AA47^0.5)</f>
        <v>1.00726801349847</v>
      </c>
      <c r="GA47" s="7">
        <v>0.58154645873944</v>
      </c>
      <c r="GB47" s="7">
        <v>14.7804616210413</v>
      </c>
      <c r="GC47" s="15">
        <f>GD47*(AA47^0.5)</f>
        <v>8.72753572443946</v>
      </c>
      <c r="GD47" s="7">
        <v>5.0388450998672</v>
      </c>
      <c r="GE47" s="37">
        <f>LN(GB47)-LN(FY47)</f>
        <v>1.16898448428643</v>
      </c>
      <c r="GF47" s="37">
        <f>(GC47^2)/(AA47*(GB47^2))+(FZ47^2)/(AA47*(FY47^2))</f>
        <v>0.132259734025327</v>
      </c>
      <c r="GG47" s="7">
        <v>2.36365316872154</v>
      </c>
      <c r="GH47" s="15">
        <f>GI47*(AA47^0.5)</f>
        <v>1.5544313217346</v>
      </c>
      <c r="GI47" s="7">
        <v>0.89745134204026</v>
      </c>
      <c r="GJ47" s="7">
        <v>4.4576486047877</v>
      </c>
      <c r="GK47" s="15">
        <f>GL47*(AA47^0.5)</f>
        <v>3.87288737315879</v>
      </c>
      <c r="GL47" s="7">
        <v>2.23601256743433</v>
      </c>
      <c r="GM47" s="37">
        <f>LN(GJ47)-LN(GG47)</f>
        <v>0.634413033304317</v>
      </c>
      <c r="GN47" s="37">
        <f>(GK47^2)/(AA47*(GJ47^2))+(GH47^2)/(AA47*(GG47^2))</f>
        <v>0.395778338546589</v>
      </c>
    </row>
    <row r="48" spans="1:196">
      <c r="A48" s="5">
        <v>10</v>
      </c>
      <c r="B48" s="5" t="s">
        <v>126</v>
      </c>
      <c r="C48" s="6" t="s">
        <v>127</v>
      </c>
      <c r="D48" s="5" t="s">
        <v>128</v>
      </c>
      <c r="E48" s="7">
        <v>107.9666665</v>
      </c>
      <c r="F48" s="7">
        <v>25.0083335</v>
      </c>
      <c r="G48" s="5" t="s">
        <v>80</v>
      </c>
      <c r="H48" s="8">
        <v>1493</v>
      </c>
      <c r="I48" s="7">
        <v>19</v>
      </c>
      <c r="J48" s="8">
        <v>1389</v>
      </c>
      <c r="K48" s="5" t="s">
        <v>81</v>
      </c>
      <c r="L48" s="9">
        <v>5</v>
      </c>
      <c r="M48" s="6" t="s">
        <v>82</v>
      </c>
      <c r="N48" s="5" t="s">
        <v>109</v>
      </c>
      <c r="O48" s="5" t="s">
        <v>84</v>
      </c>
      <c r="Q48" s="18"/>
      <c r="W48" s="5">
        <v>3</v>
      </c>
      <c r="X48" s="5" t="s">
        <v>82</v>
      </c>
      <c r="Y48" s="5" t="s">
        <v>85</v>
      </c>
      <c r="Z48" s="7">
        <v>1.19910001754761</v>
      </c>
      <c r="AA48" s="5">
        <v>3</v>
      </c>
      <c r="AB48" s="5" t="s">
        <v>91</v>
      </c>
      <c r="AC48" s="5" t="s">
        <v>103</v>
      </c>
      <c r="AD48" s="6" t="s">
        <v>88</v>
      </c>
      <c r="AE48" s="7">
        <v>7.32</v>
      </c>
      <c r="AF48" s="7">
        <v>5.224</v>
      </c>
      <c r="AG48" s="7">
        <v>0.120000004768372</v>
      </c>
      <c r="AH48" s="7">
        <v>25.5</v>
      </c>
      <c r="AI48" s="7">
        <v>47</v>
      </c>
      <c r="AJ48" s="7">
        <v>27</v>
      </c>
      <c r="AK48" s="7">
        <v>0.0810167313185704</v>
      </c>
      <c r="AL48" s="15">
        <f t="shared" si="0"/>
        <v>0.0458586069355146</v>
      </c>
      <c r="AM48" s="7">
        <v>0.0264764790588806</v>
      </c>
      <c r="AN48" s="7">
        <v>0.139598392067281</v>
      </c>
      <c r="AO48" s="15">
        <f t="shared" si="1"/>
        <v>0.0360330392730036</v>
      </c>
      <c r="AP48" s="7">
        <v>0.020803684923989</v>
      </c>
      <c r="AQ48" s="37">
        <f t="shared" si="2"/>
        <v>0.544113979288763</v>
      </c>
      <c r="AR48" s="37">
        <f t="shared" si="3"/>
        <v>0.129008468755383</v>
      </c>
      <c r="BQ48" s="7">
        <v>15.0085238035105</v>
      </c>
      <c r="BR48" s="15">
        <f t="shared" si="30"/>
        <v>8.63346072758714</v>
      </c>
      <c r="BS48" s="7">
        <v>4.9845308751105</v>
      </c>
      <c r="BT48" s="15">
        <f t="shared" si="31"/>
        <v>6.9440585932566</v>
      </c>
      <c r="BU48" s="15">
        <f t="shared" si="32"/>
        <v>4.00915409808523</v>
      </c>
      <c r="BV48" s="7">
        <v>2.3146861977522</v>
      </c>
      <c r="BW48" s="37">
        <f t="shared" si="33"/>
        <v>-0.770731877983228</v>
      </c>
      <c r="BX48" s="37">
        <f t="shared" si="34"/>
        <v>0.221410377568323</v>
      </c>
      <c r="BY48" s="7">
        <v>58.5832828126207</v>
      </c>
      <c r="BZ48" s="15">
        <f>CA48*(AA48^0.5)</f>
        <v>36.346350683698</v>
      </c>
      <c r="CA48" s="7">
        <v>20.9845753512936</v>
      </c>
      <c r="CB48" s="7">
        <v>56.3366243968944</v>
      </c>
      <c r="CC48" s="15">
        <f>CD48*(AA48^0.5)</f>
        <v>5.09854504962183</v>
      </c>
      <c r="CD48" s="7">
        <v>2.9436463568746</v>
      </c>
      <c r="CE48" s="37">
        <f>LN(CB48)-LN(BY48)</f>
        <v>-0.0391045338536644</v>
      </c>
      <c r="CF48" s="37">
        <f>(CC48^2)/(AA48*(CB48^2))+(BZ48^2)/(AA48*(BY48^2))</f>
        <v>0.13103794090237</v>
      </c>
      <c r="CG48" s="7">
        <v>5.3</v>
      </c>
      <c r="CH48" s="15">
        <f>CI48*(AA48^0.5)</f>
        <v>3.18697348592673</v>
      </c>
      <c r="CI48" s="7">
        <v>1.84</v>
      </c>
      <c r="CJ48" s="7">
        <v>5.17</v>
      </c>
      <c r="CK48" s="15">
        <f>CL48*(AA48^0.5)</f>
        <v>0.329089653438087</v>
      </c>
      <c r="CL48" s="7">
        <v>0.19</v>
      </c>
      <c r="CM48" s="37">
        <f>LN(CJ48)-LN(CG48)</f>
        <v>-0.0248341320377383</v>
      </c>
      <c r="CN48" s="37">
        <f>(CK48^2)/(AA48*(CJ48^2))+(CH48^2)/(AA48*(CG48^2))</f>
        <v>0.121877475934308</v>
      </c>
      <c r="CO48" s="7">
        <v>322.08</v>
      </c>
      <c r="CP48" s="15">
        <f t="shared" si="35"/>
        <v>75.3788511453975</v>
      </c>
      <c r="CQ48" s="7">
        <v>43.52</v>
      </c>
      <c r="CR48" s="7">
        <v>193.29</v>
      </c>
      <c r="CS48" s="15">
        <f t="shared" si="36"/>
        <v>44.3231801656876</v>
      </c>
      <c r="CT48" s="7">
        <v>25.59</v>
      </c>
      <c r="CU48" s="37">
        <f t="shared" si="37"/>
        <v>-0.51060831007282</v>
      </c>
      <c r="CV48" s="37">
        <f t="shared" si="38"/>
        <v>0.0357854498224033</v>
      </c>
      <c r="CW48" s="7">
        <v>158.72</v>
      </c>
      <c r="CX48" s="15">
        <f>CY48*(AA48^0.5)</f>
        <v>17.4417516322186</v>
      </c>
      <c r="CY48" s="7">
        <v>10.07</v>
      </c>
      <c r="CZ48" s="7">
        <v>146.06</v>
      </c>
      <c r="DA48" s="15">
        <f>DB48*(AA48^0.5)</f>
        <v>56.6034203913509</v>
      </c>
      <c r="DB48" s="7">
        <v>32.68</v>
      </c>
      <c r="DC48" s="37">
        <f>LN(CZ48)-LN(CW48)</f>
        <v>-0.0831241473445994</v>
      </c>
      <c r="DD48" s="37">
        <f>(DA48^2)/(AA48*(CZ48^2))+(CX48^2)/(AA48*(CW48^2))</f>
        <v>0.0540865042162202</v>
      </c>
      <c r="DE48" s="7">
        <v>12.12</v>
      </c>
      <c r="DF48" s="15">
        <f>DG48*(AA48^0.5)</f>
        <v>3.394819582835</v>
      </c>
      <c r="DG48" s="7">
        <v>1.96</v>
      </c>
      <c r="DH48" s="7">
        <v>8.59</v>
      </c>
      <c r="DI48" s="15">
        <f>DJ48*(AA48^0.5)</f>
        <v>4.65921667236028</v>
      </c>
      <c r="DJ48" s="7">
        <v>2.69</v>
      </c>
      <c r="DK48" s="37">
        <f>LN(DH48)-LN(DE48)</f>
        <v>-0.344258244645004</v>
      </c>
      <c r="DL48" s="37">
        <f>(DI48^2)/(AA48*(DH48^2))+(DF48^2)/(AA48*(DE48^2))</f>
        <v>0.124218068465828</v>
      </c>
      <c r="DM48" s="7">
        <v>28.34</v>
      </c>
      <c r="DN48" s="15">
        <f>DO48*(AA48^0.5)</f>
        <v>17.9960078906406</v>
      </c>
      <c r="DO48" s="7">
        <v>10.39</v>
      </c>
      <c r="DP48" s="7">
        <v>27.24</v>
      </c>
      <c r="DQ48" s="15">
        <f>DR48*(AA48^0.5)</f>
        <v>7.03212627872964</v>
      </c>
      <c r="DR48" s="7">
        <v>4.06</v>
      </c>
      <c r="DS48" s="37">
        <f>LN(DP48)-LN(DM48)</f>
        <v>-0.0395877529812227</v>
      </c>
      <c r="DT48" s="37">
        <f>(DQ48^2)/(AA48*(DP48^2))+(DN48^2)/(AA48*(DM48^2))</f>
        <v>0.156624512389327</v>
      </c>
      <c r="DU48" s="7">
        <v>2692.01</v>
      </c>
      <c r="DV48" s="15">
        <f t="shared" si="39"/>
        <v>356.681222802659</v>
      </c>
      <c r="DW48" s="7">
        <v>205.93</v>
      </c>
      <c r="DX48" s="7">
        <v>2934.74</v>
      </c>
      <c r="DY48" s="15">
        <f t="shared" si="40"/>
        <v>1079.51798632538</v>
      </c>
      <c r="DZ48" s="7">
        <v>623.26</v>
      </c>
      <c r="EA48" s="37">
        <f t="shared" si="41"/>
        <v>0.0863307368395869</v>
      </c>
      <c r="EB48" s="37">
        <f t="shared" si="42"/>
        <v>0.0509541098446507</v>
      </c>
      <c r="EC48" s="7">
        <v>268.64</v>
      </c>
      <c r="ED48" s="15">
        <f t="shared" si="43"/>
        <v>100.406985314768</v>
      </c>
      <c r="EE48" s="7">
        <v>57.97</v>
      </c>
      <c r="EF48" s="7">
        <v>500.16</v>
      </c>
      <c r="EG48" s="15">
        <f t="shared" si="44"/>
        <v>240.52989564709</v>
      </c>
      <c r="EH48" s="7">
        <v>138.87</v>
      </c>
      <c r="EI48" s="37">
        <f t="shared" si="45"/>
        <v>0.621555853903882</v>
      </c>
      <c r="EJ48" s="37">
        <f t="shared" si="46"/>
        <v>0.123655766282695</v>
      </c>
      <c r="FY48" s="7">
        <v>14.0741870780009</v>
      </c>
      <c r="FZ48" s="15">
        <f>GA48*(AA48^0.5)</f>
        <v>8.14083941733019</v>
      </c>
      <c r="GA48" s="7">
        <v>4.7001158290251</v>
      </c>
      <c r="GB48" s="7">
        <v>10.3018334887137</v>
      </c>
      <c r="GC48" s="15">
        <f>GD48*(AA48^0.5)</f>
        <v>2.51804770340691</v>
      </c>
      <c r="GD48" s="7">
        <v>1.4537955193943</v>
      </c>
      <c r="GE48" s="37">
        <f>LN(GB48)-LN(FY48)</f>
        <v>-0.31202052790333</v>
      </c>
      <c r="GF48" s="37">
        <f>(GC48^2)/(AA48*(GB48^2))+(FZ48^2)/(AA48*(FY48^2))</f>
        <v>0.131439426469475</v>
      </c>
      <c r="GG48" s="7">
        <v>4.78062723627219</v>
      </c>
      <c r="GH48" s="15">
        <f>GI48*(AA48^0.5)</f>
        <v>3.13404533026298</v>
      </c>
      <c r="GI48" s="7">
        <v>1.80944191507982</v>
      </c>
      <c r="GJ48" s="7">
        <v>3.87798331173218</v>
      </c>
      <c r="GK48" s="15">
        <f>GL48*(AA48^0.5)</f>
        <v>0.84092186257774</v>
      </c>
      <c r="GL48" s="7">
        <v>0.4855064637267</v>
      </c>
      <c r="GM48" s="37">
        <f>LN(GJ48)-LN(GG48)</f>
        <v>-0.209256505379049</v>
      </c>
      <c r="GN48" s="37">
        <f>(GK48^2)/(AA48*(GJ48^2))+(GH48^2)/(AA48*(GG48^2))</f>
        <v>0.158932152450058</v>
      </c>
    </row>
    <row r="49" spans="1:196">
      <c r="A49" s="5">
        <v>10</v>
      </c>
      <c r="B49" s="5" t="s">
        <v>126</v>
      </c>
      <c r="C49" s="6" t="s">
        <v>127</v>
      </c>
      <c r="D49" s="5" t="s">
        <v>128</v>
      </c>
      <c r="E49" s="7">
        <v>107.9666665</v>
      </c>
      <c r="F49" s="7">
        <v>25.0083335</v>
      </c>
      <c r="G49" s="5" t="s">
        <v>80</v>
      </c>
      <c r="H49" s="8">
        <v>1493</v>
      </c>
      <c r="I49" s="7">
        <v>19</v>
      </c>
      <c r="J49" s="8">
        <v>1389</v>
      </c>
      <c r="K49" s="5" t="s">
        <v>81</v>
      </c>
      <c r="L49" s="9">
        <v>10</v>
      </c>
      <c r="M49" s="6" t="s">
        <v>89</v>
      </c>
      <c r="N49" s="5" t="s">
        <v>109</v>
      </c>
      <c r="O49" s="5" t="s">
        <v>84</v>
      </c>
      <c r="Q49" s="18"/>
      <c r="W49" s="5">
        <v>3</v>
      </c>
      <c r="X49" s="5" t="s">
        <v>82</v>
      </c>
      <c r="Y49" s="5" t="s">
        <v>85</v>
      </c>
      <c r="Z49" s="7">
        <v>1.19910001754761</v>
      </c>
      <c r="AA49" s="5">
        <v>3</v>
      </c>
      <c r="AB49" s="5" t="s">
        <v>91</v>
      </c>
      <c r="AC49" s="5" t="s">
        <v>103</v>
      </c>
      <c r="AD49" s="6" t="s">
        <v>88</v>
      </c>
      <c r="AE49" s="7">
        <v>7.32</v>
      </c>
      <c r="AF49" s="7">
        <v>5.224</v>
      </c>
      <c r="AG49" s="7">
        <v>0.120000004768372</v>
      </c>
      <c r="AH49" s="7">
        <v>25.5</v>
      </c>
      <c r="AI49" s="7">
        <v>47</v>
      </c>
      <c r="AJ49" s="7">
        <v>27</v>
      </c>
      <c r="AK49" s="7">
        <v>0.0810167313185704</v>
      </c>
      <c r="AL49" s="15">
        <f t="shared" si="0"/>
        <v>0.0458586069355146</v>
      </c>
      <c r="AM49" s="7">
        <v>0.0264764790588806</v>
      </c>
      <c r="AN49" s="7">
        <v>0.188721956161787</v>
      </c>
      <c r="AO49" s="15">
        <f t="shared" si="1"/>
        <v>0.0278437121655037</v>
      </c>
      <c r="AP49" s="7">
        <v>0.016075574713992</v>
      </c>
      <c r="AQ49" s="37">
        <f t="shared" si="2"/>
        <v>0.845619107633751</v>
      </c>
      <c r="AR49" s="37">
        <f t="shared" si="3"/>
        <v>0.11405579205813</v>
      </c>
      <c r="BQ49" s="7">
        <v>15.0085238035105</v>
      </c>
      <c r="BR49" s="15">
        <f t="shared" si="30"/>
        <v>8.63346072758714</v>
      </c>
      <c r="BS49" s="7">
        <v>4.9845308751105</v>
      </c>
      <c r="BT49" s="15">
        <f t="shared" si="31"/>
        <v>20.8293345119331</v>
      </c>
      <c r="BU49" s="15">
        <f t="shared" si="32"/>
        <v>12.0258218875053</v>
      </c>
      <c r="BV49" s="7">
        <v>6.9431115039777</v>
      </c>
      <c r="BW49" s="37">
        <f t="shared" si="33"/>
        <v>0.32774401294888</v>
      </c>
      <c r="BX49" s="37">
        <f t="shared" si="34"/>
        <v>0.221410377568323</v>
      </c>
      <c r="BY49" s="7">
        <v>58.5832828126207</v>
      </c>
      <c r="BZ49" s="15">
        <f>CA49*(AA49^0.5)</f>
        <v>36.346350683698</v>
      </c>
      <c r="CA49" s="7">
        <v>20.9845753512936</v>
      </c>
      <c r="CB49" s="7">
        <v>66.6059195840632</v>
      </c>
      <c r="CC49" s="15">
        <f>CD49*(AA49^0.5)</f>
        <v>2.23297623033351</v>
      </c>
      <c r="CD49" s="7">
        <v>1.28920942767709</v>
      </c>
      <c r="CE49" s="37">
        <f>LN(CB49)-LN(BY49)</f>
        <v>0.128344076591287</v>
      </c>
      <c r="CF49" s="37">
        <f>(CC49^2)/(AA49*(CB49^2))+(BZ49^2)/(AA49*(BY49^2))</f>
        <v>0.12868241747492</v>
      </c>
      <c r="CG49" s="7">
        <v>5.3</v>
      </c>
      <c r="CH49" s="15">
        <f>CI49*(AA49^0.5)</f>
        <v>3.18697348592673</v>
      </c>
      <c r="CI49" s="7">
        <v>1.84</v>
      </c>
      <c r="CJ49" s="7">
        <v>6.19</v>
      </c>
      <c r="CK49" s="15">
        <f>CL49*(AA49^0.5)</f>
        <v>0.433012701892219</v>
      </c>
      <c r="CL49" s="7">
        <v>0.25</v>
      </c>
      <c r="CM49" s="37">
        <f>LN(CJ49)-LN(CG49)</f>
        <v>0.155228266138429</v>
      </c>
      <c r="CN49" s="37">
        <f>(CK49^2)/(AA49*(CJ49^2))+(CH49^2)/(AA49*(CG49^2))</f>
        <v>0.122158045991538</v>
      </c>
      <c r="CO49" s="7">
        <v>322.08</v>
      </c>
      <c r="CP49" s="15">
        <f t="shared" si="35"/>
        <v>75.3788511453975</v>
      </c>
      <c r="CQ49" s="7">
        <v>43.52</v>
      </c>
      <c r="CR49" s="7">
        <v>318.99</v>
      </c>
      <c r="CS49" s="15">
        <f t="shared" si="36"/>
        <v>63.3064570166425</v>
      </c>
      <c r="CT49" s="7">
        <v>36.55</v>
      </c>
      <c r="CU49" s="37">
        <f t="shared" si="37"/>
        <v>-0.00964020756037609</v>
      </c>
      <c r="CV49" s="37">
        <f t="shared" si="38"/>
        <v>0.0313865429878714</v>
      </c>
      <c r="CW49" s="7">
        <v>158.72</v>
      </c>
      <c r="CX49" s="15">
        <f>CY49*(AA49^0.5)</f>
        <v>17.4417516322186</v>
      </c>
      <c r="CY49" s="7">
        <v>10.07</v>
      </c>
      <c r="CZ49" s="7">
        <v>177.74</v>
      </c>
      <c r="DA49" s="15">
        <f>DB49*(AA49^0.5)</f>
        <v>19.6241356497554</v>
      </c>
      <c r="DB49" s="7">
        <v>11.33</v>
      </c>
      <c r="DC49" s="37">
        <f>LN(CZ49)-LN(CW49)</f>
        <v>0.113180164773766</v>
      </c>
      <c r="DD49" s="37">
        <f>(DA49^2)/(AA49*(CZ49^2))+(CX49^2)/(AA49*(CW49^2))</f>
        <v>0.00808867468744643</v>
      </c>
      <c r="DE49" s="7">
        <v>12.12</v>
      </c>
      <c r="DF49" s="15">
        <f>DG49*(AA49^0.5)</f>
        <v>3.394819582835</v>
      </c>
      <c r="DG49" s="7">
        <v>1.96</v>
      </c>
      <c r="DH49" s="7">
        <v>10.35</v>
      </c>
      <c r="DI49" s="15">
        <f>DJ49*(AA49^0.5)</f>
        <v>5.87165223765849</v>
      </c>
      <c r="DJ49" s="7">
        <v>3.39</v>
      </c>
      <c r="DK49" s="37">
        <f>LN(DH49)-LN(DE49)</f>
        <v>-0.15787046092979</v>
      </c>
      <c r="DL49" s="37">
        <f>(DI49^2)/(AA49*(DH49^2))+(DF49^2)/(AA49*(DE49^2))</f>
        <v>0.133432103359319</v>
      </c>
      <c r="DM49" s="7">
        <v>28.34</v>
      </c>
      <c r="DN49" s="15">
        <f>DO49*(AA49^0.5)</f>
        <v>17.9960078906406</v>
      </c>
      <c r="DO49" s="7">
        <v>10.39</v>
      </c>
      <c r="DP49" s="7">
        <v>30.83</v>
      </c>
      <c r="DQ49" s="15">
        <f>DR49*(AA49^0.5)</f>
        <v>14.8090344047139</v>
      </c>
      <c r="DR49" s="7">
        <v>8.55</v>
      </c>
      <c r="DS49" s="37">
        <f>LN(DP49)-LN(DM49)</f>
        <v>0.0842140076355249</v>
      </c>
      <c r="DT49" s="37">
        <f>(DQ49^2)/(AA49*(DP49^2))+(DN49^2)/(AA49*(DM49^2))</f>
        <v>0.211320364441449</v>
      </c>
      <c r="DU49" s="7">
        <v>2692.01</v>
      </c>
      <c r="DV49" s="15">
        <f t="shared" si="39"/>
        <v>356.681222802659</v>
      </c>
      <c r="DW49" s="7">
        <v>205.93</v>
      </c>
      <c r="DX49" s="7">
        <v>3071.8</v>
      </c>
      <c r="DY49" s="15">
        <f t="shared" si="40"/>
        <v>98.8654600960315</v>
      </c>
      <c r="DZ49" s="7">
        <v>57.08</v>
      </c>
      <c r="EA49" s="37">
        <f t="shared" si="41"/>
        <v>0.131975582513556</v>
      </c>
      <c r="EB49" s="37">
        <f t="shared" si="42"/>
        <v>0.00619704030742618</v>
      </c>
      <c r="EC49" s="7">
        <v>268.64</v>
      </c>
      <c r="ED49" s="15">
        <f t="shared" si="43"/>
        <v>100.406985314768</v>
      </c>
      <c r="EE49" s="7">
        <v>57.97</v>
      </c>
      <c r="EF49" s="7">
        <v>498.9</v>
      </c>
      <c r="EG49" s="15">
        <f t="shared" si="44"/>
        <v>168.73638967336</v>
      </c>
      <c r="EH49" s="7">
        <v>97.42</v>
      </c>
      <c r="EI49" s="37">
        <f t="shared" si="45"/>
        <v>0.619033481537762</v>
      </c>
      <c r="EJ49" s="37">
        <f t="shared" si="46"/>
        <v>0.0846958182717357</v>
      </c>
      <c r="FY49" s="7">
        <v>14.0741870780009</v>
      </c>
      <c r="FZ49" s="15">
        <f>GA49*(AA49^0.5)</f>
        <v>8.14083941733019</v>
      </c>
      <c r="GA49" s="7">
        <v>4.7001158290251</v>
      </c>
      <c r="GB49" s="7">
        <v>8.12862671977851</v>
      </c>
      <c r="GC49" s="15">
        <f>GD49*(AA49^0.5)</f>
        <v>3.76410453914835</v>
      </c>
      <c r="GD49" s="7">
        <v>2.17320676893519</v>
      </c>
      <c r="GE49" s="37">
        <f>LN(GB49)-LN(FY49)</f>
        <v>-0.548950421774695</v>
      </c>
      <c r="GF49" s="37">
        <f>(GC49^2)/(AA49*(GB49^2))+(FZ49^2)/(AA49*(FY49^2))</f>
        <v>0.183001784637043</v>
      </c>
      <c r="GG49" s="7">
        <v>4.78062723627219</v>
      </c>
      <c r="GH49" s="15">
        <f>GI49*(AA49^0.5)</f>
        <v>3.13404533026298</v>
      </c>
      <c r="GI49" s="7">
        <v>1.80944191507982</v>
      </c>
      <c r="GJ49" s="7">
        <v>3.16677259534966</v>
      </c>
      <c r="GK49" s="15">
        <f>GL49*(AA49^0.5)</f>
        <v>1.22315907284033</v>
      </c>
      <c r="GL49" s="7">
        <v>0.7061912199661</v>
      </c>
      <c r="GM49" s="37">
        <f>LN(GJ49)-LN(GG49)</f>
        <v>-0.411858798330133</v>
      </c>
      <c r="GN49" s="37">
        <f>(GK49^2)/(AA49*(GJ49^2))+(GH49^2)/(AA49*(GG49^2))</f>
        <v>0.192987344291439</v>
      </c>
    </row>
    <row r="50" ht="16" spans="1:132">
      <c r="A50" s="5">
        <v>11</v>
      </c>
      <c r="B50" s="5" t="s">
        <v>129</v>
      </c>
      <c r="C50" s="6" t="s">
        <v>130</v>
      </c>
      <c r="D50" s="5" t="s">
        <v>131</v>
      </c>
      <c r="E50" s="7">
        <v>147.7126</v>
      </c>
      <c r="F50" s="7">
        <v>-34.3524</v>
      </c>
      <c r="G50" s="5" t="s">
        <v>99</v>
      </c>
      <c r="H50" s="8">
        <v>280</v>
      </c>
      <c r="I50" s="7">
        <v>8.5</v>
      </c>
      <c r="J50" s="8">
        <v>686</v>
      </c>
      <c r="K50" s="5" t="s">
        <v>132</v>
      </c>
      <c r="L50" s="18"/>
      <c r="M50" s="18"/>
      <c r="Q50" s="18"/>
      <c r="T50" s="6" t="s">
        <v>133</v>
      </c>
      <c r="U50" s="5" t="s">
        <v>134</v>
      </c>
      <c r="V50" s="5" t="s">
        <v>110</v>
      </c>
      <c r="W50" s="5">
        <v>1</v>
      </c>
      <c r="X50" s="5" t="s">
        <v>82</v>
      </c>
      <c r="Y50" s="5" t="s">
        <v>119</v>
      </c>
      <c r="Z50" s="7">
        <v>0.282400012016296</v>
      </c>
      <c r="AA50" s="5">
        <v>4</v>
      </c>
      <c r="AB50" s="5" t="s">
        <v>102</v>
      </c>
      <c r="AC50" s="5" t="s">
        <v>103</v>
      </c>
      <c r="AD50" s="6" t="s">
        <v>135</v>
      </c>
      <c r="AE50" s="7">
        <v>8.52</v>
      </c>
      <c r="AF50" s="7">
        <v>0.57</v>
      </c>
      <c r="AG50" s="7">
        <v>0.120000004768372</v>
      </c>
      <c r="AH50" s="7">
        <v>55</v>
      </c>
      <c r="AI50" s="7">
        <v>17</v>
      </c>
      <c r="AJ50" s="7">
        <v>28</v>
      </c>
      <c r="AK50" s="7">
        <v>0.395527603074772</v>
      </c>
      <c r="AL50" s="15">
        <f t="shared" si="0"/>
        <v>0.091719077568136</v>
      </c>
      <c r="AM50" s="7">
        <v>0.045859538784068</v>
      </c>
      <c r="AN50" s="7">
        <v>0.301624737945492</v>
      </c>
      <c r="AO50" s="15">
        <f t="shared" si="1"/>
        <v>0.078616352201258</v>
      </c>
      <c r="AP50" s="7">
        <v>0.039308176100629</v>
      </c>
      <c r="AQ50" s="37">
        <f t="shared" si="2"/>
        <v>-0.271036922493027</v>
      </c>
      <c r="AR50" s="37">
        <f t="shared" si="3"/>
        <v>0.0304269791183726</v>
      </c>
      <c r="CO50" s="7">
        <v>302.764181214988</v>
      </c>
      <c r="CP50" s="7">
        <f>CO50*0.16965460482666</f>
        <v>51.3653375196961</v>
      </c>
      <c r="CR50" s="7">
        <v>257.41586749092</v>
      </c>
      <c r="CS50" s="7">
        <f>CR50*0.202305395950887</f>
        <v>52.0766189967916</v>
      </c>
      <c r="CU50" s="37">
        <f t="shared" si="37"/>
        <v>-0.162261284147974</v>
      </c>
      <c r="CV50" s="37">
        <f t="shared" si="38"/>
        <v>0.0174275395424338</v>
      </c>
      <c r="DU50" s="7">
        <v>372.411389884508</v>
      </c>
      <c r="DV50" s="15">
        <f t="shared" si="39"/>
        <v>62.2262046993218</v>
      </c>
      <c r="DW50" s="7">
        <v>31.1131023496609</v>
      </c>
      <c r="DX50" s="7">
        <v>383.612106730386</v>
      </c>
      <c r="DY50" s="15">
        <f t="shared" si="40"/>
        <v>49.780963759458</v>
      </c>
      <c r="DZ50" s="7">
        <v>24.890481879729</v>
      </c>
      <c r="EA50" s="37">
        <f t="shared" si="41"/>
        <v>0.0296327733136978</v>
      </c>
      <c r="EB50" s="37">
        <f t="shared" si="42"/>
        <v>0.0111897628507587</v>
      </c>
    </row>
    <row r="51" ht="16" spans="1:132">
      <c r="A51" s="5">
        <v>11</v>
      </c>
      <c r="B51" s="5" t="s">
        <v>129</v>
      </c>
      <c r="C51" s="6" t="s">
        <v>130</v>
      </c>
      <c r="D51" s="5" t="s">
        <v>131</v>
      </c>
      <c r="E51" s="7">
        <v>147.7126</v>
      </c>
      <c r="F51" s="7">
        <v>-34.3524</v>
      </c>
      <c r="G51" s="5" t="s">
        <v>99</v>
      </c>
      <c r="H51" s="8">
        <v>280</v>
      </c>
      <c r="I51" s="7">
        <v>8.5</v>
      </c>
      <c r="J51" s="8">
        <v>686</v>
      </c>
      <c r="K51" s="5" t="s">
        <v>132</v>
      </c>
      <c r="L51" s="18"/>
      <c r="M51" s="18"/>
      <c r="Q51" s="18"/>
      <c r="T51" s="6" t="s">
        <v>133</v>
      </c>
      <c r="U51" s="5" t="s">
        <v>134</v>
      </c>
      <c r="V51" s="5" t="s">
        <v>110</v>
      </c>
      <c r="W51" s="5">
        <v>1</v>
      </c>
      <c r="X51" s="5" t="s">
        <v>82</v>
      </c>
      <c r="Y51" s="5" t="s">
        <v>119</v>
      </c>
      <c r="Z51" s="7">
        <v>0.282400012016296</v>
      </c>
      <c r="AA51" s="5">
        <v>4</v>
      </c>
      <c r="AB51" s="5" t="s">
        <v>102</v>
      </c>
      <c r="AC51" s="5" t="s">
        <v>103</v>
      </c>
      <c r="AD51" s="6" t="s">
        <v>135</v>
      </c>
      <c r="AE51" s="7">
        <v>8.52</v>
      </c>
      <c r="AF51" s="7">
        <v>0.57</v>
      </c>
      <c r="AG51" s="7">
        <v>0.120000004768372</v>
      </c>
      <c r="AH51" s="7">
        <v>55</v>
      </c>
      <c r="AI51" s="7">
        <v>17</v>
      </c>
      <c r="AJ51" s="7">
        <v>28</v>
      </c>
      <c r="AK51" s="7">
        <v>0.581149545772187</v>
      </c>
      <c r="AL51" s="15">
        <f t="shared" si="0"/>
        <v>0.08298392732355</v>
      </c>
      <c r="AM51" s="7">
        <v>0.041491963661775</v>
      </c>
      <c r="AN51" s="7">
        <v>0.325646401118099</v>
      </c>
      <c r="AO51" s="15">
        <f t="shared" si="1"/>
        <v>0.08298392732355</v>
      </c>
      <c r="AP51" s="7">
        <v>0.041491963661775</v>
      </c>
      <c r="AQ51" s="37">
        <f t="shared" si="2"/>
        <v>-0.579195983936406</v>
      </c>
      <c r="AR51" s="37">
        <f t="shared" si="3"/>
        <v>0.02133180954036</v>
      </c>
      <c r="CO51" s="7">
        <v>54.4342923442287</v>
      </c>
      <c r="CP51" s="7">
        <f t="shared" ref="CP51:CP57" si="47">CO51*0.16965460482666</f>
        <v>9.235028356679</v>
      </c>
      <c r="CR51" s="7">
        <v>65.1264782485209</v>
      </c>
      <c r="CS51" s="7">
        <f t="shared" ref="CS51:CS57" si="48">CR51*0.202305395950887</f>
        <v>13.1754379689539</v>
      </c>
      <c r="CU51" s="37">
        <f t="shared" si="37"/>
        <v>0.179336869215166</v>
      </c>
      <c r="CV51" s="37">
        <f t="shared" si="38"/>
        <v>0.0174275395424338</v>
      </c>
      <c r="DU51" s="7">
        <v>149.641577060931</v>
      </c>
      <c r="DV51" s="15">
        <f t="shared" si="39"/>
        <v>17.423337315812</v>
      </c>
      <c r="DW51" s="7">
        <v>8.71166865790599</v>
      </c>
      <c r="DX51" s="7">
        <v>130.973715651134</v>
      </c>
      <c r="DY51" s="15">
        <f t="shared" si="40"/>
        <v>22.401433691758</v>
      </c>
      <c r="DZ51" s="7">
        <v>11.200716845879</v>
      </c>
      <c r="EA51" s="37">
        <f t="shared" si="41"/>
        <v>-0.133246289272629</v>
      </c>
      <c r="EB51" s="37">
        <f t="shared" si="42"/>
        <v>0.0107026749631443</v>
      </c>
    </row>
    <row r="52" ht="16" spans="1:132">
      <c r="A52" s="5">
        <v>11</v>
      </c>
      <c r="B52" s="5" t="s">
        <v>129</v>
      </c>
      <c r="C52" s="6" t="s">
        <v>130</v>
      </c>
      <c r="D52" s="5" t="s">
        <v>131</v>
      </c>
      <c r="E52" s="7">
        <v>147.7126</v>
      </c>
      <c r="F52" s="7">
        <v>-34.3524</v>
      </c>
      <c r="G52" s="5" t="s">
        <v>99</v>
      </c>
      <c r="H52" s="8">
        <v>280</v>
      </c>
      <c r="I52" s="7">
        <v>8.5</v>
      </c>
      <c r="J52" s="8">
        <v>686</v>
      </c>
      <c r="K52" s="5" t="s">
        <v>132</v>
      </c>
      <c r="L52" s="18"/>
      <c r="M52" s="18"/>
      <c r="Q52" s="18"/>
      <c r="T52" s="6" t="s">
        <v>133</v>
      </c>
      <c r="U52" s="5" t="s">
        <v>134</v>
      </c>
      <c r="V52" s="5" t="s">
        <v>110</v>
      </c>
      <c r="W52" s="5">
        <v>1</v>
      </c>
      <c r="X52" s="5" t="s">
        <v>82</v>
      </c>
      <c r="Y52" s="5" t="s">
        <v>119</v>
      </c>
      <c r="Z52" s="7">
        <v>0.282400012016296</v>
      </c>
      <c r="AA52" s="5">
        <v>4</v>
      </c>
      <c r="AB52" s="5" t="s">
        <v>102</v>
      </c>
      <c r="AC52" s="5" t="s">
        <v>103</v>
      </c>
      <c r="AD52" s="6" t="s">
        <v>135</v>
      </c>
      <c r="AE52" s="7">
        <v>8.52</v>
      </c>
      <c r="AF52" s="7">
        <v>0.57</v>
      </c>
      <c r="AG52" s="7">
        <v>0.120000004768372</v>
      </c>
      <c r="AH52" s="7">
        <v>55</v>
      </c>
      <c r="AI52" s="7">
        <v>17</v>
      </c>
      <c r="AJ52" s="7">
        <v>28</v>
      </c>
      <c r="AK52" s="7">
        <v>0.198986722571628</v>
      </c>
      <c r="AL52" s="15">
        <f t="shared" si="0"/>
        <v>0.04367575122292</v>
      </c>
      <c r="AM52" s="7">
        <v>0.02183787561146</v>
      </c>
      <c r="AN52" s="7">
        <v>0.227375960866526</v>
      </c>
      <c r="AO52" s="15">
        <f t="shared" si="1"/>
        <v>0.048043326345214</v>
      </c>
      <c r="AP52" s="7">
        <v>0.024021663172607</v>
      </c>
      <c r="AQ52" s="37">
        <f t="shared" si="2"/>
        <v>0.133366760987435</v>
      </c>
      <c r="AR52" s="37">
        <f t="shared" si="3"/>
        <v>0.0232054091154295</v>
      </c>
      <c r="CO52" s="7">
        <v>165.952544974408</v>
      </c>
      <c r="CP52" s="7">
        <f t="shared" si="47"/>
        <v>28.1546134376117</v>
      </c>
      <c r="CR52" s="7">
        <v>170.307221889861</v>
      </c>
      <c r="CS52" s="7">
        <f t="shared" si="48"/>
        <v>34.4540699577239</v>
      </c>
      <c r="CU52" s="37">
        <f t="shared" si="37"/>
        <v>0.025902119800171</v>
      </c>
      <c r="CV52" s="37">
        <f t="shared" si="38"/>
        <v>0.0174275395424338</v>
      </c>
      <c r="DU52" s="7">
        <v>311.429709279171</v>
      </c>
      <c r="DV52" s="15">
        <f t="shared" si="39"/>
        <v>32.357626443648</v>
      </c>
      <c r="DW52" s="7">
        <v>16.178813221824</v>
      </c>
      <c r="DX52" s="7">
        <v>428.414974113898</v>
      </c>
      <c r="DY52" s="15">
        <f t="shared" si="40"/>
        <v>47.291915571486</v>
      </c>
      <c r="DZ52" s="7">
        <v>23.645957785743</v>
      </c>
      <c r="EA52" s="37">
        <f t="shared" si="41"/>
        <v>0.318918631173398</v>
      </c>
      <c r="EB52" s="37">
        <f t="shared" si="42"/>
        <v>0.00574519901497716</v>
      </c>
    </row>
    <row r="53" ht="16" spans="1:132">
      <c r="A53" s="5">
        <v>11</v>
      </c>
      <c r="B53" s="5" t="s">
        <v>129</v>
      </c>
      <c r="C53" s="6" t="s">
        <v>130</v>
      </c>
      <c r="D53" s="5" t="s">
        <v>131</v>
      </c>
      <c r="E53" s="7">
        <v>147.7126</v>
      </c>
      <c r="F53" s="7">
        <v>-34.3524</v>
      </c>
      <c r="G53" s="5" t="s">
        <v>99</v>
      </c>
      <c r="H53" s="8">
        <v>280</v>
      </c>
      <c r="I53" s="7">
        <v>8.5</v>
      </c>
      <c r="J53" s="8">
        <v>686</v>
      </c>
      <c r="K53" s="5" t="s">
        <v>132</v>
      </c>
      <c r="L53" s="18"/>
      <c r="M53" s="18"/>
      <c r="Q53" s="18"/>
      <c r="T53" s="6" t="s">
        <v>133</v>
      </c>
      <c r="U53" s="5" t="s">
        <v>134</v>
      </c>
      <c r="V53" s="5" t="s">
        <v>110</v>
      </c>
      <c r="W53" s="5">
        <v>1</v>
      </c>
      <c r="X53" s="5" t="s">
        <v>82</v>
      </c>
      <c r="Y53" s="5" t="s">
        <v>119</v>
      </c>
      <c r="Z53" s="7">
        <v>0.282400012016296</v>
      </c>
      <c r="AA53" s="5">
        <v>4</v>
      </c>
      <c r="AB53" s="5" t="s">
        <v>102</v>
      </c>
      <c r="AC53" s="5" t="s">
        <v>103</v>
      </c>
      <c r="AD53" s="6" t="s">
        <v>135</v>
      </c>
      <c r="AE53" s="7">
        <v>8.52</v>
      </c>
      <c r="AF53" s="7">
        <v>0.57</v>
      </c>
      <c r="AG53" s="7">
        <v>0.200000002980232</v>
      </c>
      <c r="AH53" s="7">
        <v>55</v>
      </c>
      <c r="AI53" s="7">
        <v>17</v>
      </c>
      <c r="AJ53" s="7">
        <v>28</v>
      </c>
      <c r="AK53" s="7">
        <v>0.347484276729559</v>
      </c>
      <c r="AL53" s="15">
        <f t="shared" si="0"/>
        <v>0.056778476589798</v>
      </c>
      <c r="AM53" s="7">
        <v>0.028389238294899</v>
      </c>
      <c r="AN53" s="7">
        <v>0.360587002096436</v>
      </c>
      <c r="AO53" s="15">
        <f t="shared" si="1"/>
        <v>0.052410901467504</v>
      </c>
      <c r="AP53" s="7">
        <v>0.026205450733752</v>
      </c>
      <c r="AQ53" s="37">
        <f t="shared" si="2"/>
        <v>0.0370138477474831</v>
      </c>
      <c r="AR53" s="37">
        <f t="shared" si="3"/>
        <v>0.0119563543225656</v>
      </c>
      <c r="CO53" s="7">
        <v>73.0955747720309</v>
      </c>
      <c r="CP53" s="7">
        <f t="shared" si="47"/>
        <v>12.4010008525265</v>
      </c>
      <c r="CR53" s="7">
        <v>81.6802934440395</v>
      </c>
      <c r="CS53" s="7">
        <f t="shared" si="48"/>
        <v>16.5243641065811</v>
      </c>
      <c r="CU53" s="37">
        <f t="shared" si="37"/>
        <v>0.111044938166737</v>
      </c>
      <c r="CV53" s="37">
        <f t="shared" si="38"/>
        <v>0.0174275395424338</v>
      </c>
      <c r="DU53" s="7">
        <v>149.641577060931</v>
      </c>
      <c r="DV53" s="15">
        <f t="shared" si="39"/>
        <v>14.934289127838</v>
      </c>
      <c r="DW53" s="7">
        <v>7.46714456391899</v>
      </c>
      <c r="DX53" s="7">
        <v>213.112305854241</v>
      </c>
      <c r="DY53" s="15">
        <f t="shared" si="40"/>
        <v>24.890481879728</v>
      </c>
      <c r="DZ53" s="7">
        <v>12.445240939864</v>
      </c>
      <c r="EA53" s="37">
        <f t="shared" si="41"/>
        <v>0.353576335832031</v>
      </c>
      <c r="EB53" s="37">
        <f t="shared" si="42"/>
        <v>0.00590030617931294</v>
      </c>
    </row>
    <row r="54" ht="16" spans="1:132">
      <c r="A54" s="5">
        <v>11</v>
      </c>
      <c r="B54" s="5" t="s">
        <v>129</v>
      </c>
      <c r="C54" s="6" t="s">
        <v>130</v>
      </c>
      <c r="D54" s="5" t="s">
        <v>131</v>
      </c>
      <c r="E54" s="7">
        <v>147.7126</v>
      </c>
      <c r="F54" s="7">
        <v>-34.3524</v>
      </c>
      <c r="G54" s="5" t="s">
        <v>99</v>
      </c>
      <c r="H54" s="8">
        <v>280</v>
      </c>
      <c r="I54" s="7">
        <v>8.5</v>
      </c>
      <c r="J54" s="8">
        <v>686</v>
      </c>
      <c r="K54" s="5" t="s">
        <v>132</v>
      </c>
      <c r="L54" s="18"/>
      <c r="M54" s="18"/>
      <c r="Q54" s="18"/>
      <c r="T54" s="6" t="s">
        <v>133</v>
      </c>
      <c r="U54" s="5" t="s">
        <v>134</v>
      </c>
      <c r="V54" s="5" t="s">
        <v>110</v>
      </c>
      <c r="W54" s="5">
        <v>1</v>
      </c>
      <c r="X54" s="5" t="s">
        <v>82</v>
      </c>
      <c r="Y54" s="5" t="s">
        <v>119</v>
      </c>
      <c r="Z54" s="7">
        <v>0.282400012016296</v>
      </c>
      <c r="AA54" s="5">
        <v>4</v>
      </c>
      <c r="AB54" s="5" t="s">
        <v>102</v>
      </c>
      <c r="AC54" s="5" t="s">
        <v>103</v>
      </c>
      <c r="AD54" s="6" t="s">
        <v>135</v>
      </c>
      <c r="AE54" s="7">
        <v>8.52</v>
      </c>
      <c r="AF54" s="7">
        <v>0.57</v>
      </c>
      <c r="AG54" s="7">
        <v>0.200000002980232</v>
      </c>
      <c r="AH54" s="7">
        <v>55</v>
      </c>
      <c r="AI54" s="7">
        <v>17</v>
      </c>
      <c r="AJ54" s="7">
        <v>28</v>
      </c>
      <c r="AK54" s="7">
        <v>0.0727481912743841</v>
      </c>
      <c r="AL54" s="15">
        <f t="shared" si="0"/>
        <v>0.0569928802740318</v>
      </c>
      <c r="AM54" s="7">
        <v>0.0284964401370159</v>
      </c>
      <c r="AN54" s="7">
        <v>0.0899461852981962</v>
      </c>
      <c r="AO54" s="15">
        <f t="shared" si="1"/>
        <v>0.0570470045667916</v>
      </c>
      <c r="AP54" s="7">
        <v>0.0285235022833958</v>
      </c>
      <c r="AQ54" s="37">
        <f t="shared" si="2"/>
        <v>0.212207506826267</v>
      </c>
      <c r="AR54" s="37">
        <f t="shared" si="3"/>
        <v>0.254002833209305</v>
      </c>
      <c r="CO54" s="7">
        <v>142.899480426912</v>
      </c>
      <c r="CP54" s="7">
        <f t="shared" si="47"/>
        <v>24.2435548817628</v>
      </c>
      <c r="CR54" s="7">
        <v>115.131081224716</v>
      </c>
      <c r="CS54" s="7">
        <f t="shared" si="48"/>
        <v>23.2916389734199</v>
      </c>
      <c r="CU54" s="37">
        <f t="shared" si="37"/>
        <v>-0.21607013302914</v>
      </c>
      <c r="CV54" s="37">
        <f t="shared" si="38"/>
        <v>0.0174275395424338</v>
      </c>
      <c r="DU54" s="7">
        <v>201.813549160671</v>
      </c>
      <c r="DV54" s="15">
        <f t="shared" si="39"/>
        <v>24.98001598721</v>
      </c>
      <c r="DW54" s="7">
        <v>12.490007993605</v>
      </c>
      <c r="DX54" s="7">
        <v>320.46862509992</v>
      </c>
      <c r="DY54" s="15">
        <f t="shared" si="40"/>
        <v>45.796695976552</v>
      </c>
      <c r="DZ54" s="7">
        <v>22.898347988276</v>
      </c>
      <c r="EA54" s="37">
        <f t="shared" si="41"/>
        <v>0.462440130769634</v>
      </c>
      <c r="EB54" s="37">
        <f t="shared" si="42"/>
        <v>0.0089357175572378</v>
      </c>
    </row>
    <row r="55" ht="16" spans="1:132">
      <c r="A55" s="5">
        <v>11</v>
      </c>
      <c r="B55" s="5" t="s">
        <v>129</v>
      </c>
      <c r="C55" s="6" t="s">
        <v>130</v>
      </c>
      <c r="D55" s="5" t="s">
        <v>131</v>
      </c>
      <c r="E55" s="7">
        <v>147.7126</v>
      </c>
      <c r="F55" s="7">
        <v>-34.3524</v>
      </c>
      <c r="G55" s="5" t="s">
        <v>99</v>
      </c>
      <c r="H55" s="8">
        <v>280</v>
      </c>
      <c r="I55" s="7">
        <v>8.5</v>
      </c>
      <c r="J55" s="8">
        <v>686</v>
      </c>
      <c r="K55" s="5" t="s">
        <v>132</v>
      </c>
      <c r="L55" s="18"/>
      <c r="M55" s="18"/>
      <c r="Q55" s="18"/>
      <c r="T55" s="6" t="s">
        <v>133</v>
      </c>
      <c r="U55" s="5" t="s">
        <v>134</v>
      </c>
      <c r="V55" s="5" t="s">
        <v>110</v>
      </c>
      <c r="W55" s="5">
        <v>1</v>
      </c>
      <c r="X55" s="5" t="s">
        <v>82</v>
      </c>
      <c r="Y55" s="5" t="s">
        <v>119</v>
      </c>
      <c r="Z55" s="7">
        <v>0.282400012016296</v>
      </c>
      <c r="AA55" s="5">
        <v>4</v>
      </c>
      <c r="AB55" s="5" t="s">
        <v>102</v>
      </c>
      <c r="AC55" s="5" t="s">
        <v>103</v>
      </c>
      <c r="AD55" s="6" t="s">
        <v>135</v>
      </c>
      <c r="AE55" s="7">
        <v>8.52</v>
      </c>
      <c r="AF55" s="7">
        <v>0.57</v>
      </c>
      <c r="AG55" s="7">
        <v>0.200000002980232</v>
      </c>
      <c r="AH55" s="7">
        <v>55</v>
      </c>
      <c r="AI55" s="7">
        <v>17</v>
      </c>
      <c r="AJ55" s="7">
        <v>28</v>
      </c>
      <c r="AK55" s="7">
        <v>0.153346028727442</v>
      </c>
      <c r="AL55" s="15">
        <f t="shared" si="0"/>
        <v>0.043840677133872</v>
      </c>
      <c r="AM55" s="7">
        <v>0.021920338566936</v>
      </c>
      <c r="AN55" s="7">
        <v>0.13108741333077</v>
      </c>
      <c r="AO55" s="15">
        <f t="shared" si="1"/>
        <v>0.043827146060682</v>
      </c>
      <c r="AP55" s="7">
        <v>0.021913573030341</v>
      </c>
      <c r="AQ55" s="37">
        <f t="shared" si="2"/>
        <v>-0.156832615431421</v>
      </c>
      <c r="AR55" s="37">
        <f t="shared" si="3"/>
        <v>0.0483788332170425</v>
      </c>
      <c r="CO55" s="7">
        <v>66.1475625082061</v>
      </c>
      <c r="CP55" s="7">
        <f t="shared" si="47"/>
        <v>11.2222385775765</v>
      </c>
      <c r="CR55" s="7">
        <v>72.396038489674</v>
      </c>
      <c r="CS55" s="7">
        <f t="shared" si="48"/>
        <v>14.6461092319292</v>
      </c>
      <c r="CU55" s="37">
        <f t="shared" si="37"/>
        <v>0.0902635389676352</v>
      </c>
      <c r="CV55" s="37">
        <f t="shared" si="38"/>
        <v>0.0174275395424338</v>
      </c>
      <c r="DU55" s="7">
        <v>131.036837196909</v>
      </c>
      <c r="DV55" s="15">
        <f t="shared" si="39"/>
        <v>16.653343991472</v>
      </c>
      <c r="DW55" s="7">
        <v>8.32667199573601</v>
      </c>
      <c r="DX55" s="7">
        <v>219.507727151612</v>
      </c>
      <c r="DY55" s="15">
        <f t="shared" si="40"/>
        <v>27.061683986144</v>
      </c>
      <c r="DZ55" s="7">
        <v>13.530841993072</v>
      </c>
      <c r="EA55" s="37">
        <f t="shared" si="41"/>
        <v>0.515908951671547</v>
      </c>
      <c r="EB55" s="37">
        <f t="shared" si="42"/>
        <v>0.00783761133891757</v>
      </c>
    </row>
    <row r="56" ht="16" spans="1:132">
      <c r="A56" s="5">
        <v>11</v>
      </c>
      <c r="B56" s="5" t="s">
        <v>129</v>
      </c>
      <c r="C56" s="6" t="s">
        <v>130</v>
      </c>
      <c r="D56" s="5" t="s">
        <v>131</v>
      </c>
      <c r="E56" s="7">
        <v>147.7126</v>
      </c>
      <c r="F56" s="7">
        <v>-34.3524</v>
      </c>
      <c r="G56" s="5" t="s">
        <v>99</v>
      </c>
      <c r="H56" s="8">
        <v>280</v>
      </c>
      <c r="I56" s="7">
        <v>8.5</v>
      </c>
      <c r="J56" s="8">
        <v>686</v>
      </c>
      <c r="K56" s="5" t="s">
        <v>132</v>
      </c>
      <c r="L56" s="18"/>
      <c r="M56" s="18"/>
      <c r="Q56" s="18"/>
      <c r="T56" s="6" t="s">
        <v>133</v>
      </c>
      <c r="U56" s="5" t="s">
        <v>134</v>
      </c>
      <c r="V56" s="5" t="s">
        <v>110</v>
      </c>
      <c r="W56" s="5">
        <v>1</v>
      </c>
      <c r="X56" s="5" t="s">
        <v>82</v>
      </c>
      <c r="Y56" s="5" t="s">
        <v>119</v>
      </c>
      <c r="Z56" s="7">
        <v>0.282400012016296</v>
      </c>
      <c r="AA56" s="5">
        <v>4</v>
      </c>
      <c r="AB56" s="5" t="s">
        <v>102</v>
      </c>
      <c r="AC56" s="5" t="s">
        <v>103</v>
      </c>
      <c r="AD56" s="6" t="s">
        <v>135</v>
      </c>
      <c r="AE56" s="7">
        <v>8.52</v>
      </c>
      <c r="AF56" s="7">
        <v>0.57</v>
      </c>
      <c r="AG56" s="7">
        <v>0.200000002980232</v>
      </c>
      <c r="AH56" s="7">
        <v>55</v>
      </c>
      <c r="AI56" s="7">
        <v>17</v>
      </c>
      <c r="AJ56" s="7">
        <v>28</v>
      </c>
      <c r="AK56" s="7">
        <v>0.0642980360675626</v>
      </c>
      <c r="AL56" s="15">
        <f t="shared" si="0"/>
        <v>0.026290875207133</v>
      </c>
      <c r="AM56" s="7">
        <v>0.0131454376035665</v>
      </c>
      <c r="AN56" s="7">
        <v>0.0661585586311139</v>
      </c>
      <c r="AO56" s="15">
        <f t="shared" si="1"/>
        <v>0.0306614118473316</v>
      </c>
      <c r="AP56" s="7">
        <v>0.0153307059236658</v>
      </c>
      <c r="AQ56" s="37">
        <f t="shared" si="2"/>
        <v>0.02852517686603</v>
      </c>
      <c r="AR56" s="37">
        <f t="shared" si="3"/>
        <v>0.0954951946362267</v>
      </c>
      <c r="CO56" s="7">
        <v>102.856870431852</v>
      </c>
      <c r="CP56" s="7">
        <f t="shared" si="47"/>
        <v>17.4501417068228</v>
      </c>
      <c r="CR56" s="7">
        <v>92.0832317320977</v>
      </c>
      <c r="CS56" s="7">
        <f t="shared" si="48"/>
        <v>18.6289346559993</v>
      </c>
      <c r="CU56" s="37">
        <f t="shared" si="37"/>
        <v>-0.110645553570655</v>
      </c>
      <c r="CV56" s="37">
        <f t="shared" si="38"/>
        <v>0.0174275395424338</v>
      </c>
      <c r="DU56" s="7">
        <v>215.344391153743</v>
      </c>
      <c r="DV56" s="15">
        <f t="shared" si="39"/>
        <v>20.816679989342</v>
      </c>
      <c r="DW56" s="7">
        <v>10.408339994671</v>
      </c>
      <c r="DX56" s="7">
        <v>309.019451105781</v>
      </c>
      <c r="DY56" s="15">
        <f t="shared" si="40"/>
        <v>29.14335198508</v>
      </c>
      <c r="DZ56" s="7">
        <v>14.57167599254</v>
      </c>
      <c r="EA56" s="37">
        <f t="shared" si="41"/>
        <v>0.361165657575783</v>
      </c>
      <c r="EB56" s="37">
        <f t="shared" si="42"/>
        <v>0.00455967602114833</v>
      </c>
    </row>
    <row r="57" ht="16" spans="1:132">
      <c r="A57" s="5">
        <v>11</v>
      </c>
      <c r="B57" s="5" t="s">
        <v>129</v>
      </c>
      <c r="C57" s="6" t="s">
        <v>130</v>
      </c>
      <c r="D57" s="5" t="s">
        <v>131</v>
      </c>
      <c r="E57" s="7">
        <v>147.7126</v>
      </c>
      <c r="F57" s="7">
        <v>-34.3524</v>
      </c>
      <c r="G57" s="5" t="s">
        <v>99</v>
      </c>
      <c r="H57" s="8">
        <v>280</v>
      </c>
      <c r="I57" s="7">
        <v>8.5</v>
      </c>
      <c r="J57" s="8">
        <v>686</v>
      </c>
      <c r="K57" s="5" t="s">
        <v>132</v>
      </c>
      <c r="L57" s="18"/>
      <c r="M57" s="18"/>
      <c r="Q57" s="18"/>
      <c r="T57" s="6" t="s">
        <v>133</v>
      </c>
      <c r="U57" s="5" t="s">
        <v>134</v>
      </c>
      <c r="V57" s="5" t="s">
        <v>110</v>
      </c>
      <c r="W57" s="5">
        <v>1</v>
      </c>
      <c r="X57" s="5" t="s">
        <v>82</v>
      </c>
      <c r="Y57" s="5" t="s">
        <v>119</v>
      </c>
      <c r="Z57" s="7">
        <v>0.282400012016296</v>
      </c>
      <c r="AA57" s="5">
        <v>4</v>
      </c>
      <c r="AB57" s="5" t="s">
        <v>102</v>
      </c>
      <c r="AC57" s="5" t="s">
        <v>103</v>
      </c>
      <c r="AD57" s="6" t="s">
        <v>135</v>
      </c>
      <c r="AE57" s="7">
        <v>8.52</v>
      </c>
      <c r="AF57" s="7">
        <v>0.57</v>
      </c>
      <c r="AG57" s="7">
        <v>0.200000002980232</v>
      </c>
      <c r="AH57" s="7">
        <v>55</v>
      </c>
      <c r="AI57" s="7">
        <v>17</v>
      </c>
      <c r="AJ57" s="7">
        <v>28</v>
      </c>
      <c r="AK57" s="7">
        <v>0.0988361003836759</v>
      </c>
      <c r="AL57" s="15">
        <f t="shared" si="0"/>
        <v>0.0219338696401242</v>
      </c>
      <c r="AM57" s="7">
        <v>0.0109669348200621</v>
      </c>
      <c r="AN57" s="7">
        <v>0.094113755840552</v>
      </c>
      <c r="AO57" s="15">
        <f t="shared" si="1"/>
        <v>0.026304406280322</v>
      </c>
      <c r="AP57" s="7">
        <v>0.013152203140161</v>
      </c>
      <c r="AQ57" s="37">
        <f t="shared" si="2"/>
        <v>-0.0489587073916185</v>
      </c>
      <c r="AR57" s="37">
        <f t="shared" si="3"/>
        <v>0.0318417893980634</v>
      </c>
      <c r="CO57" s="7">
        <v>63.3378975734497</v>
      </c>
      <c r="CP57" s="7">
        <f t="shared" si="47"/>
        <v>10.7455659833751</v>
      </c>
      <c r="CR57" s="7">
        <v>86.5811340573592</v>
      </c>
      <c r="CS57" s="7">
        <f t="shared" si="48"/>
        <v>17.5158306073509</v>
      </c>
      <c r="CU57" s="37">
        <f t="shared" si="37"/>
        <v>0.312598092458764</v>
      </c>
      <c r="CV57" s="37">
        <f t="shared" si="38"/>
        <v>0.0174275395424338</v>
      </c>
      <c r="DU57" s="7">
        <v>156.016853184119</v>
      </c>
      <c r="DV57" s="15">
        <f t="shared" si="39"/>
        <v>12.490007993604</v>
      </c>
      <c r="DW57" s="7">
        <v>6.24500399680201</v>
      </c>
      <c r="DX57" s="7">
        <v>255.93691713296</v>
      </c>
      <c r="DY57" s="15">
        <f t="shared" si="40"/>
        <v>16.653343991474</v>
      </c>
      <c r="DZ57" s="7">
        <v>8.326671995737</v>
      </c>
      <c r="EA57" s="37">
        <f t="shared" si="41"/>
        <v>0.49496696201852</v>
      </c>
      <c r="EB57" s="37">
        <f t="shared" si="42"/>
        <v>0.00266068730175794</v>
      </c>
    </row>
    <row r="58" spans="1:132">
      <c r="A58" s="5">
        <v>12</v>
      </c>
      <c r="B58" s="5" t="s">
        <v>136</v>
      </c>
      <c r="C58" s="6" t="s">
        <v>121</v>
      </c>
      <c r="D58" s="5" t="s">
        <v>137</v>
      </c>
      <c r="E58" s="7">
        <v>100.25</v>
      </c>
      <c r="F58" s="7">
        <v>37.3</v>
      </c>
      <c r="G58" s="5" t="s">
        <v>108</v>
      </c>
      <c r="H58" s="8">
        <v>3290</v>
      </c>
      <c r="I58" s="7">
        <v>0.18</v>
      </c>
      <c r="J58" s="8">
        <v>384</v>
      </c>
      <c r="K58" s="5" t="s">
        <v>81</v>
      </c>
      <c r="L58" s="9">
        <v>2</v>
      </c>
      <c r="M58" s="6" t="s">
        <v>82</v>
      </c>
      <c r="N58" s="5" t="s">
        <v>109</v>
      </c>
      <c r="O58" s="5" t="s">
        <v>84</v>
      </c>
      <c r="Q58" s="18"/>
      <c r="W58" s="5">
        <v>3</v>
      </c>
      <c r="X58" s="5" t="s">
        <v>82</v>
      </c>
      <c r="Y58" s="5" t="s">
        <v>85</v>
      </c>
      <c r="Z58" s="7">
        <v>0.335099995136261</v>
      </c>
      <c r="AA58" s="5">
        <v>5</v>
      </c>
      <c r="AB58" s="5" t="s">
        <v>91</v>
      </c>
      <c r="AC58" s="5" t="s">
        <v>103</v>
      </c>
      <c r="AD58" s="6" t="s">
        <v>88</v>
      </c>
      <c r="AE58" s="7">
        <v>8.09</v>
      </c>
      <c r="AF58" s="7">
        <v>2.93</v>
      </c>
      <c r="AG58" s="7">
        <v>0.275000005960464</v>
      </c>
      <c r="AH58" s="7">
        <v>41</v>
      </c>
      <c r="AI58" s="7">
        <v>44</v>
      </c>
      <c r="AJ58" s="7">
        <v>14</v>
      </c>
      <c r="AK58" s="7">
        <v>0.163443275622762</v>
      </c>
      <c r="AL58" s="15">
        <f t="shared" si="0"/>
        <v>0.0510461862056163</v>
      </c>
      <c r="AM58" s="7">
        <v>0.022828548469574</v>
      </c>
      <c r="AN58" s="7">
        <v>0.19197896120973</v>
      </c>
      <c r="AO58" s="15">
        <f t="shared" si="1"/>
        <v>0.0714646606878637</v>
      </c>
      <c r="AP58" s="7">
        <v>0.031959967857404</v>
      </c>
      <c r="AQ58" s="37">
        <f t="shared" si="2"/>
        <v>0.16091979693784</v>
      </c>
      <c r="AR58" s="37">
        <f t="shared" si="3"/>
        <v>0.0472228316524185</v>
      </c>
      <c r="AS58" s="7">
        <v>0.212065972222222</v>
      </c>
      <c r="AT58" s="15">
        <f>AU58*(AA58^0.5)</f>
        <v>0.0873464053710855</v>
      </c>
      <c r="AU58" s="7">
        <v>0.0390625</v>
      </c>
      <c r="AV58" s="7">
        <v>0.242447916666666</v>
      </c>
      <c r="AW58" s="15">
        <f>AX58*(AA58^0.5)</f>
        <v>0.116461873828116</v>
      </c>
      <c r="AX58" s="7">
        <v>0.052083333333334</v>
      </c>
      <c r="AY58" s="37">
        <f>LN(AV58)-LN(AS58)</f>
        <v>0.133889494687435</v>
      </c>
      <c r="AZ58" s="37">
        <f>(AW58^2)/(AA58*(AV58^2))+(AT58^2)/(AA58*(AS58^2))</f>
        <v>0.0800783725530971</v>
      </c>
      <c r="BA58" s="7">
        <v>1.02894027176566</v>
      </c>
      <c r="BB58" s="15">
        <f>BC58*(AA58^0.5)</f>
        <v>0.118699461295548</v>
      </c>
      <c r="BC58" s="7">
        <v>0.05308401286989</v>
      </c>
      <c r="BD58" s="7">
        <v>0.965396260682584</v>
      </c>
      <c r="BE58" s="15">
        <f>BF58*(AA58^0.5)</f>
        <v>0.0890673551435885</v>
      </c>
      <c r="BF58" s="7">
        <v>0.0398321321354359</v>
      </c>
      <c r="BG58" s="37">
        <f>LN(BD58)-LN(BA58)</f>
        <v>-0.0637460393339549</v>
      </c>
      <c r="BH58" s="37">
        <f>(BE58^2)/(AA58*(BD58^2))+(BB58^2)/(AA58*(BA58^2))</f>
        <v>0.00436400434891776</v>
      </c>
      <c r="BY58" s="7">
        <v>29.3</v>
      </c>
      <c r="BZ58" s="15">
        <f>CA58*(AA58^0.5)</f>
        <v>3.80131556174964</v>
      </c>
      <c r="CA58" s="7">
        <v>1.7</v>
      </c>
      <c r="CB58" s="7">
        <v>28.9</v>
      </c>
      <c r="CC58" s="15">
        <f>CD58*(AA58^0.5)</f>
        <v>1.34164078649987</v>
      </c>
      <c r="CD58" s="7">
        <v>0.6</v>
      </c>
      <c r="CE58" s="37">
        <f>LN(CB58)-LN(BY58)</f>
        <v>-0.0137459209046353</v>
      </c>
      <c r="CF58" s="37">
        <f>(CC58^2)/(AA58*(CB58^2))+(BZ58^2)/(AA58*(BY58^2))</f>
        <v>0.00379740516792903</v>
      </c>
      <c r="CO58" s="7">
        <v>57.5575332614167</v>
      </c>
      <c r="CP58" s="15">
        <f t="shared" ref="CP58:CP71" si="49">CQ58*(AA58^0.5)</f>
        <v>5.02532357402854</v>
      </c>
      <c r="CQ58" s="7">
        <v>2.247393024092</v>
      </c>
      <c r="CR58" s="7">
        <v>71.4164569099844</v>
      </c>
      <c r="CS58" s="15">
        <f t="shared" ref="CS58:CS71" si="50">CT58*(AA58^0.5)</f>
        <v>2.51266178701427</v>
      </c>
      <c r="CT58" s="7">
        <v>1.123696512046</v>
      </c>
      <c r="CU58" s="37">
        <f t="shared" si="37"/>
        <v>0.21574330570464</v>
      </c>
      <c r="CV58" s="37">
        <f t="shared" si="38"/>
        <v>0.00177216422592145</v>
      </c>
      <c r="DU58" s="7">
        <v>766.445182724252</v>
      </c>
      <c r="DV58" s="15">
        <f t="shared" si="39"/>
        <v>115.889237372082</v>
      </c>
      <c r="DW58" s="7">
        <v>51.827242524917</v>
      </c>
      <c r="DX58" s="7">
        <v>747.50830564784</v>
      </c>
      <c r="DY58" s="15">
        <f t="shared" si="40"/>
        <v>82.4596496685966</v>
      </c>
      <c r="DZ58" s="7">
        <v>36.87707641196</v>
      </c>
      <c r="EA58" s="37">
        <f t="shared" si="41"/>
        <v>-0.0250177629752883</v>
      </c>
      <c r="EB58" s="37">
        <f t="shared" si="42"/>
        <v>0.0070062808681067</v>
      </c>
    </row>
    <row r="59" spans="1:132">
      <c r="A59" s="5">
        <v>12</v>
      </c>
      <c r="B59" s="5" t="s">
        <v>136</v>
      </c>
      <c r="C59" s="6" t="s">
        <v>121</v>
      </c>
      <c r="D59" s="5" t="s">
        <v>137</v>
      </c>
      <c r="E59" s="7">
        <v>100.25</v>
      </c>
      <c r="F59" s="7">
        <v>37.3</v>
      </c>
      <c r="G59" s="5" t="s">
        <v>108</v>
      </c>
      <c r="H59" s="8">
        <v>3290</v>
      </c>
      <c r="I59" s="7">
        <v>0.18</v>
      </c>
      <c r="J59" s="8">
        <v>384</v>
      </c>
      <c r="K59" s="5" t="s">
        <v>81</v>
      </c>
      <c r="L59" s="9">
        <v>8</v>
      </c>
      <c r="M59" s="6" t="s">
        <v>89</v>
      </c>
      <c r="N59" s="5" t="s">
        <v>109</v>
      </c>
      <c r="O59" s="5" t="s">
        <v>84</v>
      </c>
      <c r="Q59" s="18"/>
      <c r="W59" s="5">
        <v>3</v>
      </c>
      <c r="X59" s="5" t="s">
        <v>82</v>
      </c>
      <c r="Y59" s="5" t="s">
        <v>85</v>
      </c>
      <c r="Z59" s="7">
        <v>0.335099995136261</v>
      </c>
      <c r="AA59" s="5">
        <v>5</v>
      </c>
      <c r="AB59" s="5" t="s">
        <v>91</v>
      </c>
      <c r="AC59" s="5" t="s">
        <v>103</v>
      </c>
      <c r="AD59" s="6" t="s">
        <v>88</v>
      </c>
      <c r="AE59" s="7">
        <v>8.09</v>
      </c>
      <c r="AF59" s="7">
        <v>2.93</v>
      </c>
      <c r="AG59" s="7">
        <v>0.275000005960464</v>
      </c>
      <c r="AH59" s="7">
        <v>41</v>
      </c>
      <c r="AI59" s="7">
        <v>44</v>
      </c>
      <c r="AJ59" s="7">
        <v>14</v>
      </c>
      <c r="AK59" s="7">
        <v>0.163443275622762</v>
      </c>
      <c r="AL59" s="15">
        <f t="shared" si="0"/>
        <v>0.0510461862056163</v>
      </c>
      <c r="AM59" s="7">
        <v>0.022828548469574</v>
      </c>
      <c r="AN59" s="7">
        <v>0.238777485572357</v>
      </c>
      <c r="AO59" s="15">
        <f t="shared" si="1"/>
        <v>0.0484938768953348</v>
      </c>
      <c r="AP59" s="7">
        <v>0.021687121046095</v>
      </c>
      <c r="AQ59" s="37">
        <f t="shared" si="2"/>
        <v>0.379066103497588</v>
      </c>
      <c r="AR59" s="37">
        <f t="shared" si="3"/>
        <v>0.0277577365010279</v>
      </c>
      <c r="AS59" s="7">
        <v>0.212065972222222</v>
      </c>
      <c r="AT59" s="15">
        <f>AU59*(AA59^0.5)</f>
        <v>0.0873464053710855</v>
      </c>
      <c r="AU59" s="7">
        <v>0.0390625</v>
      </c>
      <c r="AV59" s="7">
        <v>0.322743055555555</v>
      </c>
      <c r="AW59" s="15">
        <f>AX59*(AA59^0.5)</f>
        <v>0.0873464053710855</v>
      </c>
      <c r="AX59" s="7">
        <v>0.0390625</v>
      </c>
      <c r="AY59" s="37">
        <f>LN(AV59)-LN(AS59)</f>
        <v>0.419959097023648</v>
      </c>
      <c r="AZ59" s="37">
        <f>(AW59^2)/(AA59*(AV59^2))+(AT59^2)/(AA59*(AS59^2))</f>
        <v>0.0485784914262588</v>
      </c>
      <c r="BA59" s="7">
        <v>1.02894027176566</v>
      </c>
      <c r="BB59" s="15">
        <f>BC59*(AA59^0.5)</f>
        <v>0.118699461295548</v>
      </c>
      <c r="BC59" s="7">
        <v>0.05308401286989</v>
      </c>
      <c r="BD59" s="7">
        <v>0.994691904672739</v>
      </c>
      <c r="BE59" s="15">
        <f>BF59*(AA59^0.5)</f>
        <v>0.0593497306477649</v>
      </c>
      <c r="BF59" s="7">
        <v>0.026542006434941</v>
      </c>
      <c r="BG59" s="37">
        <f>LN(BD59)-LN(BA59)</f>
        <v>-0.0338516435538999</v>
      </c>
      <c r="BH59" s="37">
        <f>(BE59^2)/(AA59*(BD59^2))+(BB59^2)/(AA59*(BA59^2))</f>
        <v>0.00337364375101545</v>
      </c>
      <c r="BY59" s="7">
        <v>29.3</v>
      </c>
      <c r="BZ59" s="15">
        <f>CA59*(AA59^0.5)</f>
        <v>3.80131556174964</v>
      </c>
      <c r="CA59" s="7">
        <v>1.7</v>
      </c>
      <c r="CB59" s="7">
        <v>30.3</v>
      </c>
      <c r="CC59" s="15">
        <f>CD59*(AA59^0.5)</f>
        <v>2.45967477524977</v>
      </c>
      <c r="CD59" s="7">
        <v>1.1</v>
      </c>
      <c r="CE59" s="37">
        <f>LN(CB59)-LN(BY59)</f>
        <v>0.0335601964923016</v>
      </c>
      <c r="CF59" s="37">
        <f>(CC59^2)/(AA59*(CB59^2))+(BZ59^2)/(AA59*(BY59^2))</f>
        <v>0.00468432942349807</v>
      </c>
      <c r="CO59" s="7">
        <v>57.5575332614167</v>
      </c>
      <c r="CP59" s="15">
        <f t="shared" si="49"/>
        <v>5.02532357402854</v>
      </c>
      <c r="CQ59" s="7">
        <v>2.247393024092</v>
      </c>
      <c r="CR59" s="7">
        <v>75.5366774541531</v>
      </c>
      <c r="CS59" s="15">
        <f t="shared" si="50"/>
        <v>3.35021571601917</v>
      </c>
      <c r="CT59" s="7">
        <v>1.4982620160614</v>
      </c>
      <c r="CU59" s="37">
        <f t="shared" si="37"/>
        <v>0.271833306372211</v>
      </c>
      <c r="CV59" s="37">
        <f t="shared" si="38"/>
        <v>0.00191801529364559</v>
      </c>
      <c r="DU59" s="7">
        <v>766.445182724252</v>
      </c>
      <c r="DV59" s="15">
        <f t="shared" si="39"/>
        <v>115.889237372082</v>
      </c>
      <c r="DW59" s="7">
        <v>51.827242524917</v>
      </c>
      <c r="DX59" s="7">
        <v>775.415282392026</v>
      </c>
      <c r="DY59" s="15">
        <f t="shared" si="40"/>
        <v>60.1732578662726</v>
      </c>
      <c r="DZ59" s="7">
        <v>26.9102990033219</v>
      </c>
      <c r="EA59" s="37">
        <f t="shared" si="41"/>
        <v>0.0116355546727469</v>
      </c>
      <c r="EB59" s="37">
        <f t="shared" si="42"/>
        <v>0.00577689639991581</v>
      </c>
    </row>
    <row r="60" spans="1:132">
      <c r="A60" s="5">
        <v>12</v>
      </c>
      <c r="B60" s="5" t="s">
        <v>136</v>
      </c>
      <c r="C60" s="6" t="s">
        <v>121</v>
      </c>
      <c r="D60" s="5" t="s">
        <v>137</v>
      </c>
      <c r="E60" s="7">
        <v>100.25</v>
      </c>
      <c r="F60" s="7">
        <v>37.3</v>
      </c>
      <c r="G60" s="5" t="s">
        <v>108</v>
      </c>
      <c r="H60" s="8">
        <v>3290</v>
      </c>
      <c r="I60" s="7">
        <v>0.18</v>
      </c>
      <c r="J60" s="8">
        <v>384</v>
      </c>
      <c r="K60" s="5" t="s">
        <v>81</v>
      </c>
      <c r="L60" s="9">
        <v>16</v>
      </c>
      <c r="M60" s="6" t="s">
        <v>100</v>
      </c>
      <c r="N60" s="5" t="s">
        <v>109</v>
      </c>
      <c r="O60" s="5" t="s">
        <v>84</v>
      </c>
      <c r="Q60" s="18"/>
      <c r="W60" s="5">
        <v>3</v>
      </c>
      <c r="X60" s="5" t="s">
        <v>82</v>
      </c>
      <c r="Y60" s="5" t="s">
        <v>85</v>
      </c>
      <c r="Z60" s="7">
        <v>0.335099995136261</v>
      </c>
      <c r="AA60" s="5">
        <v>5</v>
      </c>
      <c r="AB60" s="5" t="s">
        <v>91</v>
      </c>
      <c r="AC60" s="5" t="s">
        <v>103</v>
      </c>
      <c r="AD60" s="6" t="s">
        <v>88</v>
      </c>
      <c r="AE60" s="7">
        <v>8.09</v>
      </c>
      <c r="AF60" s="7">
        <v>2.93</v>
      </c>
      <c r="AG60" s="7">
        <v>0.275000005960464</v>
      </c>
      <c r="AH60" s="7">
        <v>41</v>
      </c>
      <c r="AI60" s="7">
        <v>44</v>
      </c>
      <c r="AJ60" s="7">
        <v>14</v>
      </c>
      <c r="AK60" s="7">
        <v>0.163443275622762</v>
      </c>
      <c r="AL60" s="15">
        <f t="shared" si="0"/>
        <v>0.0510461862056163</v>
      </c>
      <c r="AM60" s="7">
        <v>0.022828548469574</v>
      </c>
      <c r="AN60" s="7">
        <v>0.294707429322813</v>
      </c>
      <c r="AO60" s="15">
        <f t="shared" si="1"/>
        <v>0.0459415675850555</v>
      </c>
      <c r="AP60" s="7">
        <v>0.020545693622617</v>
      </c>
      <c r="AQ60" s="37">
        <f t="shared" si="2"/>
        <v>0.589517107154799</v>
      </c>
      <c r="AR60" s="37">
        <f t="shared" si="3"/>
        <v>0.0243686966378718</v>
      </c>
      <c r="AS60" s="7">
        <v>0.212065972222222</v>
      </c>
      <c r="AT60" s="15">
        <f>AU60*(AA60^0.5)</f>
        <v>0.0873464053710855</v>
      </c>
      <c r="AU60" s="7">
        <v>0.0390625</v>
      </c>
      <c r="AV60" s="7">
        <v>0.376996527777777</v>
      </c>
      <c r="AW60" s="15">
        <f>AX60*(AA60^0.5)</f>
        <v>0.0824938272949161</v>
      </c>
      <c r="AX60" s="7">
        <v>0.036892361111112</v>
      </c>
      <c r="AY60" s="37">
        <f>LN(AV60)-LN(AS60)</f>
        <v>0.57533856127708</v>
      </c>
      <c r="AZ60" s="37">
        <f>(AW60^2)/(AA60*(AV60^2))+(AT60^2)/(AA60*(AS60^2))</f>
        <v>0.0435058596306129</v>
      </c>
      <c r="BA60" s="7">
        <v>1.02894027176566</v>
      </c>
      <c r="BB60" s="15">
        <f>BC60*(AA60^0.5)</f>
        <v>0.118699461295548</v>
      </c>
      <c r="BC60" s="7">
        <v>0.05308401286989</v>
      </c>
      <c r="BD60" s="7">
        <v>0.851674854148997</v>
      </c>
      <c r="BE60" s="15">
        <f>BF60*(AA60^0.5)</f>
        <v>0.147989494072007</v>
      </c>
      <c r="BF60" s="7">
        <v>0.0661829137401619</v>
      </c>
      <c r="BG60" s="37">
        <f>LN(BD60)-LN(BA60)</f>
        <v>-0.189079861812372</v>
      </c>
      <c r="BH60" s="37">
        <f>(BE60^2)/(AA60*(BD60^2))+(BB60^2)/(AA60*(BA60^2))</f>
        <v>0.00870033600984726</v>
      </c>
      <c r="BY60" s="7">
        <v>29.3</v>
      </c>
      <c r="BZ60" s="15">
        <f>CA60*(AA60^0.5)</f>
        <v>3.80131556174964</v>
      </c>
      <c r="CA60" s="7">
        <v>1.7</v>
      </c>
      <c r="CB60" s="7">
        <v>30.3</v>
      </c>
      <c r="CC60" s="15">
        <f>CD60*(AA60^0.5)</f>
        <v>3.35410196624968</v>
      </c>
      <c r="CD60" s="7">
        <v>1.5</v>
      </c>
      <c r="CE60" s="37">
        <f>LN(CB60)-LN(BY60)</f>
        <v>0.0335601964923016</v>
      </c>
      <c r="CF60" s="37">
        <f>(CC60^2)/(AA60*(CB60^2))+(BZ60^2)/(AA60*(BY60^2))</f>
        <v>0.0058171159694794</v>
      </c>
      <c r="CO60" s="7">
        <v>57.5575332614167</v>
      </c>
      <c r="CP60" s="15">
        <f t="shared" si="49"/>
        <v>5.02532357402854</v>
      </c>
      <c r="CQ60" s="7">
        <v>2.247393024092</v>
      </c>
      <c r="CR60" s="7">
        <v>74.7875464461224</v>
      </c>
      <c r="CS60" s="15">
        <f t="shared" si="50"/>
        <v>8.79431625455016</v>
      </c>
      <c r="CT60" s="7">
        <v>3.9329377921611</v>
      </c>
      <c r="CU60" s="37">
        <f t="shared" si="37"/>
        <v>0.261866353739446</v>
      </c>
      <c r="CV60" s="37">
        <f t="shared" si="38"/>
        <v>0.00429010448891898</v>
      </c>
      <c r="DU60" s="7">
        <v>766.445182724252</v>
      </c>
      <c r="DV60" s="15">
        <f t="shared" si="39"/>
        <v>115.889237372082</v>
      </c>
      <c r="DW60" s="7">
        <v>51.827242524917</v>
      </c>
      <c r="DX60" s="7">
        <v>701.661129568106</v>
      </c>
      <c r="DY60" s="15">
        <f t="shared" si="40"/>
        <v>26.7436701627872</v>
      </c>
      <c r="DZ60" s="7">
        <v>11.960132890365</v>
      </c>
      <c r="EA60" s="37">
        <f t="shared" si="41"/>
        <v>-0.0883126133476013</v>
      </c>
      <c r="EB60" s="37">
        <f t="shared" si="42"/>
        <v>0.00486305061099007</v>
      </c>
    </row>
    <row r="61" spans="1:132">
      <c r="A61" s="5">
        <v>12</v>
      </c>
      <c r="B61" s="5" t="s">
        <v>136</v>
      </c>
      <c r="C61" s="6" t="s">
        <v>121</v>
      </c>
      <c r="D61" s="5" t="s">
        <v>137</v>
      </c>
      <c r="E61" s="7">
        <v>100.25</v>
      </c>
      <c r="F61" s="7">
        <v>37.3</v>
      </c>
      <c r="G61" s="5" t="s">
        <v>108</v>
      </c>
      <c r="H61" s="8">
        <v>3290</v>
      </c>
      <c r="I61" s="7">
        <v>0.18</v>
      </c>
      <c r="J61" s="8">
        <v>384</v>
      </c>
      <c r="K61" s="5" t="s">
        <v>81</v>
      </c>
      <c r="L61" s="9">
        <v>24</v>
      </c>
      <c r="M61" s="6" t="s">
        <v>100</v>
      </c>
      <c r="N61" s="5" t="s">
        <v>109</v>
      </c>
      <c r="O61" s="5" t="s">
        <v>84</v>
      </c>
      <c r="Q61" s="18"/>
      <c r="W61" s="5">
        <v>3</v>
      </c>
      <c r="X61" s="5" t="s">
        <v>82</v>
      </c>
      <c r="Y61" s="5" t="s">
        <v>85</v>
      </c>
      <c r="Z61" s="7">
        <v>0.335099995136261</v>
      </c>
      <c r="AA61" s="5">
        <v>5</v>
      </c>
      <c r="AB61" s="5" t="s">
        <v>91</v>
      </c>
      <c r="AC61" s="5" t="s">
        <v>103</v>
      </c>
      <c r="AD61" s="6" t="s">
        <v>88</v>
      </c>
      <c r="AE61" s="7">
        <v>8.09</v>
      </c>
      <c r="AF61" s="7">
        <v>2.93</v>
      </c>
      <c r="AG61" s="7">
        <v>0.275000005960464</v>
      </c>
      <c r="AH61" s="7">
        <v>41</v>
      </c>
      <c r="AI61" s="7">
        <v>44</v>
      </c>
      <c r="AJ61" s="7">
        <v>14</v>
      </c>
      <c r="AK61" s="7">
        <v>0.163443275622762</v>
      </c>
      <c r="AL61" s="15">
        <f t="shared" si="0"/>
        <v>0.0510461862056163</v>
      </c>
      <c r="AM61" s="7">
        <v>0.022828548469574</v>
      </c>
      <c r="AN61" s="7">
        <v>0.355203082767185</v>
      </c>
      <c r="AO61" s="15">
        <f t="shared" si="1"/>
        <v>0.0306277117233689</v>
      </c>
      <c r="AP61" s="7">
        <v>0.013697129081744</v>
      </c>
      <c r="AQ61" s="37">
        <f t="shared" si="2"/>
        <v>0.776223697988738</v>
      </c>
      <c r="AR61" s="37">
        <f t="shared" si="3"/>
        <v>0.0209954190312148</v>
      </c>
      <c r="AS61" s="7">
        <v>0.212065972222222</v>
      </c>
      <c r="AT61" s="15">
        <f>AU61*(AA61^0.5)</f>
        <v>0.0873464053710855</v>
      </c>
      <c r="AU61" s="7">
        <v>0.0390625</v>
      </c>
      <c r="AV61" s="7">
        <v>0.472482638888889</v>
      </c>
      <c r="AW61" s="15">
        <f>AX61*(AA61^0.5)</f>
        <v>0.0533783588378839</v>
      </c>
      <c r="AX61" s="7">
        <v>0.023871527777777</v>
      </c>
      <c r="AY61" s="37">
        <f>LN(AV61)-LN(AS61)</f>
        <v>0.801103587176461</v>
      </c>
      <c r="AZ61" s="37">
        <f>(AW61^2)/(AA61*(AV61^2))+(AT61^2)/(AA61*(AS61^2))</f>
        <v>0.0364821845172215</v>
      </c>
      <c r="BA61" s="7">
        <v>1.02894027176566</v>
      </c>
      <c r="BB61" s="15">
        <f>BC61*(AA61^0.5)</f>
        <v>0.118699461295548</v>
      </c>
      <c r="BC61" s="7">
        <v>0.05308401286989</v>
      </c>
      <c r="BD61" s="7">
        <v>0.841176610969757</v>
      </c>
      <c r="BE61" s="15">
        <f>BF61*(AA61^0.5)</f>
        <v>0.0590931756161545</v>
      </c>
      <c r="BF61" s="7">
        <v>0.0264272715368109</v>
      </c>
      <c r="BG61" s="37">
        <f>LN(BD61)-LN(BA61)</f>
        <v>-0.201483050139154</v>
      </c>
      <c r="BH61" s="37">
        <f>(BE61^2)/(AA61*(BD61^2))+(BB61^2)/(AA61*(BA61^2))</f>
        <v>0.00364865662682254</v>
      </c>
      <c r="BY61" s="7">
        <v>29.3</v>
      </c>
      <c r="BZ61" s="15">
        <f>CA61*(AA61^0.5)</f>
        <v>3.80131556174964</v>
      </c>
      <c r="CA61" s="7">
        <v>1.7</v>
      </c>
      <c r="CB61" s="7">
        <v>29.4</v>
      </c>
      <c r="CC61" s="15">
        <f>CD61*(AA61^0.5)</f>
        <v>2.01246117974981</v>
      </c>
      <c r="CD61" s="7">
        <v>0.9</v>
      </c>
      <c r="CE61" s="37">
        <f>LN(CB61)-LN(BY61)</f>
        <v>0.0034071583216142</v>
      </c>
      <c r="CF61" s="37">
        <f>(CC61^2)/(AA61*(CB61^2))+(BZ61^2)/(AA61*(BY61^2))</f>
        <v>0.00430348538365473</v>
      </c>
      <c r="CO61" s="7">
        <v>57.5575332614167</v>
      </c>
      <c r="CP61" s="15">
        <f t="shared" si="49"/>
        <v>5.02532357402854</v>
      </c>
      <c r="CQ61" s="7">
        <v>2.247393024092</v>
      </c>
      <c r="CR61" s="7">
        <v>72.7274361740381</v>
      </c>
      <c r="CS61" s="15">
        <f t="shared" si="50"/>
        <v>6.7004314320381</v>
      </c>
      <c r="CT61" s="7">
        <v>2.99652403212269</v>
      </c>
      <c r="CU61" s="37">
        <f t="shared" si="37"/>
        <v>0.233933676242295</v>
      </c>
      <c r="CV61" s="37">
        <f t="shared" si="38"/>
        <v>0.00322220636302395</v>
      </c>
      <c r="DU61" s="7">
        <v>766.445182724252</v>
      </c>
      <c r="DV61" s="15">
        <f t="shared" si="39"/>
        <v>115.889237372082</v>
      </c>
      <c r="DW61" s="7">
        <v>51.827242524917</v>
      </c>
      <c r="DX61" s="7">
        <v>707.641196013289</v>
      </c>
      <c r="DY61" s="15">
        <f t="shared" si="40"/>
        <v>51.2587011453438</v>
      </c>
      <c r="DZ61" s="7">
        <v>22.923588039867</v>
      </c>
      <c r="EA61" s="37">
        <f t="shared" si="41"/>
        <v>-0.079825999470283</v>
      </c>
      <c r="EB61" s="37">
        <f t="shared" si="42"/>
        <v>0.00562189805164612</v>
      </c>
    </row>
    <row r="62" spans="1:172">
      <c r="A62" s="5">
        <v>13</v>
      </c>
      <c r="B62" s="5" t="s">
        <v>138</v>
      </c>
      <c r="C62" s="6" t="s">
        <v>139</v>
      </c>
      <c r="D62" s="5" t="s">
        <v>140</v>
      </c>
      <c r="E62" s="7">
        <v>86.72</v>
      </c>
      <c r="F62" s="7">
        <v>27.88</v>
      </c>
      <c r="G62" s="5" t="s">
        <v>108</v>
      </c>
      <c r="H62" s="8">
        <v>4383</v>
      </c>
      <c r="I62" s="7">
        <v>17.22</v>
      </c>
      <c r="J62" s="8">
        <v>250.07</v>
      </c>
      <c r="K62" s="5" t="s">
        <v>81</v>
      </c>
      <c r="L62" s="9">
        <v>0.3</v>
      </c>
      <c r="M62" s="6" t="s">
        <v>82</v>
      </c>
      <c r="N62" s="5" t="s">
        <v>109</v>
      </c>
      <c r="O62" s="5" t="s">
        <v>110</v>
      </c>
      <c r="Q62" s="18"/>
      <c r="W62" s="5">
        <v>1</v>
      </c>
      <c r="X62" s="5" t="s">
        <v>82</v>
      </c>
      <c r="Y62" s="5" t="s">
        <v>119</v>
      </c>
      <c r="Z62" s="7">
        <v>0.598299980163574</v>
      </c>
      <c r="AA62" s="5">
        <v>4</v>
      </c>
      <c r="AB62" s="5" t="s">
        <v>86</v>
      </c>
      <c r="AC62" s="5" t="s">
        <v>103</v>
      </c>
      <c r="AD62" s="6" t="s">
        <v>88</v>
      </c>
      <c r="AE62" s="7">
        <v>6.4</v>
      </c>
      <c r="AF62" s="7">
        <v>6.465</v>
      </c>
      <c r="AG62" s="7">
        <v>0.384999990463257</v>
      </c>
      <c r="AH62" s="7">
        <v>57.5</v>
      </c>
      <c r="AI62" s="7">
        <v>29.5</v>
      </c>
      <c r="AJ62" s="7">
        <v>13</v>
      </c>
      <c r="AK62" s="7">
        <v>0.546505293269306</v>
      </c>
      <c r="AL62" s="15">
        <f t="shared" si="0"/>
        <v>0.022484508470816</v>
      </c>
      <c r="AM62" s="7">
        <v>0.011242254235408</v>
      </c>
      <c r="AN62" s="7">
        <v>0.601305091998288</v>
      </c>
      <c r="AO62" s="15">
        <f t="shared" si="1"/>
        <v>0.028229448961156</v>
      </c>
      <c r="AP62" s="7">
        <v>0.014114724480578</v>
      </c>
      <c r="AQ62" s="37">
        <f t="shared" si="2"/>
        <v>0.0955584529930937</v>
      </c>
      <c r="AR62" s="37">
        <f t="shared" si="3"/>
        <v>0.000974177480991023</v>
      </c>
      <c r="CO62" s="7">
        <v>93</v>
      </c>
      <c r="CP62" s="15">
        <f t="shared" si="49"/>
        <v>2.2</v>
      </c>
      <c r="CQ62" s="7">
        <v>1.1</v>
      </c>
      <c r="CR62" s="7">
        <v>99</v>
      </c>
      <c r="CS62" s="15">
        <f t="shared" si="50"/>
        <v>1.8</v>
      </c>
      <c r="CT62" s="7">
        <v>0.9</v>
      </c>
      <c r="CU62" s="37">
        <f t="shared" si="37"/>
        <v>0.0625203569813335</v>
      </c>
      <c r="CV62" s="37">
        <f t="shared" si="38"/>
        <v>0.000222545194638658</v>
      </c>
      <c r="CW62" s="7">
        <v>8.7</v>
      </c>
      <c r="CX62" s="15">
        <f>CY62*(AA62^0.5)</f>
        <v>0.22</v>
      </c>
      <c r="CY62" s="7">
        <v>0.11</v>
      </c>
      <c r="CZ62" s="7">
        <v>10.9</v>
      </c>
      <c r="DA62" s="15">
        <f>DB62*(AA62^0.5)</f>
        <v>1.2</v>
      </c>
      <c r="DB62" s="7">
        <v>0.6</v>
      </c>
      <c r="DC62" s="37">
        <f>LN(CZ62)-LN(CW62)</f>
        <v>0.22543976357456</v>
      </c>
      <c r="DD62" s="37">
        <f>(DA62^2)/(AA62*(CZ62^2))+(CX62^2)/(AA62*(CW62^2))</f>
        <v>0.00318991057319653</v>
      </c>
      <c r="DE62" s="7">
        <v>2.78</v>
      </c>
      <c r="DF62" s="15">
        <f>DG62*(AA62^0.5)</f>
        <v>0.84</v>
      </c>
      <c r="DG62" s="7">
        <v>0.42</v>
      </c>
      <c r="DH62" s="7">
        <v>3.07</v>
      </c>
      <c r="DI62" s="15">
        <f>DJ62*(AA62^0.5)</f>
        <v>0.22</v>
      </c>
      <c r="DJ62" s="7">
        <v>0.11</v>
      </c>
      <c r="DK62" s="37">
        <f>LN(DH62)-LN(DE62)</f>
        <v>0.0992266338965602</v>
      </c>
      <c r="DL62" s="37">
        <f>(DI62^2)/(AA62*(DH62^2))+(DF62^2)/(AA62*(DE62^2))</f>
        <v>0.0241087387934115</v>
      </c>
      <c r="DM62" s="7">
        <v>69</v>
      </c>
      <c r="DN62" s="15">
        <f>DO62*(AA62^0.5)</f>
        <v>6.2</v>
      </c>
      <c r="DO62" s="7">
        <v>3.1</v>
      </c>
      <c r="DP62" s="7">
        <v>88</v>
      </c>
      <c r="DQ62" s="15">
        <f>DR62*(AA62^0.5)</f>
        <v>4.4</v>
      </c>
      <c r="DR62" s="7">
        <v>2.2</v>
      </c>
      <c r="DS62" s="37">
        <f>LN(DP62)-LN(DM62)</f>
        <v>0.243230309880947</v>
      </c>
      <c r="DT62" s="37">
        <f>(DQ62^2)/(AA62*(DP62^2))+(DN62^2)/(AA62*(DM62^2))</f>
        <v>0.00264348351186726</v>
      </c>
      <c r="DU62" s="7">
        <v>132</v>
      </c>
      <c r="DV62" s="15">
        <f t="shared" si="39"/>
        <v>1.6</v>
      </c>
      <c r="DW62" s="7">
        <v>0.8</v>
      </c>
      <c r="DX62" s="7">
        <v>143</v>
      </c>
      <c r="DY62" s="15">
        <f t="shared" si="40"/>
        <v>6.6</v>
      </c>
      <c r="DZ62" s="7">
        <v>3.3</v>
      </c>
      <c r="EA62" s="37">
        <f t="shared" si="41"/>
        <v>0.0800427076735364</v>
      </c>
      <c r="EB62" s="37">
        <f t="shared" si="42"/>
        <v>0.00056927532452008</v>
      </c>
      <c r="EC62" s="7">
        <v>32</v>
      </c>
      <c r="ED62" s="15">
        <f>EE62*(AA62^0.5)</f>
        <v>2.4</v>
      </c>
      <c r="EE62" s="7">
        <v>1.2</v>
      </c>
      <c r="EF62" s="7">
        <v>39</v>
      </c>
      <c r="EG62" s="15">
        <f>EH62*(AA62^0.5)</f>
        <v>1.6</v>
      </c>
      <c r="EH62" s="7">
        <v>0.8</v>
      </c>
      <c r="EI62" s="37">
        <f>LN(EF62)-LN(EC62)</f>
        <v>0.19782574332992</v>
      </c>
      <c r="EJ62" s="37">
        <f>(EG62^2)/(AA62*(EF62^2))+(ED62^2)/(AA62*(EC62^2))</f>
        <v>0.00182702580539119</v>
      </c>
      <c r="EK62" s="7">
        <v>9.8228785103785</v>
      </c>
      <c r="EL62" s="15">
        <f>EM62*(AA62^0.5)</f>
        <v>0.6402625152624</v>
      </c>
      <c r="EM62" s="7">
        <v>0.3201312576312</v>
      </c>
      <c r="EN62" s="7">
        <v>11.707036019536</v>
      </c>
      <c r="EO62" s="15">
        <f>EP62*(AA62^0.5)</f>
        <v>0.8966727716728</v>
      </c>
      <c r="EP62" s="7">
        <v>0.4483363858364</v>
      </c>
      <c r="EQ62" s="37">
        <f>LN(EN62)-LN(EK62)</f>
        <v>0.175475823502092</v>
      </c>
      <c r="ER62" s="37">
        <f>(EO62^2)/(AA62*(EN62^2))+(EL62^2)/(AA62*(EK62^2))</f>
        <v>0.0025287403479831</v>
      </c>
      <c r="ES62" s="7">
        <v>8.34769751200349</v>
      </c>
      <c r="ET62" s="15">
        <f>EU62*(AA62^0.5)</f>
        <v>0.47468354430378</v>
      </c>
      <c r="EU62" s="7">
        <v>0.23734177215189</v>
      </c>
      <c r="EV62" s="7">
        <v>9.80216608467917</v>
      </c>
      <c r="EW62" s="15">
        <f>EX62*(AA62^0.5)</f>
        <v>0.63291139240506</v>
      </c>
      <c r="EX62" s="7">
        <v>0.31645569620253</v>
      </c>
      <c r="EY62" s="37">
        <f>LN(EV62)-LN(ES62)</f>
        <v>0.160617636529998</v>
      </c>
      <c r="EZ62" s="37">
        <f>(EW62^2)/(AA62*(EV62^2))+(ET62^2)/(AA62*(ES62^2))</f>
        <v>0.00185065243331781</v>
      </c>
      <c r="FI62" s="7">
        <v>7.61797752808988</v>
      </c>
      <c r="FJ62" s="15">
        <f>FK62*(AA62^0.5)</f>
        <v>0.3370786516854</v>
      </c>
      <c r="FK62" s="7">
        <v>0.1685393258427</v>
      </c>
      <c r="FL62" s="7">
        <v>8.32584269662921</v>
      </c>
      <c r="FM62" s="15">
        <f>FN62*(AA62^0.5)</f>
        <v>1.34831460674158</v>
      </c>
      <c r="FN62" s="7">
        <v>0.674157303370791</v>
      </c>
      <c r="FO62" s="37">
        <f>LN(FL62)-LN(FI62)</f>
        <v>0.0888533373556917</v>
      </c>
      <c r="FP62" s="37">
        <f>(FM62^2)/(AA62*(FL62^2))+(FJ62^2)/(AA62*(FI62^2))</f>
        <v>0.00704587638715152</v>
      </c>
    </row>
    <row r="63" spans="1:172">
      <c r="A63" s="5">
        <v>13</v>
      </c>
      <c r="B63" s="5" t="s">
        <v>138</v>
      </c>
      <c r="C63" s="6" t="s">
        <v>139</v>
      </c>
      <c r="D63" s="5" t="s">
        <v>140</v>
      </c>
      <c r="E63" s="7">
        <v>86.72</v>
      </c>
      <c r="F63" s="7">
        <v>27.88</v>
      </c>
      <c r="G63" s="5" t="s">
        <v>108</v>
      </c>
      <c r="H63" s="8">
        <v>4383</v>
      </c>
      <c r="I63" s="7">
        <v>17.22</v>
      </c>
      <c r="J63" s="8">
        <v>250.07</v>
      </c>
      <c r="K63" s="5" t="s">
        <v>81</v>
      </c>
      <c r="L63" s="9">
        <v>0.6</v>
      </c>
      <c r="M63" s="6" t="s">
        <v>82</v>
      </c>
      <c r="N63" s="5" t="s">
        <v>109</v>
      </c>
      <c r="O63" s="5" t="s">
        <v>110</v>
      </c>
      <c r="Q63" s="18"/>
      <c r="W63" s="5">
        <v>1</v>
      </c>
      <c r="X63" s="5" t="s">
        <v>82</v>
      </c>
      <c r="Y63" s="5" t="s">
        <v>119</v>
      </c>
      <c r="Z63" s="7">
        <v>0.598299980163574</v>
      </c>
      <c r="AA63" s="5">
        <v>4</v>
      </c>
      <c r="AB63" s="5" t="s">
        <v>86</v>
      </c>
      <c r="AC63" s="5" t="s">
        <v>103</v>
      </c>
      <c r="AD63" s="6" t="s">
        <v>88</v>
      </c>
      <c r="AE63" s="7">
        <v>6.4</v>
      </c>
      <c r="AF63" s="7">
        <v>6.465</v>
      </c>
      <c r="AG63" s="7">
        <v>0.384999990463257</v>
      </c>
      <c r="AH63" s="7">
        <v>57.5</v>
      </c>
      <c r="AI63" s="7">
        <v>29.5</v>
      </c>
      <c r="AJ63" s="7">
        <v>13</v>
      </c>
      <c r="AK63" s="7">
        <v>0.546505293269306</v>
      </c>
      <c r="AL63" s="15">
        <f t="shared" si="0"/>
        <v>0.022484508470816</v>
      </c>
      <c r="AM63" s="7">
        <v>0.011242254235408</v>
      </c>
      <c r="AN63" s="7">
        <v>0.659051648996022</v>
      </c>
      <c r="AO63" s="15">
        <f t="shared" si="1"/>
        <v>0.0168881440276381</v>
      </c>
      <c r="AP63" s="7">
        <v>0.00844407201381903</v>
      </c>
      <c r="AQ63" s="37">
        <f t="shared" si="2"/>
        <v>0.187257912903276</v>
      </c>
      <c r="AR63" s="37">
        <f t="shared" si="3"/>
        <v>0.000587332203217235</v>
      </c>
      <c r="CO63" s="7">
        <v>93</v>
      </c>
      <c r="CP63" s="15">
        <f t="shared" si="49"/>
        <v>2.2</v>
      </c>
      <c r="CQ63" s="7">
        <v>1.1</v>
      </c>
      <c r="CR63" s="7">
        <v>103</v>
      </c>
      <c r="CS63" s="15">
        <f t="shared" si="50"/>
        <v>2.6</v>
      </c>
      <c r="CT63" s="7">
        <v>1.3</v>
      </c>
      <c r="CU63" s="37">
        <f t="shared" si="37"/>
        <v>0.10212949507638</v>
      </c>
      <c r="CV63" s="37">
        <f t="shared" si="38"/>
        <v>0.000299199275183089</v>
      </c>
      <c r="CW63" s="7">
        <v>8.7</v>
      </c>
      <c r="CX63" s="15">
        <f>CY63*(AA63^0.5)</f>
        <v>0.22</v>
      </c>
      <c r="CY63" s="7">
        <v>0.11</v>
      </c>
      <c r="CZ63" s="7">
        <v>12</v>
      </c>
      <c r="DA63" s="15">
        <f>DB63*(AA63^0.5)</f>
        <v>0.62</v>
      </c>
      <c r="DB63" s="7">
        <v>0.31</v>
      </c>
      <c r="DC63" s="37">
        <f>LN(CZ63)-LN(CW63)</f>
        <v>0.321583624127463</v>
      </c>
      <c r="DD63" s="37">
        <f>(DA63^2)/(AA63*(CZ63^2))+(CX63^2)/(AA63*(CW63^2))</f>
        <v>0.000827223708548025</v>
      </c>
      <c r="DE63" s="7">
        <v>2.78</v>
      </c>
      <c r="DF63" s="15">
        <f>DG63*(AA63^0.5)</f>
        <v>0.84</v>
      </c>
      <c r="DG63" s="7">
        <v>0.42</v>
      </c>
      <c r="DH63" s="7">
        <v>4.55</v>
      </c>
      <c r="DI63" s="15">
        <f>DJ63*(AA63^0.5)</f>
        <v>0.42</v>
      </c>
      <c r="DJ63" s="7">
        <v>0.21</v>
      </c>
      <c r="DK63" s="37">
        <f>LN(DH63)-LN(DE63)</f>
        <v>0.492676305260314</v>
      </c>
      <c r="DL63" s="37">
        <f>(DI63^2)/(AA63*(DH63^2))+(DF63^2)/(AA63*(DE63^2))</f>
        <v>0.0249550830579842</v>
      </c>
      <c r="DM63" s="7">
        <v>69</v>
      </c>
      <c r="DN63" s="15">
        <f>DO63*(AA63^0.5)</f>
        <v>6.2</v>
      </c>
      <c r="DO63" s="7">
        <v>3.1</v>
      </c>
      <c r="DP63" s="7">
        <v>89</v>
      </c>
      <c r="DQ63" s="15">
        <f>DR63*(AA63^0.5)</f>
        <v>4</v>
      </c>
      <c r="DR63" s="7">
        <v>2</v>
      </c>
      <c r="DS63" s="37">
        <f>LN(DP63)-LN(DM63)</f>
        <v>0.25452986513488</v>
      </c>
      <c r="DT63" s="37">
        <f>(DQ63^2)/(AA63*(DP63^2))+(DN63^2)/(AA63*(DM63^2))</f>
        <v>0.00252347025596522</v>
      </c>
      <c r="DU63" s="7">
        <v>132</v>
      </c>
      <c r="DV63" s="15">
        <f t="shared" si="39"/>
        <v>1.6</v>
      </c>
      <c r="DW63" s="7">
        <v>0.8</v>
      </c>
      <c r="DX63" s="7">
        <v>150</v>
      </c>
      <c r="DY63" s="15">
        <f t="shared" si="40"/>
        <v>4.2</v>
      </c>
      <c r="DZ63" s="7">
        <v>2.1</v>
      </c>
      <c r="EA63" s="37">
        <f t="shared" si="41"/>
        <v>0.127833371509885</v>
      </c>
      <c r="EB63" s="37">
        <f t="shared" si="42"/>
        <v>0.000232730945821855</v>
      </c>
      <c r="EC63" s="7">
        <v>32</v>
      </c>
      <c r="ED63" s="15">
        <f>EE63*(AA63^0.5)</f>
        <v>2.4</v>
      </c>
      <c r="EE63" s="7">
        <v>1.2</v>
      </c>
      <c r="EF63" s="7">
        <v>42</v>
      </c>
      <c r="EG63" s="15">
        <f>EH63*(AA63^0.5)</f>
        <v>3</v>
      </c>
      <c r="EH63" s="7">
        <v>1.5</v>
      </c>
      <c r="EI63" s="37">
        <f>LN(EF63)-LN(EC63)</f>
        <v>0.271933715483642</v>
      </c>
      <c r="EJ63" s="37">
        <f>(EG63^2)/(AA63*(EF63^2))+(ED63^2)/(AA63*(EC63^2))</f>
        <v>0.00268176020408163</v>
      </c>
      <c r="EK63" s="7">
        <v>9.8228785103785</v>
      </c>
      <c r="EL63" s="15">
        <f>EM63*(AA63^0.5)</f>
        <v>0.6402625152624</v>
      </c>
      <c r="EM63" s="7">
        <v>0.3201312576312</v>
      </c>
      <c r="EN63" s="7">
        <v>12.8853021978021</v>
      </c>
      <c r="EO63" s="15">
        <f>EP63*(AA63^0.5)</f>
        <v>0.8981990231992</v>
      </c>
      <c r="EP63" s="7">
        <v>0.4490995115996</v>
      </c>
      <c r="EQ63" s="37">
        <f>LN(EN63)-LN(EK63)</f>
        <v>0.271373090544234</v>
      </c>
      <c r="ER63" s="37">
        <f>(EO63^2)/(AA63*(EN63^2))+(EL63^2)/(AA63*(EK63^2))</f>
        <v>0.00227690758785549</v>
      </c>
      <c r="ES63" s="7">
        <v>8.34769751200349</v>
      </c>
      <c r="ET63" s="15">
        <f>EU63*(AA63^0.5)</f>
        <v>0.47468354430378</v>
      </c>
      <c r="EU63" s="7">
        <v>0.23734177215189</v>
      </c>
      <c r="EV63" s="7">
        <v>8.28958969882147</v>
      </c>
      <c r="EW63" s="15">
        <f>EX63*(AA63^0.5)</f>
        <v>0.87025316455696</v>
      </c>
      <c r="EX63" s="7">
        <v>0.43512658227848</v>
      </c>
      <c r="EY63" s="37">
        <f>LN(EV63)-LN(ES63)</f>
        <v>-0.00698527935740545</v>
      </c>
      <c r="EZ63" s="37">
        <f>(EW63^2)/(AA63*(EV63^2))+(ET63^2)/(AA63*(ES63^2))</f>
        <v>0.00356365519801651</v>
      </c>
      <c r="FI63" s="7">
        <v>7.61797752808988</v>
      </c>
      <c r="FJ63" s="15">
        <f>FK63*(AA63^0.5)</f>
        <v>0.3370786516854</v>
      </c>
      <c r="FK63" s="7">
        <v>0.1685393258427</v>
      </c>
      <c r="FL63" s="7">
        <v>9.64044943820224</v>
      </c>
      <c r="FM63" s="15">
        <f>FN63*(AA63^0.5)</f>
        <v>1.07865168539312</v>
      </c>
      <c r="FN63" s="7">
        <v>0.539325842696561</v>
      </c>
      <c r="FO63" s="37">
        <f>LN(FL63)-LN(FI63)</f>
        <v>0.235456811547567</v>
      </c>
      <c r="FP63" s="37">
        <f>(FM63^2)/(AA63*(FL63^2))+(FJ63^2)/(AA63*(FI63^2))</f>
        <v>0.00361920407257952</v>
      </c>
    </row>
    <row r="64" spans="1:172">
      <c r="A64" s="5">
        <v>13</v>
      </c>
      <c r="B64" s="5" t="s">
        <v>138</v>
      </c>
      <c r="C64" s="6" t="s">
        <v>139</v>
      </c>
      <c r="D64" s="5" t="s">
        <v>140</v>
      </c>
      <c r="E64" s="7">
        <v>86.72</v>
      </c>
      <c r="F64" s="7">
        <v>27.88</v>
      </c>
      <c r="G64" s="5" t="s">
        <v>108</v>
      </c>
      <c r="H64" s="8">
        <v>4383</v>
      </c>
      <c r="I64" s="7">
        <v>17.22</v>
      </c>
      <c r="J64" s="8">
        <v>250.07</v>
      </c>
      <c r="K64" s="5" t="s">
        <v>81</v>
      </c>
      <c r="L64" s="9">
        <v>1.2</v>
      </c>
      <c r="M64" s="6" t="s">
        <v>82</v>
      </c>
      <c r="N64" s="5" t="s">
        <v>109</v>
      </c>
      <c r="O64" s="5" t="s">
        <v>110</v>
      </c>
      <c r="Q64" s="18"/>
      <c r="W64" s="5">
        <v>1</v>
      </c>
      <c r="X64" s="5" t="s">
        <v>82</v>
      </c>
      <c r="Y64" s="5" t="s">
        <v>119</v>
      </c>
      <c r="Z64" s="7">
        <v>0.598299980163574</v>
      </c>
      <c r="AA64" s="5">
        <v>4</v>
      </c>
      <c r="AB64" s="5" t="s">
        <v>86</v>
      </c>
      <c r="AC64" s="5" t="s">
        <v>103</v>
      </c>
      <c r="AD64" s="6" t="s">
        <v>88</v>
      </c>
      <c r="AE64" s="7">
        <v>6.4</v>
      </c>
      <c r="AF64" s="7">
        <v>6.465</v>
      </c>
      <c r="AG64" s="7">
        <v>0.384999990463257</v>
      </c>
      <c r="AH64" s="7">
        <v>57.5</v>
      </c>
      <c r="AI64" s="7">
        <v>29.5</v>
      </c>
      <c r="AJ64" s="7">
        <v>13</v>
      </c>
      <c r="AK64" s="7">
        <v>0.546505293269306</v>
      </c>
      <c r="AL64" s="15">
        <f t="shared" si="0"/>
        <v>0.022484508470816</v>
      </c>
      <c r="AM64" s="7">
        <v>0.011242254235408</v>
      </c>
      <c r="AN64" s="7">
        <v>0.70265871883865</v>
      </c>
      <c r="AO64" s="15">
        <f t="shared" si="1"/>
        <v>0.0225835591689258</v>
      </c>
      <c r="AP64" s="7">
        <v>0.0112917795844629</v>
      </c>
      <c r="AQ64" s="37">
        <f t="shared" si="2"/>
        <v>0.251327316646117</v>
      </c>
      <c r="AR64" s="37">
        <f t="shared" si="3"/>
        <v>0.000681420474808263</v>
      </c>
      <c r="CO64" s="7">
        <v>93</v>
      </c>
      <c r="CP64" s="15">
        <f t="shared" si="49"/>
        <v>2.2</v>
      </c>
      <c r="CQ64" s="7">
        <v>1.1</v>
      </c>
      <c r="CR64" s="7">
        <v>109</v>
      </c>
      <c r="CS64" s="15">
        <f t="shared" si="50"/>
        <v>2</v>
      </c>
      <c r="CT64" s="7">
        <v>1</v>
      </c>
      <c r="CU64" s="37">
        <f t="shared" si="37"/>
        <v>0.158748389075887</v>
      </c>
      <c r="CV64" s="37">
        <f t="shared" si="38"/>
        <v>0.00022406856586614</v>
      </c>
      <c r="CW64" s="7">
        <v>8.7</v>
      </c>
      <c r="CX64" s="15">
        <f>CY64*(AA64^0.5)</f>
        <v>0.22</v>
      </c>
      <c r="CY64" s="7">
        <v>0.11</v>
      </c>
      <c r="CZ64" s="7">
        <v>15.9</v>
      </c>
      <c r="DA64" s="15">
        <f>DB64*(AA64^0.5)</f>
        <v>0.5</v>
      </c>
      <c r="DB64" s="7">
        <v>0.25</v>
      </c>
      <c r="DC64" s="37">
        <f>LN(CZ64)-LN(CW64)</f>
        <v>0.602996083565648</v>
      </c>
      <c r="DD64" s="37">
        <f>(DA64^2)/(AA64*(CZ64^2))+(CX64^2)/(AA64*(CW64^2))</f>
        <v>0.000407083830774203</v>
      </c>
      <c r="DE64" s="7">
        <v>2.78</v>
      </c>
      <c r="DF64" s="15">
        <f>DG64*(AA64^0.5)</f>
        <v>0.84</v>
      </c>
      <c r="DG64" s="7">
        <v>0.42</v>
      </c>
      <c r="DH64" s="7">
        <v>6.15</v>
      </c>
      <c r="DI64" s="15">
        <f>DJ64*(AA64^0.5)</f>
        <v>1.78</v>
      </c>
      <c r="DJ64" s="7">
        <v>0.89</v>
      </c>
      <c r="DK64" s="37">
        <f>LN(DH64)-LN(DE64)</f>
        <v>0.794001154115881</v>
      </c>
      <c r="DL64" s="37">
        <f>(DI64^2)/(AA64*(DH64^2))+(DF64^2)/(AA64*(DE64^2))</f>
        <v>0.04376746618831</v>
      </c>
      <c r="DM64" s="7">
        <v>69</v>
      </c>
      <c r="DN64" s="15">
        <f>DO64*(AA64^0.5)</f>
        <v>6.2</v>
      </c>
      <c r="DO64" s="7">
        <v>3.1</v>
      </c>
      <c r="DP64" s="7">
        <v>105</v>
      </c>
      <c r="DQ64" s="15">
        <f>DR64*(AA64^0.5)</f>
        <v>3.4</v>
      </c>
      <c r="DR64" s="7">
        <v>1.7</v>
      </c>
      <c r="DS64" s="37">
        <f>LN(DP64)-LN(DM64)</f>
        <v>0.419853845560263</v>
      </c>
      <c r="DT64" s="37">
        <f>(DQ64^2)/(AA64*(DP64^2))+(DN64^2)/(AA64*(DM64^2))</f>
        <v>0.00228061503114163</v>
      </c>
      <c r="DU64" s="7">
        <v>132</v>
      </c>
      <c r="DV64" s="15">
        <f t="shared" si="39"/>
        <v>1.6</v>
      </c>
      <c r="DW64" s="7">
        <v>0.8</v>
      </c>
      <c r="DX64" s="7">
        <v>171</v>
      </c>
      <c r="DY64" s="15">
        <f t="shared" si="40"/>
        <v>4.2</v>
      </c>
      <c r="DZ64" s="7">
        <v>2.1</v>
      </c>
      <c r="EA64" s="37">
        <f t="shared" si="41"/>
        <v>0.25886163391629</v>
      </c>
      <c r="EB64" s="37">
        <f t="shared" si="42"/>
        <v>0.000187546581402033</v>
      </c>
      <c r="EC64" s="7">
        <v>32</v>
      </c>
      <c r="ED64" s="15">
        <f>EE64*(AA64^0.5)</f>
        <v>2.4</v>
      </c>
      <c r="EE64" s="7">
        <v>1.2</v>
      </c>
      <c r="EF64" s="7">
        <v>44</v>
      </c>
      <c r="EG64" s="15">
        <f>EH64*(AA64^0.5)</f>
        <v>1</v>
      </c>
      <c r="EH64" s="7">
        <v>0.5</v>
      </c>
      <c r="EI64" s="37">
        <f>LN(EF64)-LN(EC64)</f>
        <v>0.318453731118534</v>
      </c>
      <c r="EJ64" s="37">
        <f>(EG64^2)/(AA64*(EF64^2))+(ED64^2)/(AA64*(EC64^2))</f>
        <v>0.00153538223140496</v>
      </c>
      <c r="EK64" s="7">
        <v>9.8228785103785</v>
      </c>
      <c r="EL64" s="15">
        <f>EM64*(AA64^0.5)</f>
        <v>0.6402625152624</v>
      </c>
      <c r="EM64" s="7">
        <v>0.3201312576312</v>
      </c>
      <c r="EN64" s="7">
        <v>15.0899725274725</v>
      </c>
      <c r="EO64" s="15">
        <f>EP64*(AA64^0.5)</f>
        <v>0.512820512820398</v>
      </c>
      <c r="EP64" s="7">
        <v>0.256410256410199</v>
      </c>
      <c r="EQ64" s="37">
        <f>LN(EN64)-LN(EK64)</f>
        <v>0.429316245456999</v>
      </c>
      <c r="ER64" s="37">
        <f>(EO64^2)/(AA64*(EN64^2))+(EL64^2)/(AA64*(EK64^2))</f>
        <v>0.00135086361404804</v>
      </c>
      <c r="ES64" s="7">
        <v>8.34769751200349</v>
      </c>
      <c r="ET64" s="15">
        <f>EU64*(AA64^0.5)</f>
        <v>0.47468354430378</v>
      </c>
      <c r="EU64" s="7">
        <v>0.23734177215189</v>
      </c>
      <c r="EV64" s="7">
        <v>9.94197948494107</v>
      </c>
      <c r="EW64" s="15">
        <f>EX64*(AA64^0.5)</f>
        <v>0.63345700567426</v>
      </c>
      <c r="EX64" s="7">
        <v>0.31672850283713</v>
      </c>
      <c r="EY64" s="37">
        <f>LN(EV64)-LN(ES64)</f>
        <v>0.174780390424208</v>
      </c>
      <c r="EZ64" s="37">
        <f>(EW64^2)/(AA64*(EV64^2))+(ET64^2)/(AA64*(ES64^2))</f>
        <v>0.0018232913002139</v>
      </c>
      <c r="FI64" s="7">
        <v>7.61797752808988</v>
      </c>
      <c r="FJ64" s="15">
        <f>FK64*(AA64^0.5)</f>
        <v>0.3370786516854</v>
      </c>
      <c r="FK64" s="7">
        <v>0.1685393258427</v>
      </c>
      <c r="FL64" s="7">
        <v>7.14606741573033</v>
      </c>
      <c r="FM64" s="15">
        <f>FN64*(AA64^0.5)</f>
        <v>1.14606741573034</v>
      </c>
      <c r="FN64" s="7">
        <v>0.573033707865171</v>
      </c>
      <c r="FO64" s="37">
        <f>LN(FL64)-LN(FI64)</f>
        <v>-0.0639487246002735</v>
      </c>
      <c r="FP64" s="37">
        <f>(FM64^2)/(AA64*(FL64^2))+(FJ64^2)/(AA64*(FI64^2))</f>
        <v>0.0069196909562116</v>
      </c>
    </row>
    <row r="65" spans="1:172">
      <c r="A65" s="5">
        <v>13</v>
      </c>
      <c r="B65" s="5" t="s">
        <v>138</v>
      </c>
      <c r="C65" s="6" t="s">
        <v>139</v>
      </c>
      <c r="D65" s="5" t="s">
        <v>140</v>
      </c>
      <c r="E65" s="7">
        <v>86.72</v>
      </c>
      <c r="F65" s="7">
        <v>27.88</v>
      </c>
      <c r="G65" s="5" t="s">
        <v>108</v>
      </c>
      <c r="H65" s="8">
        <v>4383</v>
      </c>
      <c r="I65" s="7">
        <v>17.22</v>
      </c>
      <c r="J65" s="8">
        <v>250.07</v>
      </c>
      <c r="K65" s="5" t="s">
        <v>81</v>
      </c>
      <c r="L65" s="9">
        <v>2.4</v>
      </c>
      <c r="M65" s="6" t="s">
        <v>82</v>
      </c>
      <c r="N65" s="5" t="s">
        <v>109</v>
      </c>
      <c r="O65" s="5" t="s">
        <v>110</v>
      </c>
      <c r="Q65" s="18"/>
      <c r="W65" s="5">
        <v>1</v>
      </c>
      <c r="X65" s="5" t="s">
        <v>82</v>
      </c>
      <c r="Y65" s="5" t="s">
        <v>119</v>
      </c>
      <c r="Z65" s="7">
        <v>0.598299980163574</v>
      </c>
      <c r="AA65" s="5">
        <v>4</v>
      </c>
      <c r="AB65" s="5" t="s">
        <v>86</v>
      </c>
      <c r="AC65" s="5" t="s">
        <v>103</v>
      </c>
      <c r="AD65" s="6" t="s">
        <v>88</v>
      </c>
      <c r="AE65" s="7">
        <v>6.4</v>
      </c>
      <c r="AF65" s="7">
        <v>6.465</v>
      </c>
      <c r="AG65" s="7">
        <v>0.384999990463257</v>
      </c>
      <c r="AH65" s="7">
        <v>57.5</v>
      </c>
      <c r="AI65" s="7">
        <v>29.5</v>
      </c>
      <c r="AJ65" s="7">
        <v>13</v>
      </c>
      <c r="AK65" s="7">
        <v>0.546505293269306</v>
      </c>
      <c r="AL65" s="15">
        <f t="shared" si="0"/>
        <v>0.022484508470816</v>
      </c>
      <c r="AM65" s="7">
        <v>0.011242254235408</v>
      </c>
      <c r="AN65" s="7">
        <v>0.757532805591213</v>
      </c>
      <c r="AO65" s="15">
        <f t="shared" si="1"/>
        <v>0.0225835591689258</v>
      </c>
      <c r="AP65" s="7">
        <v>0.0112917795844629</v>
      </c>
      <c r="AQ65" s="37">
        <f t="shared" si="2"/>
        <v>0.326522850824576</v>
      </c>
      <c r="AR65" s="37">
        <f t="shared" si="3"/>
        <v>0.000645361768284972</v>
      </c>
      <c r="CO65" s="7">
        <v>93</v>
      </c>
      <c r="CP65" s="15">
        <f t="shared" si="49"/>
        <v>2.2</v>
      </c>
      <c r="CQ65" s="7">
        <v>1.1</v>
      </c>
      <c r="CR65" s="7">
        <v>110</v>
      </c>
      <c r="CS65" s="15">
        <f t="shared" si="50"/>
        <v>3</v>
      </c>
      <c r="CT65" s="7">
        <v>1.5</v>
      </c>
      <c r="CU65" s="37">
        <f t="shared" si="37"/>
        <v>0.16788087263916</v>
      </c>
      <c r="CV65" s="37">
        <f t="shared" si="38"/>
        <v>0.000325850979762625</v>
      </c>
      <c r="CW65" s="7">
        <v>8.7</v>
      </c>
      <c r="CX65" s="15">
        <f>CY65*(AA65^0.5)</f>
        <v>0.22</v>
      </c>
      <c r="CY65" s="7">
        <v>0.11</v>
      </c>
      <c r="CZ65" s="7">
        <v>18.6</v>
      </c>
      <c r="DA65" s="15">
        <f>DB65*(AA65^0.5)</f>
        <v>1.04</v>
      </c>
      <c r="DB65" s="7">
        <v>0.52</v>
      </c>
      <c r="DC65" s="37">
        <f>LN(CZ65)-LN(CW65)</f>
        <v>0.759838555058618</v>
      </c>
      <c r="DD65" s="37">
        <f>(DA65^2)/(AA65*(CZ65^2))+(CX65^2)/(AA65*(CW65^2))</f>
        <v>0.000941455845211223</v>
      </c>
      <c r="DE65" s="7">
        <v>2.78</v>
      </c>
      <c r="DF65" s="15">
        <f>DG65*(AA65^0.5)</f>
        <v>0.84</v>
      </c>
      <c r="DG65" s="7">
        <v>0.42</v>
      </c>
      <c r="DH65" s="7">
        <v>7.68</v>
      </c>
      <c r="DI65" s="15">
        <f>DJ65*(AA65^0.5)</f>
        <v>1.26</v>
      </c>
      <c r="DJ65" s="7">
        <v>0.63</v>
      </c>
      <c r="DK65" s="37">
        <f>LN(DH65)-LN(DE65)</f>
        <v>1.01616861945704</v>
      </c>
      <c r="DL65" s="37">
        <f>(DI65^2)/(AA65*(DH65^2))+(DF65^2)/(AA65*(DE65^2))</f>
        <v>0.0295540315197538</v>
      </c>
      <c r="DM65" s="7">
        <v>69</v>
      </c>
      <c r="DN65" s="15">
        <f>DO65*(AA65^0.5)</f>
        <v>6.2</v>
      </c>
      <c r="DO65" s="7">
        <v>3.1</v>
      </c>
      <c r="DP65" s="7">
        <v>114</v>
      </c>
      <c r="DQ65" s="15">
        <f>DR65*(AA65^0.5)</f>
        <v>2.6</v>
      </c>
      <c r="DR65" s="7">
        <v>1.3</v>
      </c>
      <c r="DS65" s="37">
        <f>LN(DP65)-LN(DM65)</f>
        <v>0.502091943797236</v>
      </c>
      <c r="DT65" s="37">
        <f>(DQ65^2)/(AA65*(DP65^2))+(DN65^2)/(AA65*(DM65^2))</f>
        <v>0.00214852352417874</v>
      </c>
      <c r="DU65" s="7">
        <v>132</v>
      </c>
      <c r="DV65" s="15">
        <f t="shared" si="39"/>
        <v>1.6</v>
      </c>
      <c r="DW65" s="7">
        <v>0.8</v>
      </c>
      <c r="DX65" s="7">
        <v>175</v>
      </c>
      <c r="DY65" s="15">
        <f t="shared" si="40"/>
        <v>2.2</v>
      </c>
      <c r="DZ65" s="7">
        <v>1.1</v>
      </c>
      <c r="EA65" s="37">
        <f t="shared" si="41"/>
        <v>0.281984051337144</v>
      </c>
      <c r="EB65" s="37">
        <f t="shared" si="42"/>
        <v>7.62411499034876e-5</v>
      </c>
      <c r="EC65" s="7">
        <v>32</v>
      </c>
      <c r="ED65" s="15">
        <f>EE65*(AA65^0.5)</f>
        <v>2.4</v>
      </c>
      <c r="EE65" s="7">
        <v>1.2</v>
      </c>
      <c r="EF65" s="7">
        <v>46</v>
      </c>
      <c r="EG65" s="15">
        <f>EH65*(AA65^0.5)</f>
        <v>1.2</v>
      </c>
      <c r="EH65" s="7">
        <v>0.6</v>
      </c>
      <c r="EI65" s="37">
        <f>LN(EF65)-LN(EC65)</f>
        <v>0.362905493689369</v>
      </c>
      <c r="EJ65" s="37">
        <f>(EG65^2)/(AA65*(EF65^2))+(ED65^2)/(AA65*(EC65^2))</f>
        <v>0.00157638232514178</v>
      </c>
      <c r="EK65" s="7">
        <v>9.8228785103785</v>
      </c>
      <c r="EL65" s="15">
        <f>EM65*(AA65^0.5)</f>
        <v>0.6402625152624</v>
      </c>
      <c r="EM65" s="7">
        <v>0.3201312576312</v>
      </c>
      <c r="EN65" s="7">
        <v>16.589133089133</v>
      </c>
      <c r="EO65" s="15">
        <f>EP65*(AA65^0.5)</f>
        <v>0.641025641025798</v>
      </c>
      <c r="EP65" s="7">
        <v>0.320512820512899</v>
      </c>
      <c r="EQ65" s="37">
        <f>LN(EN65)-LN(EK65)</f>
        <v>0.524033641069138</v>
      </c>
      <c r="ER65" s="37">
        <f>(EO65^2)/(AA65*(EN65^2))+(EL65^2)/(AA65*(EK65^2))</f>
        <v>0.00143541978426538</v>
      </c>
      <c r="ES65" s="7">
        <v>8.34769751200349</v>
      </c>
      <c r="ET65" s="15">
        <f>EU65*(AA65^0.5)</f>
        <v>0.47468354430378</v>
      </c>
      <c r="EU65" s="7">
        <v>0.23734177215189</v>
      </c>
      <c r="EV65" s="7">
        <v>8.8648024879965</v>
      </c>
      <c r="EW65" s="15">
        <f>EX65*(AA65^0.5)</f>
        <v>0.316455696202542</v>
      </c>
      <c r="EX65" s="7">
        <v>0.158227848101271</v>
      </c>
      <c r="EY65" s="37">
        <f>LN(EV65)-LN(ES65)</f>
        <v>0.0601029055280331</v>
      </c>
      <c r="EZ65" s="37">
        <f>(EW65^2)/(AA65*(EV65^2))+(ET65^2)/(AA65*(ES65^2))</f>
        <v>0.0011269656272339</v>
      </c>
      <c r="FI65" s="7">
        <v>7.61797752808988</v>
      </c>
      <c r="FJ65" s="15">
        <f>FK65*(AA65^0.5)</f>
        <v>0.3370786516854</v>
      </c>
      <c r="FK65" s="7">
        <v>0.1685393258427</v>
      </c>
      <c r="FL65" s="7">
        <v>8.89887640449438</v>
      </c>
      <c r="FM65" s="15">
        <f>FN65*(AA65^0.5)</f>
        <v>0.53932584269662</v>
      </c>
      <c r="FN65" s="7">
        <v>0.26966292134831</v>
      </c>
      <c r="FO65" s="37">
        <f>LN(FL65)-LN(FI65)</f>
        <v>0.155414103874031</v>
      </c>
      <c r="FP65" s="37">
        <f>(FM65^2)/(AA65*(FL65^2))+(FJ65^2)/(AA65*(FI65^2))</f>
        <v>0.00140774032265498</v>
      </c>
    </row>
    <row r="66" spans="1:132">
      <c r="A66" s="5">
        <v>14</v>
      </c>
      <c r="B66" s="5" t="s">
        <v>141</v>
      </c>
      <c r="C66" s="6" t="s">
        <v>94</v>
      </c>
      <c r="D66" s="5" t="s">
        <v>142</v>
      </c>
      <c r="E66" s="7">
        <v>112.116667</v>
      </c>
      <c r="F66" s="7">
        <v>33.65</v>
      </c>
      <c r="G66" s="5" t="s">
        <v>80</v>
      </c>
      <c r="H66" s="8">
        <v>1500</v>
      </c>
      <c r="I66" s="7">
        <v>8.6</v>
      </c>
      <c r="J66" s="8">
        <v>662</v>
      </c>
      <c r="K66" s="5" t="s">
        <v>81</v>
      </c>
      <c r="L66" s="9">
        <v>5</v>
      </c>
      <c r="M66" s="6" t="s">
        <v>82</v>
      </c>
      <c r="N66" s="5" t="s">
        <v>83</v>
      </c>
      <c r="O66" s="5" t="s">
        <v>84</v>
      </c>
      <c r="Q66" s="18"/>
      <c r="W66" s="5">
        <v>8</v>
      </c>
      <c r="X66" s="6" t="s">
        <v>89</v>
      </c>
      <c r="Y66" s="5" t="s">
        <v>85</v>
      </c>
      <c r="Z66" s="7">
        <v>0.662599980831146</v>
      </c>
      <c r="AA66" s="5">
        <v>5</v>
      </c>
      <c r="AB66" s="5" t="s">
        <v>86</v>
      </c>
      <c r="AC66" s="5" t="s">
        <v>87</v>
      </c>
      <c r="AD66" s="6" t="s">
        <v>88</v>
      </c>
      <c r="AE66" s="7">
        <v>6.05</v>
      </c>
      <c r="AF66" s="7">
        <v>3.195</v>
      </c>
      <c r="AG66" s="7">
        <v>0.280000001192093</v>
      </c>
      <c r="AH66" s="7">
        <v>38</v>
      </c>
      <c r="AI66" s="7">
        <v>43</v>
      </c>
      <c r="AJ66" s="7">
        <v>19</v>
      </c>
      <c r="AK66" s="7">
        <v>0.205446037435284</v>
      </c>
      <c r="AL66" s="15">
        <f t="shared" si="0"/>
        <v>0.0333940856854818</v>
      </c>
      <c r="AM66" s="7">
        <v>0.014934289127838</v>
      </c>
      <c r="AN66" s="7">
        <v>0.209179609717244</v>
      </c>
      <c r="AO66" s="15">
        <f t="shared" si="1"/>
        <v>0.0333940856854796</v>
      </c>
      <c r="AP66" s="7">
        <v>0.014934289127837</v>
      </c>
      <c r="AQ66" s="37">
        <f t="shared" si="2"/>
        <v>0.0180098516523668</v>
      </c>
      <c r="AR66" s="37">
        <f t="shared" si="3"/>
        <v>0.0103813161488024</v>
      </c>
      <c r="BY66" s="7">
        <v>83.702737940026</v>
      </c>
      <c r="BZ66" s="15">
        <f t="shared" ref="BZ66:BZ73" si="51">CA66*(AA66^0.5)</f>
        <v>12.3109859029912</v>
      </c>
      <c r="CA66" s="7">
        <v>5.505640269826</v>
      </c>
      <c r="CB66" s="7">
        <v>90.9387222946544</v>
      </c>
      <c r="CC66" s="15">
        <f t="shared" ref="CC66:CC73" si="52">CD66*(AA66^0.5)</f>
        <v>10.9515488496109</v>
      </c>
      <c r="CD66" s="7">
        <v>4.8976815373279</v>
      </c>
      <c r="CE66" s="37">
        <f t="shared" ref="CE66:CE73" si="53">LN(CB66)-LN(BY66)</f>
        <v>0.0829142100055593</v>
      </c>
      <c r="CF66" s="37">
        <f t="shared" ref="CF66:CF73" si="54">(CC66^2)/(AA66*(CB66^2))+(BZ66^2)/(AA66*(BY66^2))</f>
        <v>0.0072270665431213</v>
      </c>
      <c r="CO66" s="7">
        <v>0.49009900990099</v>
      </c>
      <c r="CP66" s="15">
        <f t="shared" si="49"/>
        <v>0.1439053648886</v>
      </c>
      <c r="CQ66" s="7">
        <v>0.064356435643564</v>
      </c>
      <c r="CR66" s="7">
        <v>0.44059405940594</v>
      </c>
      <c r="CS66" s="15">
        <f t="shared" si="50"/>
        <v>0.110696434529694</v>
      </c>
      <c r="CT66" s="7">
        <v>0.04950495049505</v>
      </c>
      <c r="CU66" s="37">
        <f t="shared" si="37"/>
        <v>-0.106483480402451</v>
      </c>
      <c r="CV66" s="37">
        <f t="shared" si="38"/>
        <v>0.029867807057709</v>
      </c>
      <c r="DU66" s="7">
        <v>1.76349996142868</v>
      </c>
      <c r="DV66" s="15">
        <f t="shared" si="39"/>
        <v>0.257127117870907</v>
      </c>
      <c r="DW66" s="7">
        <v>0.11499074288359</v>
      </c>
      <c r="DX66" s="7">
        <v>1.95153513847103</v>
      </c>
      <c r="DY66" s="15">
        <f t="shared" si="40"/>
        <v>0.257019307758592</v>
      </c>
      <c r="DZ66" s="7">
        <v>0.11494252873563</v>
      </c>
      <c r="EA66" s="37">
        <f t="shared" si="41"/>
        <v>0.101315864532545</v>
      </c>
      <c r="EB66" s="37">
        <f t="shared" si="42"/>
        <v>0.00772085530159365</v>
      </c>
    </row>
    <row r="67" spans="1:132">
      <c r="A67" s="5">
        <v>14</v>
      </c>
      <c r="B67" s="5" t="s">
        <v>141</v>
      </c>
      <c r="C67" s="6" t="s">
        <v>94</v>
      </c>
      <c r="D67" s="5" t="s">
        <v>142</v>
      </c>
      <c r="E67" s="7">
        <v>112.116667</v>
      </c>
      <c r="F67" s="7">
        <v>33.65</v>
      </c>
      <c r="G67" s="5" t="s">
        <v>80</v>
      </c>
      <c r="H67" s="8">
        <v>1500</v>
      </c>
      <c r="I67" s="7">
        <v>8.6</v>
      </c>
      <c r="J67" s="8">
        <v>662</v>
      </c>
      <c r="K67" s="5" t="s">
        <v>81</v>
      </c>
      <c r="L67" s="9">
        <v>10</v>
      </c>
      <c r="M67" s="6" t="s">
        <v>89</v>
      </c>
      <c r="N67" s="5" t="s">
        <v>83</v>
      </c>
      <c r="O67" s="5" t="s">
        <v>84</v>
      </c>
      <c r="Q67" s="18"/>
      <c r="W67" s="5">
        <v>8</v>
      </c>
      <c r="X67" s="6" t="s">
        <v>89</v>
      </c>
      <c r="Y67" s="5" t="s">
        <v>85</v>
      </c>
      <c r="Z67" s="7">
        <v>0.662599980831146</v>
      </c>
      <c r="AA67" s="5">
        <v>5</v>
      </c>
      <c r="AB67" s="5" t="s">
        <v>86</v>
      </c>
      <c r="AC67" s="5" t="s">
        <v>87</v>
      </c>
      <c r="AD67" s="6" t="s">
        <v>88</v>
      </c>
      <c r="AE67" s="7">
        <v>6.05</v>
      </c>
      <c r="AF67" s="7">
        <v>3.195</v>
      </c>
      <c r="AG67" s="7">
        <v>0.280000001192093</v>
      </c>
      <c r="AH67" s="7">
        <v>38</v>
      </c>
      <c r="AI67" s="7">
        <v>43</v>
      </c>
      <c r="AJ67" s="7">
        <v>19</v>
      </c>
      <c r="AK67" s="7">
        <v>0.205446037435284</v>
      </c>
      <c r="AL67" s="15">
        <f t="shared" si="0"/>
        <v>0.0333940856854818</v>
      </c>
      <c r="AM67" s="7">
        <v>0.014934289127838</v>
      </c>
      <c r="AN67" s="7">
        <v>0.206690561529271</v>
      </c>
      <c r="AO67" s="15">
        <f t="shared" si="1"/>
        <v>0.0306112452116905</v>
      </c>
      <c r="AP67" s="7">
        <v>0.013689765033851</v>
      </c>
      <c r="AQ67" s="37">
        <f t="shared" si="2"/>
        <v>0.00603939509314544</v>
      </c>
      <c r="AR67" s="37">
        <f t="shared" si="3"/>
        <v>0.00967095987143322</v>
      </c>
      <c r="BY67" s="7">
        <v>83.702737940026</v>
      </c>
      <c r="BZ67" s="15">
        <f t="shared" si="51"/>
        <v>12.3109859029912</v>
      </c>
      <c r="CA67" s="7">
        <v>5.505640269826</v>
      </c>
      <c r="CB67" s="7">
        <v>77.9717703078056</v>
      </c>
      <c r="CC67" s="15">
        <f t="shared" si="52"/>
        <v>10.9515488496106</v>
      </c>
      <c r="CD67" s="7">
        <v>4.8976815373278</v>
      </c>
      <c r="CE67" s="37">
        <f t="shared" si="53"/>
        <v>-0.0709248462604357</v>
      </c>
      <c r="CF67" s="37">
        <f t="shared" si="54"/>
        <v>0.00827203487875634</v>
      </c>
      <c r="CO67" s="7">
        <v>0.49009900990099</v>
      </c>
      <c r="CP67" s="15">
        <f t="shared" si="49"/>
        <v>0.1439053648886</v>
      </c>
      <c r="CQ67" s="7">
        <v>0.064356435643564</v>
      </c>
      <c r="CR67" s="7">
        <v>0.366336633663366</v>
      </c>
      <c r="CS67" s="15">
        <f t="shared" si="50"/>
        <v>0.0996267910767243</v>
      </c>
      <c r="CT67" s="7">
        <v>0.044554455445545</v>
      </c>
      <c r="CU67" s="37">
        <f t="shared" si="37"/>
        <v>-0.291054756930421</v>
      </c>
      <c r="CV67" s="37">
        <f t="shared" si="38"/>
        <v>0.0320349573011327</v>
      </c>
      <c r="DU67" s="7">
        <v>1.76349996142868</v>
      </c>
      <c r="DV67" s="15">
        <f t="shared" si="39"/>
        <v>0.257127117870907</v>
      </c>
      <c r="DW67" s="7">
        <v>0.11499074288359</v>
      </c>
      <c r="DX67" s="7">
        <v>1.73727146493867</v>
      </c>
      <c r="DY67" s="15">
        <f t="shared" si="40"/>
        <v>0.289146721228407</v>
      </c>
      <c r="DZ67" s="7">
        <v>0.12931034482758</v>
      </c>
      <c r="EA67" s="37">
        <f t="shared" si="41"/>
        <v>-0.0149846899866383</v>
      </c>
      <c r="EB67" s="37">
        <f t="shared" si="42"/>
        <v>0.00979209282419902</v>
      </c>
    </row>
    <row r="68" spans="1:132">
      <c r="A68" s="5">
        <v>14</v>
      </c>
      <c r="B68" s="5" t="s">
        <v>141</v>
      </c>
      <c r="C68" s="6" t="s">
        <v>94</v>
      </c>
      <c r="D68" s="5" t="s">
        <v>142</v>
      </c>
      <c r="E68" s="7">
        <v>112.116667</v>
      </c>
      <c r="F68" s="7">
        <v>33.65</v>
      </c>
      <c r="G68" s="5" t="s">
        <v>80</v>
      </c>
      <c r="H68" s="8">
        <v>1500</v>
      </c>
      <c r="I68" s="7">
        <v>8.6</v>
      </c>
      <c r="J68" s="8">
        <v>662</v>
      </c>
      <c r="K68" s="5" t="s">
        <v>81</v>
      </c>
      <c r="L68" s="9">
        <v>5</v>
      </c>
      <c r="M68" s="6" t="s">
        <v>82</v>
      </c>
      <c r="N68" s="5" t="s">
        <v>83</v>
      </c>
      <c r="O68" s="5" t="s">
        <v>84</v>
      </c>
      <c r="Q68" s="18"/>
      <c r="W68" s="5">
        <v>8</v>
      </c>
      <c r="X68" s="6" t="s">
        <v>89</v>
      </c>
      <c r="Y68" s="5" t="s">
        <v>85</v>
      </c>
      <c r="Z68" s="7">
        <v>0.662599980831146</v>
      </c>
      <c r="AA68" s="5">
        <v>5</v>
      </c>
      <c r="AB68" s="5" t="s">
        <v>86</v>
      </c>
      <c r="AC68" s="5" t="s">
        <v>87</v>
      </c>
      <c r="AD68" s="6" t="s">
        <v>88</v>
      </c>
      <c r="AE68" s="7">
        <v>6.05</v>
      </c>
      <c r="AF68" s="7">
        <v>3.195</v>
      </c>
      <c r="AG68" s="7">
        <v>0.280000001192093</v>
      </c>
      <c r="AH68" s="7">
        <v>38</v>
      </c>
      <c r="AI68" s="7">
        <v>43</v>
      </c>
      <c r="AJ68" s="7">
        <v>19</v>
      </c>
      <c r="AK68" s="7">
        <v>0.220380326563122</v>
      </c>
      <c r="AL68" s="15">
        <f t="shared" ref="AL68:AL126" si="55">AM68*(AA68^0.5)</f>
        <v>0.0278284047379015</v>
      </c>
      <c r="AM68" s="7">
        <v>0.012445240939865</v>
      </c>
      <c r="AN68" s="7">
        <v>0.200467941059339</v>
      </c>
      <c r="AO68" s="15">
        <f t="shared" ref="AO68:AO126" si="56">AP68*(AA68^0.5)</f>
        <v>0.0250455642641102</v>
      </c>
      <c r="AP68" s="7">
        <v>0.011200716845878</v>
      </c>
      <c r="AQ68" s="37">
        <f t="shared" ref="AQ68:AQ131" si="57">LN(AN68)-LN(AK68)</f>
        <v>-0.0947004718806852</v>
      </c>
      <c r="AR68" s="37">
        <f t="shared" ref="AR68:AR131" si="58">(AO68^2)/(AA68*(AN68^2))+(AL68^2)/(AA68*(AK68^2))</f>
        <v>0.00631082367699603</v>
      </c>
      <c r="BY68" s="7">
        <v>63.0278895754208</v>
      </c>
      <c r="BZ68" s="15">
        <f t="shared" si="51"/>
        <v>6.8447180310067</v>
      </c>
      <c r="CA68" s="7">
        <v>3.0610509608299</v>
      </c>
      <c r="CB68" s="7">
        <v>63.5253103565557</v>
      </c>
      <c r="CC68" s="15">
        <f t="shared" si="52"/>
        <v>6.86373113664828</v>
      </c>
      <c r="CD68" s="7">
        <v>3.06955388016549</v>
      </c>
      <c r="CE68" s="37">
        <f t="shared" si="53"/>
        <v>0.00786109466982055</v>
      </c>
      <c r="CF68" s="37">
        <f t="shared" si="54"/>
        <v>0.00469355460839538</v>
      </c>
      <c r="CO68" s="7">
        <v>0.42079207920792</v>
      </c>
      <c r="CP68" s="15">
        <f t="shared" si="49"/>
        <v>0.110696434529694</v>
      </c>
      <c r="CQ68" s="7">
        <v>0.04950495049505</v>
      </c>
      <c r="CR68" s="7">
        <v>0.39108910891089</v>
      </c>
      <c r="CS68" s="15">
        <f t="shared" si="50"/>
        <v>0.0553482172648491</v>
      </c>
      <c r="CT68" s="7">
        <v>0.024752475247526</v>
      </c>
      <c r="CU68" s="37">
        <f t="shared" si="37"/>
        <v>-0.0732034040232958</v>
      </c>
      <c r="CV68" s="37">
        <f t="shared" si="38"/>
        <v>0.0178465987561889</v>
      </c>
      <c r="DU68" s="7">
        <v>0.863727532207052</v>
      </c>
      <c r="DV68" s="15">
        <f t="shared" si="39"/>
        <v>0.257019307758596</v>
      </c>
      <c r="DW68" s="7">
        <v>0.114942528735632</v>
      </c>
      <c r="DX68" s="7">
        <v>0.994243230733628</v>
      </c>
      <c r="DY68" s="15">
        <f t="shared" si="40"/>
        <v>0.160637067349105</v>
      </c>
      <c r="DZ68" s="7">
        <v>0.071839080459762</v>
      </c>
      <c r="EA68" s="37">
        <f t="shared" si="41"/>
        <v>0.140724512822884</v>
      </c>
      <c r="EB68" s="37">
        <f t="shared" si="42"/>
        <v>0.0229303582578486</v>
      </c>
    </row>
    <row r="69" spans="1:132">
      <c r="A69" s="5">
        <v>14</v>
      </c>
      <c r="B69" s="5" t="s">
        <v>141</v>
      </c>
      <c r="C69" s="6" t="s">
        <v>94</v>
      </c>
      <c r="D69" s="5" t="s">
        <v>142</v>
      </c>
      <c r="E69" s="7">
        <v>112.116667</v>
      </c>
      <c r="F69" s="7">
        <v>33.65</v>
      </c>
      <c r="G69" s="5" t="s">
        <v>80</v>
      </c>
      <c r="H69" s="8">
        <v>1500</v>
      </c>
      <c r="I69" s="7">
        <v>8.6</v>
      </c>
      <c r="J69" s="8">
        <v>662</v>
      </c>
      <c r="K69" s="5" t="s">
        <v>81</v>
      </c>
      <c r="L69" s="9">
        <v>10</v>
      </c>
      <c r="M69" s="6" t="s">
        <v>89</v>
      </c>
      <c r="N69" s="5" t="s">
        <v>83</v>
      </c>
      <c r="O69" s="5" t="s">
        <v>84</v>
      </c>
      <c r="Q69" s="18"/>
      <c r="W69" s="5">
        <v>8</v>
      </c>
      <c r="X69" s="6" t="s">
        <v>89</v>
      </c>
      <c r="Y69" s="5" t="s">
        <v>85</v>
      </c>
      <c r="Z69" s="7">
        <v>0.662599980831146</v>
      </c>
      <c r="AA69" s="5">
        <v>5</v>
      </c>
      <c r="AB69" s="5" t="s">
        <v>86</v>
      </c>
      <c r="AC69" s="5" t="s">
        <v>87</v>
      </c>
      <c r="AD69" s="6" t="s">
        <v>88</v>
      </c>
      <c r="AE69" s="7">
        <v>6.05</v>
      </c>
      <c r="AF69" s="7">
        <v>3.195</v>
      </c>
      <c r="AG69" s="7">
        <v>0.280000001192093</v>
      </c>
      <c r="AH69" s="7">
        <v>38</v>
      </c>
      <c r="AI69" s="7">
        <v>43</v>
      </c>
      <c r="AJ69" s="7">
        <v>19</v>
      </c>
      <c r="AK69" s="7">
        <v>0.220380326563122</v>
      </c>
      <c r="AL69" s="15">
        <f t="shared" si="55"/>
        <v>0.0278284047379015</v>
      </c>
      <c r="AM69" s="7">
        <v>0.012445240939865</v>
      </c>
      <c r="AN69" s="7">
        <v>0.216646754281162</v>
      </c>
      <c r="AO69" s="15">
        <f t="shared" si="56"/>
        <v>0.0278284047379015</v>
      </c>
      <c r="AP69" s="7">
        <v>0.012445240939865</v>
      </c>
      <c r="AQ69" s="37">
        <f t="shared" si="57"/>
        <v>-0.0170866441963653</v>
      </c>
      <c r="AR69" s="37">
        <f t="shared" si="58"/>
        <v>0.00648895852219881</v>
      </c>
      <c r="BY69" s="7">
        <v>63.0278895754208</v>
      </c>
      <c r="BZ69" s="15">
        <f t="shared" si="51"/>
        <v>6.8447180310067</v>
      </c>
      <c r="CA69" s="7">
        <v>3.0610509608299</v>
      </c>
      <c r="CB69" s="7">
        <v>56.6889632107023</v>
      </c>
      <c r="CC69" s="15">
        <f t="shared" si="52"/>
        <v>8.20415508438706</v>
      </c>
      <c r="CD69" s="7">
        <v>3.669009693328</v>
      </c>
      <c r="CE69" s="37">
        <f t="shared" si="53"/>
        <v>-0.10599778068792</v>
      </c>
      <c r="CF69" s="37">
        <f t="shared" si="54"/>
        <v>0.0065476223749733</v>
      </c>
      <c r="CO69" s="7">
        <v>0.42079207920792</v>
      </c>
      <c r="CP69" s="15">
        <f t="shared" si="49"/>
        <v>0.110696434529694</v>
      </c>
      <c r="CQ69" s="7">
        <v>0.04950495049505</v>
      </c>
      <c r="CR69" s="7">
        <v>0.336633663366336</v>
      </c>
      <c r="CS69" s="15">
        <f t="shared" si="50"/>
        <v>0.121766077982661</v>
      </c>
      <c r="CT69" s="7">
        <v>0.054455445544554</v>
      </c>
      <c r="CU69" s="37">
        <f t="shared" si="37"/>
        <v>-0.22314355131421</v>
      </c>
      <c r="CV69" s="37">
        <f t="shared" si="38"/>
        <v>0.0400086505190311</v>
      </c>
      <c r="DU69" s="7">
        <v>0.863727532207052</v>
      </c>
      <c r="DV69" s="15">
        <f t="shared" si="39"/>
        <v>0.257019307758596</v>
      </c>
      <c r="DW69" s="7">
        <v>0.114942528735632</v>
      </c>
      <c r="DX69" s="7">
        <v>0.808763403533134</v>
      </c>
      <c r="DY69" s="15">
        <f t="shared" si="40"/>
        <v>0.160421447124489</v>
      </c>
      <c r="DZ69" s="7">
        <v>0.071742652163849</v>
      </c>
      <c r="EA69" s="37">
        <f t="shared" si="41"/>
        <v>-0.0657509440015888</v>
      </c>
      <c r="EB69" s="37">
        <f t="shared" si="42"/>
        <v>0.0255784290044007</v>
      </c>
    </row>
    <row r="70" spans="1:132">
      <c r="A70" s="5">
        <v>14</v>
      </c>
      <c r="B70" s="5" t="s">
        <v>141</v>
      </c>
      <c r="C70" s="6" t="s">
        <v>94</v>
      </c>
      <c r="D70" s="5" t="s">
        <v>142</v>
      </c>
      <c r="E70" s="7">
        <v>112.116667</v>
      </c>
      <c r="F70" s="7">
        <v>33.65</v>
      </c>
      <c r="G70" s="5" t="s">
        <v>80</v>
      </c>
      <c r="H70" s="8">
        <v>1500</v>
      </c>
      <c r="I70" s="7">
        <v>8.6</v>
      </c>
      <c r="J70" s="8">
        <v>662</v>
      </c>
      <c r="K70" s="5" t="s">
        <v>81</v>
      </c>
      <c r="L70" s="9">
        <v>5</v>
      </c>
      <c r="M70" s="6" t="s">
        <v>82</v>
      </c>
      <c r="N70" s="5" t="s">
        <v>83</v>
      </c>
      <c r="O70" s="5" t="s">
        <v>84</v>
      </c>
      <c r="Q70" s="18"/>
      <c r="W70" s="5">
        <v>8</v>
      </c>
      <c r="X70" s="6" t="s">
        <v>89</v>
      </c>
      <c r="Y70" s="5" t="s">
        <v>85</v>
      </c>
      <c r="Z70" s="7">
        <v>0.662599980831146</v>
      </c>
      <c r="AA70" s="5">
        <v>5</v>
      </c>
      <c r="AB70" s="5" t="s">
        <v>86</v>
      </c>
      <c r="AC70" s="5" t="s">
        <v>87</v>
      </c>
      <c r="AD70" s="6" t="s">
        <v>88</v>
      </c>
      <c r="AE70" s="7">
        <v>6.05</v>
      </c>
      <c r="AF70" s="7">
        <v>3.195</v>
      </c>
      <c r="AG70" s="7">
        <v>0.280000001192093</v>
      </c>
      <c r="AH70" s="7">
        <v>38</v>
      </c>
      <c r="AI70" s="7">
        <v>43</v>
      </c>
      <c r="AJ70" s="7">
        <v>19</v>
      </c>
      <c r="AK70" s="7">
        <v>0.188022700119474</v>
      </c>
      <c r="AL70" s="15">
        <f t="shared" si="55"/>
        <v>0.0306112452116905</v>
      </c>
      <c r="AM70" s="7">
        <v>0.013689765033851</v>
      </c>
      <c r="AN70" s="7">
        <v>0.163132218239745</v>
      </c>
      <c r="AO70" s="15">
        <f t="shared" si="56"/>
        <v>0.0250455642641102</v>
      </c>
      <c r="AP70" s="7">
        <v>0.011200716845878</v>
      </c>
      <c r="AQ70" s="37">
        <f t="shared" si="57"/>
        <v>-0.142001674013641</v>
      </c>
      <c r="AR70" s="37">
        <f t="shared" si="58"/>
        <v>0.010015411219503</v>
      </c>
      <c r="BY70" s="7">
        <v>57.0545887421348</v>
      </c>
      <c r="BZ70" s="15">
        <f t="shared" si="51"/>
        <v>6.8257049253649</v>
      </c>
      <c r="CA70" s="7">
        <v>3.05254804149421</v>
      </c>
      <c r="CB70" s="7">
        <v>54.4952100221075</v>
      </c>
      <c r="CC70" s="15">
        <f t="shared" si="52"/>
        <v>9.56359213776765</v>
      </c>
      <c r="CD70" s="7">
        <v>4.2769684258262</v>
      </c>
      <c r="CE70" s="37">
        <f t="shared" si="53"/>
        <v>-0.0458956984615018</v>
      </c>
      <c r="CF70" s="37">
        <f t="shared" si="54"/>
        <v>0.00902213056701527</v>
      </c>
      <c r="CO70" s="7">
        <v>0.4009900990099</v>
      </c>
      <c r="CP70" s="15">
        <f t="shared" si="49"/>
        <v>0.0442785738118775</v>
      </c>
      <c r="CQ70" s="7">
        <v>0.01980198019802</v>
      </c>
      <c r="CR70" s="7">
        <v>0.43069306930693</v>
      </c>
      <c r="CS70" s="15">
        <f t="shared" si="50"/>
        <v>0.132835721435632</v>
      </c>
      <c r="CT70" s="7">
        <v>0.05940594059406</v>
      </c>
      <c r="CU70" s="37">
        <f t="shared" si="37"/>
        <v>0.0714589639821458</v>
      </c>
      <c r="CV70" s="37">
        <f t="shared" si="38"/>
        <v>0.0214636229178984</v>
      </c>
      <c r="DU70" s="7">
        <v>0.825975854354704</v>
      </c>
      <c r="DV70" s="15">
        <f t="shared" si="39"/>
        <v>0.224784084176454</v>
      </c>
      <c r="DW70" s="7">
        <v>0.100526498495717</v>
      </c>
      <c r="DX70" s="7">
        <v>0.68355126128211</v>
      </c>
      <c r="DY70" s="15">
        <f t="shared" si="40"/>
        <v>0.128294033654673</v>
      </c>
      <c r="DZ70" s="7">
        <v>0.0573748360718991</v>
      </c>
      <c r="EA70" s="37">
        <f t="shared" si="41"/>
        <v>-0.189263889507683</v>
      </c>
      <c r="EB70" s="37">
        <f t="shared" si="42"/>
        <v>0.0218577535180656</v>
      </c>
    </row>
    <row r="71" spans="1:132">
      <c r="A71" s="5">
        <v>14</v>
      </c>
      <c r="B71" s="5" t="s">
        <v>141</v>
      </c>
      <c r="C71" s="6" t="s">
        <v>94</v>
      </c>
      <c r="D71" s="5" t="s">
        <v>142</v>
      </c>
      <c r="E71" s="7">
        <v>112.116667</v>
      </c>
      <c r="F71" s="7">
        <v>33.65</v>
      </c>
      <c r="G71" s="5" t="s">
        <v>80</v>
      </c>
      <c r="H71" s="8">
        <v>1500</v>
      </c>
      <c r="I71" s="7">
        <v>8.6</v>
      </c>
      <c r="J71" s="8">
        <v>662</v>
      </c>
      <c r="K71" s="5" t="s">
        <v>81</v>
      </c>
      <c r="L71" s="9">
        <v>10</v>
      </c>
      <c r="M71" s="6" t="s">
        <v>89</v>
      </c>
      <c r="N71" s="5" t="s">
        <v>83</v>
      </c>
      <c r="O71" s="5" t="s">
        <v>84</v>
      </c>
      <c r="Q71" s="18"/>
      <c r="W71" s="5">
        <v>8</v>
      </c>
      <c r="X71" s="6" t="s">
        <v>89</v>
      </c>
      <c r="Y71" s="5" t="s">
        <v>85</v>
      </c>
      <c r="Z71" s="7">
        <v>0.662599980831146</v>
      </c>
      <c r="AA71" s="5">
        <v>5</v>
      </c>
      <c r="AB71" s="5" t="s">
        <v>86</v>
      </c>
      <c r="AC71" s="5" t="s">
        <v>87</v>
      </c>
      <c r="AD71" s="6" t="s">
        <v>88</v>
      </c>
      <c r="AE71" s="7">
        <v>6.05</v>
      </c>
      <c r="AF71" s="7">
        <v>3.195</v>
      </c>
      <c r="AG71" s="7">
        <v>0.280000001192093</v>
      </c>
      <c r="AH71" s="7">
        <v>38</v>
      </c>
      <c r="AI71" s="7">
        <v>43</v>
      </c>
      <c r="AJ71" s="7">
        <v>19</v>
      </c>
      <c r="AK71" s="7">
        <v>0.188022700119474</v>
      </c>
      <c r="AL71" s="15">
        <f t="shared" si="55"/>
        <v>0.0306112452116905</v>
      </c>
      <c r="AM71" s="7">
        <v>0.013689765033851</v>
      </c>
      <c r="AN71" s="7">
        <v>0.17184388689765</v>
      </c>
      <c r="AO71" s="15">
        <f t="shared" si="56"/>
        <v>0.0194798833165299</v>
      </c>
      <c r="AP71" s="7">
        <v>0.00871166865790499</v>
      </c>
      <c r="AQ71" s="37">
        <f t="shared" si="57"/>
        <v>-0.0899762705091387</v>
      </c>
      <c r="AR71" s="37">
        <f t="shared" si="58"/>
        <v>0.00787117445688804</v>
      </c>
      <c r="BY71" s="7">
        <v>57.0545887421348</v>
      </c>
      <c r="BZ71" s="15">
        <f t="shared" si="51"/>
        <v>6.8257049253649</v>
      </c>
      <c r="CA71" s="7">
        <v>3.05254804149421</v>
      </c>
      <c r="CB71" s="7">
        <v>51.9315798424125</v>
      </c>
      <c r="CC71" s="15">
        <f t="shared" si="52"/>
        <v>10.9515488496106</v>
      </c>
      <c r="CD71" s="7">
        <v>4.8976815373278</v>
      </c>
      <c r="CE71" s="37">
        <f t="shared" si="53"/>
        <v>-0.0940814268338328</v>
      </c>
      <c r="CF71" s="37">
        <f t="shared" si="54"/>
        <v>0.0117569170298982</v>
      </c>
      <c r="CO71" s="7">
        <v>0.4009900990099</v>
      </c>
      <c r="CP71" s="15">
        <f t="shared" si="49"/>
        <v>0.0442785738118775</v>
      </c>
      <c r="CQ71" s="7">
        <v>0.01980198019802</v>
      </c>
      <c r="CR71" s="7">
        <v>0.346534653465346</v>
      </c>
      <c r="CS71" s="15">
        <f t="shared" si="50"/>
        <v>0.0996267910767221</v>
      </c>
      <c r="CT71" s="7">
        <v>0.044554455445544</v>
      </c>
      <c r="CU71" s="37">
        <f t="shared" si="37"/>
        <v>-0.145953912623079</v>
      </c>
      <c r="CV71" s="37">
        <f t="shared" si="38"/>
        <v>0.0189692648893116</v>
      </c>
      <c r="DU71" s="7">
        <v>0.825975854354704</v>
      </c>
      <c r="DV71" s="15">
        <f t="shared" si="39"/>
        <v>0.224784084176454</v>
      </c>
      <c r="DW71" s="7">
        <v>0.100526498495717</v>
      </c>
      <c r="DX71" s="7">
        <v>0.871538224176504</v>
      </c>
      <c r="DY71" s="15">
        <f t="shared" si="40"/>
        <v>0.192656670706629</v>
      </c>
      <c r="DZ71" s="7">
        <v>0.086158682403763</v>
      </c>
      <c r="EA71" s="37">
        <f t="shared" si="41"/>
        <v>0.0536941831346304</v>
      </c>
      <c r="EB71" s="37">
        <f t="shared" si="42"/>
        <v>0.0245853729933231</v>
      </c>
    </row>
    <row r="72" spans="1:196">
      <c r="A72" s="5">
        <v>15</v>
      </c>
      <c r="B72" s="5" t="s">
        <v>143</v>
      </c>
      <c r="C72" s="6" t="s">
        <v>144</v>
      </c>
      <c r="D72" s="5" t="s">
        <v>145</v>
      </c>
      <c r="E72" s="7">
        <v>18.833333</v>
      </c>
      <c r="F72" s="7">
        <v>68.316667</v>
      </c>
      <c r="G72" s="5" t="s">
        <v>146</v>
      </c>
      <c r="H72" s="8">
        <v>550</v>
      </c>
      <c r="I72" s="7">
        <v>0.2</v>
      </c>
      <c r="J72" s="8">
        <v>340</v>
      </c>
      <c r="K72" s="5" t="s">
        <v>81</v>
      </c>
      <c r="L72" s="9">
        <v>5</v>
      </c>
      <c r="M72" s="6" t="s">
        <v>82</v>
      </c>
      <c r="N72" s="5" t="s">
        <v>147</v>
      </c>
      <c r="O72" s="5" t="s">
        <v>110</v>
      </c>
      <c r="Q72" s="18"/>
      <c r="W72" s="5">
        <v>2</v>
      </c>
      <c r="X72" s="5" t="s">
        <v>82</v>
      </c>
      <c r="Y72" s="5" t="s">
        <v>85</v>
      </c>
      <c r="Z72" s="7">
        <v>0.812799990177155</v>
      </c>
      <c r="AA72" s="5">
        <v>6</v>
      </c>
      <c r="AB72" s="5" t="s">
        <v>147</v>
      </c>
      <c r="AC72" s="5" t="s">
        <v>103</v>
      </c>
      <c r="AD72" s="6" t="s">
        <v>88</v>
      </c>
      <c r="AE72" s="7">
        <v>6.6</v>
      </c>
      <c r="AF72" s="7">
        <v>16.605</v>
      </c>
      <c r="AG72" s="7">
        <v>0.745000004768372</v>
      </c>
      <c r="AH72" s="7">
        <v>53</v>
      </c>
      <c r="AI72" s="7">
        <v>39</v>
      </c>
      <c r="AJ72" s="7">
        <v>8</v>
      </c>
      <c r="AK72" s="7">
        <v>0.0478645992025116</v>
      </c>
      <c r="AL72" s="15">
        <f t="shared" si="55"/>
        <v>0.00911951193333668</v>
      </c>
      <c r="AM72" s="7">
        <v>0.0037230251566495</v>
      </c>
      <c r="AN72" s="7">
        <v>0.0496525891875422</v>
      </c>
      <c r="AO72" s="15">
        <f t="shared" si="56"/>
        <v>0.0080467427029206</v>
      </c>
      <c r="AP72" s="7">
        <v>0.0032850689522699</v>
      </c>
      <c r="AQ72" s="37">
        <f t="shared" si="57"/>
        <v>0.0366743630587512</v>
      </c>
      <c r="AR72" s="37">
        <f t="shared" si="58"/>
        <v>0.0104273960340256</v>
      </c>
      <c r="BY72" s="7">
        <v>0.75</v>
      </c>
      <c r="BZ72" s="15">
        <f t="shared" si="51"/>
        <v>0.0734846922834953</v>
      </c>
      <c r="CA72" s="7">
        <v>0.03</v>
      </c>
      <c r="CB72" s="7">
        <v>0.66</v>
      </c>
      <c r="CC72" s="15">
        <f t="shared" si="52"/>
        <v>0.195959179422654</v>
      </c>
      <c r="CD72" s="7">
        <v>0.08</v>
      </c>
      <c r="CE72" s="37">
        <f t="shared" si="53"/>
        <v>-0.127833371509885</v>
      </c>
      <c r="CF72" s="37">
        <f t="shared" si="54"/>
        <v>0.016292378328742</v>
      </c>
      <c r="DE72" s="7">
        <v>93.3</v>
      </c>
      <c r="DF72" s="15">
        <f>DG72*(AA72^0.5)</f>
        <v>57.5630089554047</v>
      </c>
      <c r="DG72" s="7">
        <v>23.5</v>
      </c>
      <c r="DH72" s="7">
        <v>174.3</v>
      </c>
      <c r="DI72" s="15">
        <f>DJ72*(AA72^0.5)</f>
        <v>57.3180599811264</v>
      </c>
      <c r="DJ72" s="7">
        <v>23.4</v>
      </c>
      <c r="DK72" s="37">
        <f>LN(DH72)-LN(DE72)</f>
        <v>0.624957844672677</v>
      </c>
      <c r="DL72" s="37">
        <f>(DI72^2)/(AA72*(DH72^2))+(DF72^2)/(AA72*(DE72^2))</f>
        <v>0.0814647621809118</v>
      </c>
      <c r="DM72" s="7">
        <v>7.1</v>
      </c>
      <c r="DN72" s="15">
        <f>DO72*(AA72^0.5)</f>
        <v>6.8585712797929</v>
      </c>
      <c r="DO72" s="7">
        <v>2.8</v>
      </c>
      <c r="DP72" s="7">
        <v>4.5</v>
      </c>
      <c r="DQ72" s="15">
        <f>DR72*(AA72^0.5)</f>
        <v>2.20454076850486</v>
      </c>
      <c r="DR72" s="7">
        <v>0.9</v>
      </c>
      <c r="DS72" s="37">
        <f>LN(DP72)-LN(DM72)</f>
        <v>-0.456017387270996</v>
      </c>
      <c r="DT72" s="37">
        <f>(DQ72^2)/(AA72*(DP72^2))+(DN72^2)/(AA72*(DM72^2))</f>
        <v>0.195524697480659</v>
      </c>
      <c r="DU72" s="7">
        <v>6.4</v>
      </c>
      <c r="DV72" s="15">
        <f t="shared" si="39"/>
        <v>0.979795897113271</v>
      </c>
      <c r="DW72" s="7">
        <v>0.4</v>
      </c>
      <c r="DX72" s="7">
        <v>6.7</v>
      </c>
      <c r="DY72" s="15">
        <f t="shared" si="40"/>
        <v>1.95959179422654</v>
      </c>
      <c r="DZ72" s="7">
        <v>0.8</v>
      </c>
      <c r="EA72" s="37">
        <f t="shared" si="41"/>
        <v>0.0458095360312942</v>
      </c>
      <c r="EB72" s="37">
        <f t="shared" si="42"/>
        <v>0.0181633228447316</v>
      </c>
      <c r="FY72" s="7">
        <v>120</v>
      </c>
      <c r="FZ72" s="15">
        <f>GA72*(AA72^0.5)</f>
        <v>48.9897948556636</v>
      </c>
      <c r="GA72" s="7">
        <v>20</v>
      </c>
      <c r="GB72" s="7">
        <v>100</v>
      </c>
      <c r="GC72" s="15">
        <f>GD72*(AA72^0.5)</f>
        <v>46.5403051128804</v>
      </c>
      <c r="GD72" s="7">
        <v>19</v>
      </c>
      <c r="GE72" s="37">
        <f>LN(GB72)-LN(FY72)</f>
        <v>-0.182321556793954</v>
      </c>
      <c r="GF72" s="37">
        <f>(GC72^2)/(AA72*(GB72^2))+(FZ72^2)/(AA72*(FY72^2))</f>
        <v>0.0638777777777778</v>
      </c>
      <c r="GG72" s="7">
        <v>500</v>
      </c>
      <c r="GH72" s="15">
        <f>GI72*(AA72^0.5)</f>
        <v>110.227038425243</v>
      </c>
      <c r="GI72" s="7">
        <v>45</v>
      </c>
      <c r="GJ72" s="7">
        <v>413</v>
      </c>
      <c r="GK72" s="15">
        <f>GL72*(AA72^0.5)</f>
        <v>53.8887743412299</v>
      </c>
      <c r="GL72" s="7">
        <v>22</v>
      </c>
      <c r="GM72" s="37">
        <f>LN(GJ72)-LN(GG72)</f>
        <v>-0.191160505461158</v>
      </c>
      <c r="GN72" s="37">
        <f>(GK72^2)/(AA72*(GJ72^2))+(GH72^2)/(AA72*(GG72^2))</f>
        <v>0.010937561338813</v>
      </c>
    </row>
    <row r="73" spans="1:196">
      <c r="A73" s="5">
        <v>15</v>
      </c>
      <c r="B73" s="5" t="s">
        <v>143</v>
      </c>
      <c r="C73" s="6" t="s">
        <v>144</v>
      </c>
      <c r="D73" s="5" t="s">
        <v>145</v>
      </c>
      <c r="E73" s="7">
        <v>18.833333</v>
      </c>
      <c r="F73" s="7">
        <v>68.316667</v>
      </c>
      <c r="G73" s="5" t="s">
        <v>146</v>
      </c>
      <c r="H73" s="8">
        <v>550</v>
      </c>
      <c r="I73" s="7">
        <v>0.2</v>
      </c>
      <c r="J73" s="8">
        <v>340</v>
      </c>
      <c r="K73" s="5" t="s">
        <v>81</v>
      </c>
      <c r="L73" s="9">
        <v>5</v>
      </c>
      <c r="M73" s="6" t="s">
        <v>82</v>
      </c>
      <c r="N73" s="5" t="s">
        <v>147</v>
      </c>
      <c r="O73" s="5" t="s">
        <v>110</v>
      </c>
      <c r="Q73" s="18"/>
      <c r="W73" s="5">
        <v>2</v>
      </c>
      <c r="X73" s="5" t="s">
        <v>82</v>
      </c>
      <c r="Y73" s="5" t="s">
        <v>85</v>
      </c>
      <c r="Z73" s="7">
        <v>0.812799990177155</v>
      </c>
      <c r="AA73" s="5">
        <v>6</v>
      </c>
      <c r="AB73" s="5" t="s">
        <v>147</v>
      </c>
      <c r="AC73" s="5" t="s">
        <v>103</v>
      </c>
      <c r="AD73" s="6" t="s">
        <v>88</v>
      </c>
      <c r="AE73" s="7">
        <v>6.6</v>
      </c>
      <c r="AF73" s="7">
        <v>16.605</v>
      </c>
      <c r="AG73" s="7">
        <v>0.745000004768372</v>
      </c>
      <c r="AH73" s="7">
        <v>53</v>
      </c>
      <c r="AI73" s="7">
        <v>39</v>
      </c>
      <c r="AJ73" s="7">
        <v>8</v>
      </c>
      <c r="AK73" s="7">
        <v>0.0560399141574045</v>
      </c>
      <c r="AL73" s="15">
        <f t="shared" si="55"/>
        <v>0.00992214190654732</v>
      </c>
      <c r="AM73" s="7">
        <v>0.0040506974710878</v>
      </c>
      <c r="AN73" s="7">
        <v>0.0510395829745519</v>
      </c>
      <c r="AO73" s="15">
        <f t="shared" si="56"/>
        <v>0.008849372676131</v>
      </c>
      <c r="AP73" s="7">
        <v>0.0036127412667081</v>
      </c>
      <c r="AQ73" s="37">
        <f t="shared" si="57"/>
        <v>-0.0934627212164236</v>
      </c>
      <c r="AR73" s="37">
        <f t="shared" si="58"/>
        <v>0.0102349911595354</v>
      </c>
      <c r="BY73" s="7">
        <v>0.63</v>
      </c>
      <c r="BZ73" s="15">
        <f t="shared" si="51"/>
        <v>0.195959179422654</v>
      </c>
      <c r="CA73" s="7">
        <v>0.08</v>
      </c>
      <c r="CB73" s="7">
        <v>0.67</v>
      </c>
      <c r="CC73" s="15">
        <f t="shared" si="52"/>
        <v>0.220454076850486</v>
      </c>
      <c r="CD73" s="7">
        <v>0.09</v>
      </c>
      <c r="CE73" s="37">
        <f t="shared" si="53"/>
        <v>0.0615578929994334</v>
      </c>
      <c r="CF73" s="37">
        <f t="shared" si="54"/>
        <v>0.0341690763250343</v>
      </c>
      <c r="DE73" s="7">
        <v>83.6</v>
      </c>
      <c r="DF73" s="15">
        <f>DG73*(AA73^0.5)</f>
        <v>56.5832130582914</v>
      </c>
      <c r="DG73" s="7">
        <v>23.1</v>
      </c>
      <c r="DH73" s="7">
        <v>123.6</v>
      </c>
      <c r="DI73" s="15">
        <f>DJ73*(AA73^0.5)</f>
        <v>49.7246417784985</v>
      </c>
      <c r="DJ73" s="7">
        <v>20.3</v>
      </c>
      <c r="DK73" s="37">
        <f>LN(DH73)-LN(DE73)</f>
        <v>0.391007024932935</v>
      </c>
      <c r="DL73" s="37">
        <f>(DI73^2)/(AA73*(DH73^2))+(DF73^2)/(AA73*(DE73^2))</f>
        <v>0.103325023026002</v>
      </c>
      <c r="DM73" s="7">
        <v>5.8</v>
      </c>
      <c r="DN73" s="15">
        <f>DO73*(AA73^0.5)</f>
        <v>2.44948974278318</v>
      </c>
      <c r="DO73" s="7">
        <v>1</v>
      </c>
      <c r="DP73" s="7">
        <v>3.9</v>
      </c>
      <c r="DQ73" s="15">
        <f>DR73*(AA73^0.5)</f>
        <v>5.87877538267963</v>
      </c>
      <c r="DR73" s="7">
        <v>2.4</v>
      </c>
      <c r="DS73" s="37">
        <f>LN(DP73)-LN(DM73)</f>
        <v>-0.396881364416773</v>
      </c>
      <c r="DT73" s="37">
        <f>(DQ73^2)/(AA73*(DP73^2))+(DN73^2)/(AA73*(DM73^2))</f>
        <v>0.40842474090439</v>
      </c>
      <c r="DU73" s="7">
        <v>5.2</v>
      </c>
      <c r="DV73" s="15">
        <f t="shared" si="39"/>
        <v>0.734846922834953</v>
      </c>
      <c r="DW73" s="7">
        <v>0.3</v>
      </c>
      <c r="DX73" s="7">
        <v>5.7</v>
      </c>
      <c r="DY73" s="15">
        <f t="shared" si="40"/>
        <v>2.20454076850486</v>
      </c>
      <c r="DZ73" s="7">
        <v>0.9</v>
      </c>
      <c r="EA73" s="37">
        <f t="shared" si="41"/>
        <v>0.091807549253123</v>
      </c>
      <c r="EB73" s="37">
        <f t="shared" si="42"/>
        <v>0.0282591502893016</v>
      </c>
      <c r="FY73" s="7">
        <v>77</v>
      </c>
      <c r="FZ73" s="15">
        <f>GA73*(AA73^0.5)</f>
        <v>36.7423461417477</v>
      </c>
      <c r="GA73" s="7">
        <v>15</v>
      </c>
      <c r="GB73" s="7">
        <v>99</v>
      </c>
      <c r="GC73" s="15">
        <f>GD73*(AA73^0.5)</f>
        <v>61.2372435695794</v>
      </c>
      <c r="GD73" s="7">
        <v>25</v>
      </c>
      <c r="GE73" s="37">
        <f>LN(GB73)-LN(FY73)</f>
        <v>0.251314428280906</v>
      </c>
      <c r="GF73" s="37">
        <f>(GC73^2)/(AA73*(GB73^2))+(FZ73^2)/(AA73*(FY73^2))</f>
        <v>0.101718067086032</v>
      </c>
      <c r="GG73" s="7">
        <v>413</v>
      </c>
      <c r="GH73" s="15">
        <f>GI73*(AA73^0.5)</f>
        <v>208.20662813657</v>
      </c>
      <c r="GI73" s="7">
        <v>85</v>
      </c>
      <c r="GJ73" s="7">
        <v>358</v>
      </c>
      <c r="GK73" s="15">
        <f>GL73*(AA73^0.5)</f>
        <v>181.262240965955</v>
      </c>
      <c r="GL73" s="7">
        <v>74</v>
      </c>
      <c r="GM73" s="37">
        <f>LN(GJ73)-LN(GG73)</f>
        <v>-0.142914606560333</v>
      </c>
      <c r="GN73" s="37">
        <f>(GK73^2)/(AA73*(GJ73^2))+(GH73^2)/(AA73*(GG73^2))</f>
        <v>0.0850847311941726</v>
      </c>
    </row>
    <row r="74" spans="1:196">
      <c r="A74" s="5">
        <v>16</v>
      </c>
      <c r="B74" s="5" t="s">
        <v>148</v>
      </c>
      <c r="C74" s="6" t="s">
        <v>149</v>
      </c>
      <c r="D74" s="5" t="s">
        <v>150</v>
      </c>
      <c r="E74" s="7">
        <v>113.294722</v>
      </c>
      <c r="F74" s="7">
        <v>23.103611</v>
      </c>
      <c r="G74" s="5" t="s">
        <v>108</v>
      </c>
      <c r="H74" s="8">
        <v>8</v>
      </c>
      <c r="I74" s="7">
        <v>21.9</v>
      </c>
      <c r="J74" s="8">
        <v>1735</v>
      </c>
      <c r="K74" s="5" t="s">
        <v>81</v>
      </c>
      <c r="L74" s="9">
        <v>10</v>
      </c>
      <c r="M74" s="6" t="s">
        <v>89</v>
      </c>
      <c r="N74" s="5" t="s">
        <v>109</v>
      </c>
      <c r="O74" s="5" t="s">
        <v>84</v>
      </c>
      <c r="Q74" s="18"/>
      <c r="W74" s="5">
        <v>2</v>
      </c>
      <c r="X74" s="5" t="s">
        <v>82</v>
      </c>
      <c r="Y74" s="5" t="s">
        <v>85</v>
      </c>
      <c r="Z74" s="7">
        <v>1.30630004405975</v>
      </c>
      <c r="AA74" s="5">
        <v>4</v>
      </c>
      <c r="AB74" s="5" t="s">
        <v>102</v>
      </c>
      <c r="AC74" s="5" t="s">
        <v>103</v>
      </c>
      <c r="AD74" s="6" t="s">
        <v>88</v>
      </c>
      <c r="AE74" s="7">
        <v>6.81</v>
      </c>
      <c r="AF74" s="7">
        <v>1.04</v>
      </c>
      <c r="AG74" s="7">
        <v>0.1</v>
      </c>
      <c r="AH74" s="7">
        <v>43</v>
      </c>
      <c r="AI74" s="7">
        <v>35</v>
      </c>
      <c r="AJ74" s="7">
        <v>22</v>
      </c>
      <c r="AK74" s="7">
        <v>0.769836956521739</v>
      </c>
      <c r="AL74" s="15">
        <f>AK74*0.212834193302881</f>
        <v>0.163847627616049</v>
      </c>
      <c r="AN74" s="7">
        <v>0.590217391304347</v>
      </c>
      <c r="AO74" s="15">
        <f>AN74*0.217668232025259</f>
        <v>0.128471576075778</v>
      </c>
      <c r="AQ74" s="37">
        <f t="shared" si="57"/>
        <v>-0.265687818776692</v>
      </c>
      <c r="AR74" s="37">
        <f t="shared" si="58"/>
        <v>0.0231694632679725</v>
      </c>
      <c r="DU74" s="7">
        <v>139.388130895744</v>
      </c>
      <c r="DV74" s="7">
        <f>DU74*0.225457628804367</f>
        <v>31.4261174752272</v>
      </c>
      <c r="DX74" s="7">
        <v>112.794198053029</v>
      </c>
      <c r="DY74" s="7">
        <f>DX74*0.226111274582314</f>
        <v>25.5040398872603</v>
      </c>
      <c r="EA74" s="37">
        <f t="shared" si="41"/>
        <v>-0.211697448440535</v>
      </c>
      <c r="EB74" s="37">
        <f t="shared" si="42"/>
        <v>0.0254893627198316</v>
      </c>
      <c r="FY74" s="7">
        <v>53.3390944534833</v>
      </c>
      <c r="FZ74" s="7">
        <f>FY74*0.413495233782141</f>
        <v>22.0554613307708</v>
      </c>
      <c r="GB74" s="7">
        <v>52.3920724727016</v>
      </c>
      <c r="GC74" s="7">
        <f>GB74*0.480246196146809</f>
        <v>25.1610935132629</v>
      </c>
      <c r="GE74" s="37">
        <f>LN(GB74)-LN(FY74)</f>
        <v>-0.0179142505418728</v>
      </c>
      <c r="GF74" s="37">
        <f>(GC74^2)/(AA74*(GB74^2))+(FZ74^2)/(AA74*(FY74^2))</f>
        <v>0.100403679318507</v>
      </c>
      <c r="GG74" s="7">
        <v>70.1140062159964</v>
      </c>
      <c r="GH74" s="7">
        <f>GG74*0.558501504430106</f>
        <v>39.1587779532558</v>
      </c>
      <c r="GJ74" s="7">
        <v>55.7640085213221</v>
      </c>
      <c r="GK74" s="7">
        <f>GJ74*0.510439663347626</f>
        <v>28.4641617365378</v>
      </c>
      <c r="GM74" s="37">
        <f>LN(GJ74)-LN(GG74)</f>
        <v>-0.228993924747796</v>
      </c>
      <c r="GN74" s="37">
        <f>(GK74^2)/(AA74*(GJ74^2))+(GH74^2)/(AA74*(GG74^2))</f>
        <v>0.143118145092282</v>
      </c>
    </row>
    <row r="75" spans="1:196">
      <c r="A75" s="5">
        <v>16</v>
      </c>
      <c r="B75" s="5" t="s">
        <v>148</v>
      </c>
      <c r="C75" s="6" t="s">
        <v>149</v>
      </c>
      <c r="D75" s="5" t="s">
        <v>150</v>
      </c>
      <c r="E75" s="7">
        <v>113.294722</v>
      </c>
      <c r="F75" s="7">
        <v>23.103611</v>
      </c>
      <c r="G75" s="5" t="s">
        <v>108</v>
      </c>
      <c r="H75" s="8">
        <v>8</v>
      </c>
      <c r="I75" s="7">
        <v>21.9</v>
      </c>
      <c r="J75" s="8">
        <v>1735</v>
      </c>
      <c r="K75" s="5" t="s">
        <v>81</v>
      </c>
      <c r="L75" s="9">
        <v>20</v>
      </c>
      <c r="M75" s="6" t="s">
        <v>100</v>
      </c>
      <c r="N75" s="5" t="s">
        <v>109</v>
      </c>
      <c r="O75" s="5" t="s">
        <v>84</v>
      </c>
      <c r="Q75" s="18"/>
      <c r="W75" s="5">
        <v>2</v>
      </c>
      <c r="X75" s="5" t="s">
        <v>82</v>
      </c>
      <c r="Y75" s="5" t="s">
        <v>85</v>
      </c>
      <c r="Z75" s="7">
        <v>1.30630004405975</v>
      </c>
      <c r="AA75" s="5">
        <v>4</v>
      </c>
      <c r="AB75" s="5" t="s">
        <v>102</v>
      </c>
      <c r="AC75" s="5" t="s">
        <v>103</v>
      </c>
      <c r="AD75" s="6" t="s">
        <v>88</v>
      </c>
      <c r="AE75" s="7">
        <v>6.81</v>
      </c>
      <c r="AF75" s="7">
        <v>1.04</v>
      </c>
      <c r="AG75" s="7">
        <v>0.1</v>
      </c>
      <c r="AH75" s="7">
        <v>43</v>
      </c>
      <c r="AI75" s="7">
        <v>35</v>
      </c>
      <c r="AJ75" s="7">
        <v>22</v>
      </c>
      <c r="AK75" s="7">
        <v>0.769836956521739</v>
      </c>
      <c r="AL75" s="15">
        <f t="shared" ref="AL75:AL81" si="59">AK75*0.212834193302881</f>
        <v>0.163847627616049</v>
      </c>
      <c r="AN75" s="7">
        <v>0.678532608695651</v>
      </c>
      <c r="AO75" s="15">
        <f t="shared" ref="AO75:AO81" si="60">AN75*0.217668232025259</f>
        <v>0.147694993306269</v>
      </c>
      <c r="AQ75" s="37">
        <f t="shared" si="57"/>
        <v>-0.126246209550745</v>
      </c>
      <c r="AR75" s="37">
        <f t="shared" si="58"/>
        <v>0.0231694632679725</v>
      </c>
      <c r="DU75" s="7">
        <v>139.388130895744</v>
      </c>
      <c r="DV75" s="7">
        <f>DU75*0.225457628804367</f>
        <v>31.4261174752272</v>
      </c>
      <c r="DX75" s="7">
        <v>113.776638867765</v>
      </c>
      <c r="DY75" s="7">
        <f>DX75*0.226111274582314</f>
        <v>25.726180832082</v>
      </c>
      <c r="EA75" s="37">
        <f t="shared" si="41"/>
        <v>-0.203025132219685</v>
      </c>
      <c r="EB75" s="37">
        <f t="shared" si="42"/>
        <v>0.0254893627198316</v>
      </c>
      <c r="FY75" s="7">
        <v>53.3390944534833</v>
      </c>
      <c r="FZ75" s="7">
        <f>FY75*0.413495233782141</f>
        <v>22.0554613307708</v>
      </c>
      <c r="GB75" s="7">
        <v>57.9757056265619</v>
      </c>
      <c r="GC75" s="7">
        <f>GB75*0.480246196146809</f>
        <v>27.8426120960835</v>
      </c>
      <c r="GE75" s="37">
        <f>LN(GB75)-LN(FY75)</f>
        <v>0.0833545125542674</v>
      </c>
      <c r="GF75" s="37">
        <f>(GC75^2)/(AA75*(GB75^2))+(FZ75^2)/(AA75*(FY75^2))</f>
        <v>0.100403679318507</v>
      </c>
      <c r="GG75" s="7">
        <v>70.1140062159964</v>
      </c>
      <c r="GH75" s="7">
        <f>GG75*0.558501504430106</f>
        <v>39.1587779532558</v>
      </c>
      <c r="GJ75" s="7">
        <v>51.5124726853831</v>
      </c>
      <c r="GK75" s="7">
        <f>GJ75*0.510439663347626</f>
        <v>26.2940092157307</v>
      </c>
      <c r="GM75" s="37">
        <f>LN(GJ75)-LN(GG75)</f>
        <v>-0.308298611036491</v>
      </c>
      <c r="GN75" s="37">
        <f>(GK75^2)/(AA75*(GJ75^2))+(GH75^2)/(AA75*(GG75^2))</f>
        <v>0.143118145092282</v>
      </c>
    </row>
    <row r="76" spans="1:148">
      <c r="A76" s="5">
        <v>17</v>
      </c>
      <c r="B76" s="5" t="s">
        <v>151</v>
      </c>
      <c r="C76" s="6" t="s">
        <v>152</v>
      </c>
      <c r="D76" s="5" t="s">
        <v>153</v>
      </c>
      <c r="E76" s="7">
        <v>109.141111</v>
      </c>
      <c r="F76" s="7">
        <v>18.5744443333333</v>
      </c>
      <c r="G76" s="5" t="s">
        <v>80</v>
      </c>
      <c r="H76" s="8">
        <v>1073</v>
      </c>
      <c r="I76" s="7">
        <v>24.55</v>
      </c>
      <c r="J76" s="8">
        <v>2280</v>
      </c>
      <c r="K76" s="5" t="s">
        <v>81</v>
      </c>
      <c r="L76" s="9">
        <v>2.5</v>
      </c>
      <c r="M76" s="6" t="s">
        <v>82</v>
      </c>
      <c r="N76" s="5" t="s">
        <v>109</v>
      </c>
      <c r="O76" s="5" t="s">
        <v>110</v>
      </c>
      <c r="Q76" s="18"/>
      <c r="W76" s="5">
        <v>1</v>
      </c>
      <c r="X76" s="5" t="s">
        <v>82</v>
      </c>
      <c r="Y76" s="5" t="s">
        <v>119</v>
      </c>
      <c r="Z76" s="7">
        <v>0.83899998664856</v>
      </c>
      <c r="AA76" s="5">
        <v>8</v>
      </c>
      <c r="AB76" s="5" t="s">
        <v>86</v>
      </c>
      <c r="AC76" s="5" t="s">
        <v>103</v>
      </c>
      <c r="AD76" s="6" t="s">
        <v>88</v>
      </c>
      <c r="AE76" s="7">
        <v>4.78</v>
      </c>
      <c r="AF76" s="7">
        <v>2.185</v>
      </c>
      <c r="AG76" s="7">
        <v>0.11</v>
      </c>
      <c r="AH76" s="7">
        <v>49</v>
      </c>
      <c r="AI76" s="7">
        <v>28</v>
      </c>
      <c r="AJ76" s="7">
        <v>23</v>
      </c>
      <c r="AK76" s="7">
        <v>0.383132530120481</v>
      </c>
      <c r="AL76" s="15">
        <f t="shared" si="59"/>
        <v>0.0815437029762843</v>
      </c>
      <c r="AN76" s="7">
        <v>0.339759036144578</v>
      </c>
      <c r="AO76" s="15">
        <f t="shared" si="60"/>
        <v>0.0739547487121964</v>
      </c>
      <c r="AQ76" s="37">
        <f t="shared" si="57"/>
        <v>-0.120144311842062</v>
      </c>
      <c r="AR76" s="37">
        <f t="shared" si="58"/>
        <v>0.0115847316339863</v>
      </c>
      <c r="EK76" s="7">
        <v>192.277321541377</v>
      </c>
      <c r="EL76" s="7">
        <f t="shared" ref="EL76:EL81" si="61">EK76*0.352630917515458</f>
        <v>67.8029283125505</v>
      </c>
      <c r="EN76" s="7">
        <v>131.046385705261</v>
      </c>
      <c r="EO76" s="7">
        <f t="shared" ref="EO76:EO81" si="62">EN76*0.395966557684869</f>
        <v>51.8899862447558</v>
      </c>
      <c r="EQ76" s="37">
        <f t="shared" ref="EQ76:EQ81" si="63">LN(EN76)-LN(EK76)</f>
        <v>-0.38338736305853</v>
      </c>
      <c r="ER76" s="37">
        <f t="shared" ref="ER76:ER81" si="64">(EO76^2)/(AA76*(EN76^2))+(EL76^2)/(AA76*(EK76^2))</f>
        <v>0.0351422598490748</v>
      </c>
    </row>
    <row r="77" spans="1:148">
      <c r="A77" s="5">
        <v>17</v>
      </c>
      <c r="B77" s="5" t="s">
        <v>151</v>
      </c>
      <c r="C77" s="6" t="s">
        <v>152</v>
      </c>
      <c r="D77" s="5" t="s">
        <v>153</v>
      </c>
      <c r="E77" s="7">
        <v>109.141111</v>
      </c>
      <c r="F77" s="7">
        <v>18.5744443333333</v>
      </c>
      <c r="G77" s="5" t="s">
        <v>80</v>
      </c>
      <c r="H77" s="8">
        <v>1073</v>
      </c>
      <c r="I77" s="7">
        <v>24.55</v>
      </c>
      <c r="J77" s="8">
        <v>2280</v>
      </c>
      <c r="K77" s="5" t="s">
        <v>81</v>
      </c>
      <c r="L77" s="9">
        <v>5</v>
      </c>
      <c r="M77" s="6" t="s">
        <v>82</v>
      </c>
      <c r="N77" s="5" t="s">
        <v>109</v>
      </c>
      <c r="O77" s="5" t="s">
        <v>110</v>
      </c>
      <c r="Q77" s="18"/>
      <c r="W77" s="5">
        <v>1</v>
      </c>
      <c r="X77" s="5" t="s">
        <v>82</v>
      </c>
      <c r="Y77" s="5" t="s">
        <v>119</v>
      </c>
      <c r="Z77" s="7">
        <v>0.83899998664856</v>
      </c>
      <c r="AA77" s="5">
        <v>8</v>
      </c>
      <c r="AB77" s="5" t="s">
        <v>86</v>
      </c>
      <c r="AC77" s="5" t="s">
        <v>103</v>
      </c>
      <c r="AD77" s="6" t="s">
        <v>88</v>
      </c>
      <c r="AE77" s="7">
        <v>4.78</v>
      </c>
      <c r="AF77" s="7">
        <v>2.185</v>
      </c>
      <c r="AG77" s="7">
        <v>0.11</v>
      </c>
      <c r="AH77" s="7">
        <v>49</v>
      </c>
      <c r="AI77" s="7">
        <v>28</v>
      </c>
      <c r="AJ77" s="7">
        <v>23</v>
      </c>
      <c r="AK77" s="7">
        <v>0.383132530120481</v>
      </c>
      <c r="AL77" s="15">
        <f t="shared" si="59"/>
        <v>0.0815437029762843</v>
      </c>
      <c r="AN77" s="7">
        <v>0.416867469879517</v>
      </c>
      <c r="AO77" s="15">
        <f t="shared" si="60"/>
        <v>0.0907388051575174</v>
      </c>
      <c r="AQ77" s="37">
        <f t="shared" si="57"/>
        <v>0.0843873922775473</v>
      </c>
      <c r="AR77" s="37">
        <f t="shared" si="58"/>
        <v>0.0115847316339863</v>
      </c>
      <c r="EK77" s="7">
        <v>192.277321541377</v>
      </c>
      <c r="EL77" s="7">
        <f t="shared" si="61"/>
        <v>67.8029283125505</v>
      </c>
      <c r="EN77" s="7">
        <v>149.343470805883</v>
      </c>
      <c r="EO77" s="7">
        <f t="shared" si="62"/>
        <v>59.1350200477162</v>
      </c>
      <c r="EQ77" s="37">
        <f t="shared" si="63"/>
        <v>-0.252689886634353</v>
      </c>
      <c r="ER77" s="37">
        <f t="shared" si="64"/>
        <v>0.0351422598490748</v>
      </c>
    </row>
    <row r="78" spans="1:148">
      <c r="A78" s="5">
        <v>17</v>
      </c>
      <c r="B78" s="5" t="s">
        <v>151</v>
      </c>
      <c r="C78" s="6" t="s">
        <v>152</v>
      </c>
      <c r="D78" s="5" t="s">
        <v>153</v>
      </c>
      <c r="E78" s="7">
        <v>109.141111</v>
      </c>
      <c r="F78" s="7">
        <v>18.5744443333333</v>
      </c>
      <c r="G78" s="5" t="s">
        <v>80</v>
      </c>
      <c r="H78" s="8">
        <v>1073</v>
      </c>
      <c r="I78" s="7">
        <v>24.55</v>
      </c>
      <c r="J78" s="8">
        <v>2280</v>
      </c>
      <c r="K78" s="5" t="s">
        <v>81</v>
      </c>
      <c r="L78" s="9">
        <v>10</v>
      </c>
      <c r="M78" s="6" t="s">
        <v>89</v>
      </c>
      <c r="N78" s="5" t="s">
        <v>109</v>
      </c>
      <c r="O78" s="5" t="s">
        <v>110</v>
      </c>
      <c r="Q78" s="18"/>
      <c r="W78" s="5">
        <v>1</v>
      </c>
      <c r="X78" s="5" t="s">
        <v>82</v>
      </c>
      <c r="Y78" s="5" t="s">
        <v>119</v>
      </c>
      <c r="Z78" s="7">
        <v>0.83899998664856</v>
      </c>
      <c r="AA78" s="5">
        <v>8</v>
      </c>
      <c r="AB78" s="5" t="s">
        <v>86</v>
      </c>
      <c r="AC78" s="5" t="s">
        <v>103</v>
      </c>
      <c r="AD78" s="6" t="s">
        <v>88</v>
      </c>
      <c r="AE78" s="7">
        <v>4.78</v>
      </c>
      <c r="AF78" s="7">
        <v>2.185</v>
      </c>
      <c r="AG78" s="7">
        <v>0.11</v>
      </c>
      <c r="AH78" s="7">
        <v>49</v>
      </c>
      <c r="AI78" s="7">
        <v>28</v>
      </c>
      <c r="AJ78" s="7">
        <v>23</v>
      </c>
      <c r="AK78" s="7">
        <v>0.383132530120481</v>
      </c>
      <c r="AL78" s="15">
        <f t="shared" si="59"/>
        <v>0.0815437029762843</v>
      </c>
      <c r="AN78" s="7">
        <v>0.359036144578313</v>
      </c>
      <c r="AO78" s="15">
        <f t="shared" si="60"/>
        <v>0.0781507628235267</v>
      </c>
      <c r="AQ78" s="37">
        <f t="shared" si="57"/>
        <v>-0.0649578962747706</v>
      </c>
      <c r="AR78" s="37">
        <f t="shared" si="58"/>
        <v>0.0115847316339863</v>
      </c>
      <c r="EK78" s="7">
        <v>192.277321541377</v>
      </c>
      <c r="EL78" s="7">
        <f t="shared" si="61"/>
        <v>67.8029283125505</v>
      </c>
      <c r="EN78" s="7">
        <v>141.638841259814</v>
      </c>
      <c r="EO78" s="7">
        <f t="shared" si="62"/>
        <v>56.0842444081221</v>
      </c>
      <c r="EQ78" s="37">
        <f t="shared" si="63"/>
        <v>-0.305658266610159</v>
      </c>
      <c r="ER78" s="37">
        <f t="shared" si="64"/>
        <v>0.0351422598490748</v>
      </c>
    </row>
    <row r="79" spans="1:148">
      <c r="A79" s="5">
        <v>17</v>
      </c>
      <c r="B79" s="5" t="s">
        <v>151</v>
      </c>
      <c r="C79" s="6" t="s">
        <v>152</v>
      </c>
      <c r="D79" s="5" t="s">
        <v>153</v>
      </c>
      <c r="E79" s="7">
        <v>109.141111</v>
      </c>
      <c r="F79" s="7">
        <v>18.5744443333333</v>
      </c>
      <c r="G79" s="5" t="s">
        <v>80</v>
      </c>
      <c r="H79" s="8">
        <v>1073</v>
      </c>
      <c r="I79" s="7">
        <v>24.55</v>
      </c>
      <c r="J79" s="8">
        <v>2280</v>
      </c>
      <c r="K79" s="5" t="s">
        <v>81</v>
      </c>
      <c r="L79" s="9">
        <v>2.5</v>
      </c>
      <c r="M79" s="6" t="s">
        <v>82</v>
      </c>
      <c r="N79" s="5" t="s">
        <v>109</v>
      </c>
      <c r="O79" s="5" t="s">
        <v>110</v>
      </c>
      <c r="Q79" s="18"/>
      <c r="W79" s="5">
        <v>1</v>
      </c>
      <c r="X79" s="5" t="s">
        <v>82</v>
      </c>
      <c r="Y79" s="5" t="s">
        <v>119</v>
      </c>
      <c r="Z79" s="7">
        <v>0.83899998664856</v>
      </c>
      <c r="AA79" s="5">
        <v>8</v>
      </c>
      <c r="AB79" s="5" t="s">
        <v>86</v>
      </c>
      <c r="AC79" s="5" t="s">
        <v>103</v>
      </c>
      <c r="AD79" s="6" t="s">
        <v>104</v>
      </c>
      <c r="AE79" s="7">
        <v>5.155</v>
      </c>
      <c r="AF79" s="7">
        <v>4.135</v>
      </c>
      <c r="AG79" s="7">
        <v>0.061</v>
      </c>
      <c r="AH79" s="7">
        <v>42</v>
      </c>
      <c r="AI79" s="7">
        <v>26</v>
      </c>
      <c r="AJ79" s="7">
        <v>32</v>
      </c>
      <c r="AK79" s="7">
        <v>0.44578313253012</v>
      </c>
      <c r="AL79" s="15">
        <f t="shared" si="59"/>
        <v>0.0948778934000794</v>
      </c>
      <c r="AN79" s="7">
        <v>0.554216867469879</v>
      </c>
      <c r="AO79" s="15">
        <f t="shared" si="60"/>
        <v>0.120635405700746</v>
      </c>
      <c r="AQ79" s="37">
        <f t="shared" si="57"/>
        <v>0.217723483844871</v>
      </c>
      <c r="AR79" s="37">
        <f t="shared" si="58"/>
        <v>0.0115847316339863</v>
      </c>
      <c r="EK79" s="7">
        <v>184.340312246187</v>
      </c>
      <c r="EL79" s="7">
        <f t="shared" si="61"/>
        <v>65.0040934424589</v>
      </c>
      <c r="EN79" s="7">
        <v>165.634870499052</v>
      </c>
      <c r="EO79" s="7">
        <f t="shared" si="62"/>
        <v>65.5858695040887</v>
      </c>
      <c r="EQ79" s="37">
        <f t="shared" si="63"/>
        <v>-0.10699778199355</v>
      </c>
      <c r="ER79" s="37">
        <f t="shared" si="64"/>
        <v>0.0351422598490748</v>
      </c>
    </row>
    <row r="80" spans="1:148">
      <c r="A80" s="5">
        <v>17</v>
      </c>
      <c r="B80" s="5" t="s">
        <v>151</v>
      </c>
      <c r="C80" s="6" t="s">
        <v>152</v>
      </c>
      <c r="D80" s="5" t="s">
        <v>153</v>
      </c>
      <c r="E80" s="7">
        <v>109.141111</v>
      </c>
      <c r="F80" s="7">
        <v>18.5744443333333</v>
      </c>
      <c r="G80" s="5" t="s">
        <v>80</v>
      </c>
      <c r="H80" s="8">
        <v>1073</v>
      </c>
      <c r="I80" s="7">
        <v>24.55</v>
      </c>
      <c r="J80" s="8">
        <v>2280</v>
      </c>
      <c r="K80" s="5" t="s">
        <v>81</v>
      </c>
      <c r="L80" s="9">
        <v>5</v>
      </c>
      <c r="M80" s="6" t="s">
        <v>82</v>
      </c>
      <c r="N80" s="5" t="s">
        <v>109</v>
      </c>
      <c r="O80" s="5" t="s">
        <v>110</v>
      </c>
      <c r="Q80" s="18"/>
      <c r="W80" s="5">
        <v>1</v>
      </c>
      <c r="X80" s="5" t="s">
        <v>82</v>
      </c>
      <c r="Y80" s="5" t="s">
        <v>119</v>
      </c>
      <c r="Z80" s="7">
        <v>0.83899998664856</v>
      </c>
      <c r="AA80" s="5">
        <v>8</v>
      </c>
      <c r="AB80" s="5" t="s">
        <v>86</v>
      </c>
      <c r="AC80" s="5" t="s">
        <v>103</v>
      </c>
      <c r="AD80" s="6" t="s">
        <v>104</v>
      </c>
      <c r="AE80" s="7">
        <v>5.155</v>
      </c>
      <c r="AF80" s="7">
        <v>4.135</v>
      </c>
      <c r="AG80" s="7">
        <v>0.061</v>
      </c>
      <c r="AH80" s="7">
        <v>42</v>
      </c>
      <c r="AI80" s="7">
        <v>26</v>
      </c>
      <c r="AJ80" s="7">
        <v>32</v>
      </c>
      <c r="AK80" s="7">
        <v>0.44578313253012</v>
      </c>
      <c r="AL80" s="15">
        <f t="shared" si="59"/>
        <v>0.0948778934000794</v>
      </c>
      <c r="AN80" s="7">
        <v>0.539759036144578</v>
      </c>
      <c r="AO80" s="15">
        <f t="shared" si="60"/>
        <v>0.117488395117248</v>
      </c>
      <c r="AQ80" s="37">
        <f t="shared" si="57"/>
        <v>0.191290226776715</v>
      </c>
      <c r="AR80" s="37">
        <f t="shared" si="58"/>
        <v>0.0115847316339863</v>
      </c>
      <c r="EK80" s="7">
        <v>184.340312246187</v>
      </c>
      <c r="EL80" s="7">
        <f t="shared" si="61"/>
        <v>65.0040934424589</v>
      </c>
      <c r="EN80" s="7">
        <v>180.784676473242</v>
      </c>
      <c r="EO80" s="7">
        <f t="shared" si="62"/>
        <v>71.5846860252824</v>
      </c>
      <c r="EQ80" s="37">
        <f t="shared" si="63"/>
        <v>-0.0194768820776989</v>
      </c>
      <c r="ER80" s="37">
        <f t="shared" si="64"/>
        <v>0.0351422598490748</v>
      </c>
    </row>
    <row r="81" spans="1:148">
      <c r="A81" s="5">
        <v>17</v>
      </c>
      <c r="B81" s="5" t="s">
        <v>151</v>
      </c>
      <c r="C81" s="6" t="s">
        <v>152</v>
      </c>
      <c r="D81" s="5" t="s">
        <v>153</v>
      </c>
      <c r="E81" s="7">
        <v>109.141111</v>
      </c>
      <c r="F81" s="7">
        <v>18.5744443333333</v>
      </c>
      <c r="G81" s="5" t="s">
        <v>80</v>
      </c>
      <c r="H81" s="8">
        <v>1073</v>
      </c>
      <c r="I81" s="7">
        <v>24.55</v>
      </c>
      <c r="J81" s="8">
        <v>2280</v>
      </c>
      <c r="K81" s="5" t="s">
        <v>81</v>
      </c>
      <c r="L81" s="9">
        <v>10</v>
      </c>
      <c r="M81" s="6" t="s">
        <v>89</v>
      </c>
      <c r="N81" s="5" t="s">
        <v>109</v>
      </c>
      <c r="O81" s="5" t="s">
        <v>110</v>
      </c>
      <c r="Q81" s="18"/>
      <c r="W81" s="5">
        <v>1</v>
      </c>
      <c r="X81" s="5" t="s">
        <v>82</v>
      </c>
      <c r="Y81" s="5" t="s">
        <v>119</v>
      </c>
      <c r="Z81" s="7">
        <v>0.83899998664856</v>
      </c>
      <c r="AA81" s="5">
        <v>8</v>
      </c>
      <c r="AB81" s="5" t="s">
        <v>86</v>
      </c>
      <c r="AC81" s="5" t="s">
        <v>103</v>
      </c>
      <c r="AD81" s="6" t="s">
        <v>104</v>
      </c>
      <c r="AE81" s="7">
        <v>5.155</v>
      </c>
      <c r="AF81" s="7">
        <v>4.135</v>
      </c>
      <c r="AG81" s="7">
        <v>0.061</v>
      </c>
      <c r="AH81" s="7">
        <v>42</v>
      </c>
      <c r="AI81" s="7">
        <v>26</v>
      </c>
      <c r="AJ81" s="7">
        <v>32</v>
      </c>
      <c r="AK81" s="7">
        <v>0.44578313253012</v>
      </c>
      <c r="AL81" s="15">
        <f t="shared" si="59"/>
        <v>0.0948778934000794</v>
      </c>
      <c r="AN81" s="7">
        <v>0.551807228915662</v>
      </c>
      <c r="AO81" s="15">
        <f t="shared" si="60"/>
        <v>0.12011090393683</v>
      </c>
      <c r="AQ81" s="37">
        <f t="shared" si="57"/>
        <v>0.213366178475915</v>
      </c>
      <c r="AR81" s="37">
        <f t="shared" si="58"/>
        <v>0.0115847316339863</v>
      </c>
      <c r="EK81" s="7">
        <v>184.340312246187</v>
      </c>
      <c r="EL81" s="7">
        <f t="shared" si="61"/>
        <v>65.0040934424589</v>
      </c>
      <c r="EN81" s="7">
        <v>194.334897572421</v>
      </c>
      <c r="EO81" s="7">
        <f t="shared" si="62"/>
        <v>76.9501204297931</v>
      </c>
      <c r="EQ81" s="37">
        <f t="shared" si="63"/>
        <v>0.0527993744834578</v>
      </c>
      <c r="ER81" s="37">
        <f t="shared" si="64"/>
        <v>0.0351422598490748</v>
      </c>
    </row>
    <row r="82" spans="1:44">
      <c r="A82" s="5">
        <v>18</v>
      </c>
      <c r="B82" s="5" t="s">
        <v>154</v>
      </c>
      <c r="C82" s="6" t="s">
        <v>155</v>
      </c>
      <c r="D82" s="5" t="s">
        <v>156</v>
      </c>
      <c r="E82" s="7">
        <v>-79.09</v>
      </c>
      <c r="F82" s="7">
        <v>35.98</v>
      </c>
      <c r="G82" s="5" t="s">
        <v>80</v>
      </c>
      <c r="H82" s="8">
        <v>168</v>
      </c>
      <c r="I82" s="7">
        <v>15.5</v>
      </c>
      <c r="J82" s="8">
        <v>1140</v>
      </c>
      <c r="K82" s="5" t="s">
        <v>81</v>
      </c>
      <c r="L82" s="9">
        <v>11.2</v>
      </c>
      <c r="M82" s="6" t="s">
        <v>100</v>
      </c>
      <c r="N82" s="5" t="s">
        <v>109</v>
      </c>
      <c r="O82" s="5" t="s">
        <v>110</v>
      </c>
      <c r="Q82" s="18"/>
      <c r="W82" s="5">
        <v>7</v>
      </c>
      <c r="X82" s="6" t="s">
        <v>89</v>
      </c>
      <c r="Y82" s="5" t="s">
        <v>85</v>
      </c>
      <c r="Z82" s="7">
        <v>0.833400011062622</v>
      </c>
      <c r="AA82" s="5">
        <v>10</v>
      </c>
      <c r="AB82" s="5" t="s">
        <v>86</v>
      </c>
      <c r="AC82" s="5" t="s">
        <v>87</v>
      </c>
      <c r="AD82" s="6" t="s">
        <v>88</v>
      </c>
      <c r="AE82" s="7">
        <v>4.73394495412843</v>
      </c>
      <c r="AF82" s="7">
        <v>3.23</v>
      </c>
      <c r="AG82" s="7">
        <v>0.245000004768372</v>
      </c>
      <c r="AH82" s="7">
        <v>40</v>
      </c>
      <c r="AI82" s="7">
        <v>34</v>
      </c>
      <c r="AJ82" s="7">
        <v>26</v>
      </c>
      <c r="AK82" s="7">
        <v>0.135502958579881</v>
      </c>
      <c r="AL82" s="15">
        <f t="shared" si="55"/>
        <v>0.0486504255410539</v>
      </c>
      <c r="AM82" s="7">
        <v>0.015384615384616</v>
      </c>
      <c r="AN82" s="7">
        <v>0.102958579881656</v>
      </c>
      <c r="AO82" s="15">
        <f t="shared" si="56"/>
        <v>0.080460319164049</v>
      </c>
      <c r="AP82" s="7">
        <v>0.025443786982249</v>
      </c>
      <c r="AQ82" s="37">
        <f t="shared" si="57"/>
        <v>-0.274666704339714</v>
      </c>
      <c r="AR82" s="37">
        <f t="shared" si="58"/>
        <v>0.07396215289831</v>
      </c>
    </row>
    <row r="83" spans="1:44">
      <c r="A83" s="5">
        <v>18</v>
      </c>
      <c r="B83" s="5" t="s">
        <v>154</v>
      </c>
      <c r="C83" s="6" t="s">
        <v>155</v>
      </c>
      <c r="D83" s="5" t="s">
        <v>156</v>
      </c>
      <c r="E83" s="7">
        <v>-79.09</v>
      </c>
      <c r="F83" s="7">
        <v>35.98</v>
      </c>
      <c r="G83" s="5" t="s">
        <v>80</v>
      </c>
      <c r="H83" s="8">
        <v>168</v>
      </c>
      <c r="I83" s="7">
        <v>15.5</v>
      </c>
      <c r="J83" s="8">
        <v>1140</v>
      </c>
      <c r="K83" s="5" t="s">
        <v>81</v>
      </c>
      <c r="L83" s="9">
        <v>11.2</v>
      </c>
      <c r="M83" s="6" t="s">
        <v>100</v>
      </c>
      <c r="N83" s="5" t="s">
        <v>109</v>
      </c>
      <c r="O83" s="5" t="s">
        <v>110</v>
      </c>
      <c r="Q83" s="18"/>
      <c r="W83" s="5">
        <v>7</v>
      </c>
      <c r="X83" s="6" t="s">
        <v>89</v>
      </c>
      <c r="Y83" s="5" t="s">
        <v>85</v>
      </c>
      <c r="Z83" s="7">
        <v>0.833400011062622</v>
      </c>
      <c r="AA83" s="5">
        <v>10</v>
      </c>
      <c r="AB83" s="5" t="s">
        <v>86</v>
      </c>
      <c r="AC83" s="5" t="s">
        <v>87</v>
      </c>
      <c r="AD83" s="6" t="s">
        <v>88</v>
      </c>
      <c r="AE83" s="7">
        <v>5.5045871559633</v>
      </c>
      <c r="AF83" s="7">
        <v>3.23</v>
      </c>
      <c r="AG83" s="7">
        <v>0.245000004768372</v>
      </c>
      <c r="AH83" s="7">
        <v>40</v>
      </c>
      <c r="AI83" s="7">
        <v>34</v>
      </c>
      <c r="AJ83" s="7">
        <v>26</v>
      </c>
      <c r="AK83" s="7">
        <v>0.19585798816568</v>
      </c>
      <c r="AL83" s="15">
        <f t="shared" si="55"/>
        <v>0.164662978754331</v>
      </c>
      <c r="AM83" s="7">
        <v>0.05207100591716</v>
      </c>
      <c r="AN83" s="7">
        <v>0.144378698224852</v>
      </c>
      <c r="AO83" s="15">
        <f t="shared" si="56"/>
        <v>0.0112270212787038</v>
      </c>
      <c r="AP83" s="7">
        <v>0.003550295857988</v>
      </c>
      <c r="AQ83" s="37">
        <f t="shared" si="57"/>
        <v>-0.304950150083859</v>
      </c>
      <c r="AR83" s="37">
        <f t="shared" si="58"/>
        <v>0.0712867619410215</v>
      </c>
    </row>
    <row r="84" spans="1:44">
      <c r="A84" s="5">
        <v>18</v>
      </c>
      <c r="B84" s="5" t="s">
        <v>154</v>
      </c>
      <c r="C84" s="6" t="s">
        <v>155</v>
      </c>
      <c r="D84" s="5" t="s">
        <v>156</v>
      </c>
      <c r="E84" s="7">
        <v>-79.09</v>
      </c>
      <c r="F84" s="7">
        <v>35.98</v>
      </c>
      <c r="G84" s="5" t="s">
        <v>80</v>
      </c>
      <c r="H84" s="8">
        <v>168</v>
      </c>
      <c r="I84" s="7">
        <v>15.5</v>
      </c>
      <c r="J84" s="8">
        <v>1140</v>
      </c>
      <c r="K84" s="5" t="s">
        <v>81</v>
      </c>
      <c r="L84" s="9">
        <v>11.2</v>
      </c>
      <c r="M84" s="6" t="s">
        <v>100</v>
      </c>
      <c r="N84" s="5" t="s">
        <v>109</v>
      </c>
      <c r="O84" s="5" t="s">
        <v>110</v>
      </c>
      <c r="Q84" s="18"/>
      <c r="W84" s="5">
        <v>7</v>
      </c>
      <c r="X84" s="6" t="s">
        <v>89</v>
      </c>
      <c r="Y84" s="5" t="s">
        <v>85</v>
      </c>
      <c r="Z84" s="7">
        <v>0.833400011062622</v>
      </c>
      <c r="AA84" s="5">
        <v>10</v>
      </c>
      <c r="AB84" s="5" t="s">
        <v>86</v>
      </c>
      <c r="AC84" s="5" t="s">
        <v>87</v>
      </c>
      <c r="AD84" s="6" t="s">
        <v>88</v>
      </c>
      <c r="AE84" s="7">
        <v>5.47706422018348</v>
      </c>
      <c r="AF84" s="7">
        <v>3.23</v>
      </c>
      <c r="AG84" s="7">
        <v>0.245000004768372</v>
      </c>
      <c r="AH84" s="7">
        <v>40</v>
      </c>
      <c r="AI84" s="7">
        <v>34</v>
      </c>
      <c r="AJ84" s="7">
        <v>26</v>
      </c>
      <c r="AK84" s="7">
        <v>0.219526627218934</v>
      </c>
      <c r="AL84" s="15">
        <f t="shared" si="55"/>
        <v>0.233896276639676</v>
      </c>
      <c r="AM84" s="7">
        <v>0.073964497041421</v>
      </c>
      <c r="AN84" s="7">
        <v>0.150887573964497</v>
      </c>
      <c r="AO84" s="15">
        <f t="shared" si="56"/>
        <v>0.185245851098619</v>
      </c>
      <c r="AP84" s="7">
        <v>0.058579881656804</v>
      </c>
      <c r="AQ84" s="37">
        <f t="shared" si="57"/>
        <v>-0.374938517449005</v>
      </c>
      <c r="AR84" s="37">
        <f t="shared" si="58"/>
        <v>0.264246597682065</v>
      </c>
    </row>
    <row r="85" spans="1:140">
      <c r="A85" s="5">
        <v>19</v>
      </c>
      <c r="B85" s="5" t="s">
        <v>157</v>
      </c>
      <c r="C85" s="6" t="s">
        <v>158</v>
      </c>
      <c r="D85" s="5" t="s">
        <v>159</v>
      </c>
      <c r="E85" s="7">
        <v>102.883333</v>
      </c>
      <c r="F85" s="7">
        <v>34.916667</v>
      </c>
      <c r="G85" s="5" t="s">
        <v>108</v>
      </c>
      <c r="H85" s="8">
        <v>3000</v>
      </c>
      <c r="I85" s="7">
        <v>2.5</v>
      </c>
      <c r="J85" s="8">
        <v>550</v>
      </c>
      <c r="K85" s="5" t="s">
        <v>81</v>
      </c>
      <c r="L85" s="9">
        <v>10</v>
      </c>
      <c r="M85" s="6" t="s">
        <v>89</v>
      </c>
      <c r="N85" s="5" t="s">
        <v>83</v>
      </c>
      <c r="O85" s="5" t="s">
        <v>110</v>
      </c>
      <c r="Q85" s="18"/>
      <c r="W85" s="5">
        <v>9</v>
      </c>
      <c r="X85" s="6" t="s">
        <v>89</v>
      </c>
      <c r="Y85" s="5" t="s">
        <v>85</v>
      </c>
      <c r="Z85" s="7">
        <v>0.591099977493286</v>
      </c>
      <c r="AA85" s="5">
        <v>5</v>
      </c>
      <c r="AB85" s="5" t="s">
        <v>102</v>
      </c>
      <c r="AC85" s="5" t="s">
        <v>103</v>
      </c>
      <c r="AD85" s="6" t="s">
        <v>88</v>
      </c>
      <c r="AE85" s="7">
        <v>7.36</v>
      </c>
      <c r="AF85" s="7">
        <v>3.771</v>
      </c>
      <c r="AG85" s="7">
        <v>0.358</v>
      </c>
      <c r="AH85" s="7">
        <v>32</v>
      </c>
      <c r="AI85" s="7">
        <v>47.5</v>
      </c>
      <c r="AJ85" s="7">
        <v>21</v>
      </c>
      <c r="AK85" s="7">
        <v>0.753089091844041</v>
      </c>
      <c r="AL85" s="15">
        <f t="shared" si="55"/>
        <v>0.018408432482379</v>
      </c>
      <c r="AM85" s="7">
        <v>0.00823250127796293</v>
      </c>
      <c r="AN85" s="7">
        <v>0.639170998407377</v>
      </c>
      <c r="AO85" s="15">
        <f t="shared" si="56"/>
        <v>0.0230252815002199</v>
      </c>
      <c r="AP85" s="7">
        <v>0.010297218927112</v>
      </c>
      <c r="AQ85" s="37">
        <f t="shared" si="57"/>
        <v>-0.164011514943429</v>
      </c>
      <c r="AR85" s="37">
        <f t="shared" si="58"/>
        <v>0.000379041702313254</v>
      </c>
      <c r="BY85" s="7">
        <v>37.71</v>
      </c>
      <c r="BZ85" s="15">
        <f t="shared" ref="BZ85:BZ108" si="65">CA85*(AA85^0.5)</f>
        <v>0.380131556174964</v>
      </c>
      <c r="CA85" s="7">
        <v>0.17</v>
      </c>
      <c r="CB85" s="7">
        <v>36.88</v>
      </c>
      <c r="CC85" s="15">
        <f t="shared" ref="CC85:CC108" si="66">CD85*(AA85^0.5)</f>
        <v>0.648459713474939</v>
      </c>
      <c r="CD85" s="7">
        <v>0.29</v>
      </c>
      <c r="CE85" s="37">
        <f t="shared" ref="CE85:CE108" si="67">LN(CB85)-LN(BY85)</f>
        <v>-0.0222559125818726</v>
      </c>
      <c r="CF85" s="37">
        <f t="shared" ref="CF85:CF108" si="68">(CC85^2)/(AA85*(CB85^2))+(BZ85^2)/(AA85*(BY85^2))</f>
        <v>8.21549826044759e-5</v>
      </c>
      <c r="CG85" s="7">
        <v>3.58</v>
      </c>
      <c r="CH85" s="15">
        <f t="shared" ref="CH85:CH108" si="69">CI85*(AA85^0.5)</f>
        <v>0.0894427190999916</v>
      </c>
      <c r="CI85" s="7">
        <v>0.04</v>
      </c>
      <c r="CJ85" s="7">
        <v>3.62</v>
      </c>
      <c r="CK85" s="15">
        <f t="shared" ref="CK85:CK108" si="70">CL85*(AA85^0.5)</f>
        <v>0.0447213595499958</v>
      </c>
      <c r="CL85" s="7">
        <v>0.02</v>
      </c>
      <c r="CM85" s="37">
        <f t="shared" ref="CM85:CM108" si="71">LN(CJ85)-LN(CG85)</f>
        <v>0.0111112254250707</v>
      </c>
      <c r="CN85" s="37">
        <f t="shared" ref="CN85:CN108" si="72">(CK85^2)/(AA85*(CJ85^2))+(CH85^2)/(AA85*(CG85^2))</f>
        <v>0.000155364147463603</v>
      </c>
      <c r="DU85" s="7">
        <v>754.07</v>
      </c>
      <c r="DV85" s="15">
        <f t="shared" ref="DV85:DV112" si="73">DW85*(AA85^0.5)</f>
        <v>20.3705792750231</v>
      </c>
      <c r="DW85" s="7">
        <v>9.11</v>
      </c>
      <c r="DX85" s="7">
        <v>617.06</v>
      </c>
      <c r="DY85" s="15">
        <f t="shared" ref="DY85:DY112" si="74">DZ85*(AA85^0.5)</f>
        <v>29.8291468198472</v>
      </c>
      <c r="DZ85" s="7">
        <v>13.34</v>
      </c>
      <c r="EA85" s="37">
        <f t="shared" ref="EA85:EA112" si="75">LN(DX85)-LN(DU85)</f>
        <v>-0.200518937985042</v>
      </c>
      <c r="EB85" s="37">
        <f t="shared" ref="EB85:EB112" si="76">(DY85^2)/(AA85*(DX85^2))+(DV85^2)/(AA85*(DU85^2))</f>
        <v>0.000613318870656048</v>
      </c>
      <c r="EC85" s="7">
        <v>185.71</v>
      </c>
      <c r="ED85" s="15">
        <f t="shared" ref="ED85:ED108" si="77">EE85*(AA85^0.5)</f>
        <v>5.61253062352447</v>
      </c>
      <c r="EE85" s="7">
        <v>2.51</v>
      </c>
      <c r="EF85" s="7">
        <v>106.47</v>
      </c>
      <c r="EG85" s="15">
        <f t="shared" ref="EG85:EG108" si="78">EH85*(AA85^0.5)</f>
        <v>2.81744565164974</v>
      </c>
      <c r="EH85" s="7">
        <v>1.26</v>
      </c>
      <c r="EI85" s="37">
        <f t="shared" ref="EI85:EI108" si="79">LN(EF85)-LN(EC85)</f>
        <v>-0.556323061878446</v>
      </c>
      <c r="EJ85" s="37">
        <f t="shared" ref="EJ85:EJ108" si="80">(EG85^2)/(AA85*(EF85^2))+(ED85^2)/(AA85*(EC85^2))</f>
        <v>0.00032272517097291</v>
      </c>
    </row>
    <row r="86" spans="1:140">
      <c r="A86" s="5">
        <v>19</v>
      </c>
      <c r="B86" s="5" t="s">
        <v>157</v>
      </c>
      <c r="C86" s="6" t="s">
        <v>158</v>
      </c>
      <c r="D86" s="5" t="s">
        <v>159</v>
      </c>
      <c r="E86" s="7">
        <v>102.883333</v>
      </c>
      <c r="F86" s="7">
        <v>34.916667</v>
      </c>
      <c r="G86" s="5" t="s">
        <v>108</v>
      </c>
      <c r="H86" s="8">
        <v>3000</v>
      </c>
      <c r="I86" s="7">
        <v>2.5</v>
      </c>
      <c r="J86" s="8">
        <v>550</v>
      </c>
      <c r="K86" s="5" t="s">
        <v>117</v>
      </c>
      <c r="L86" s="18"/>
      <c r="M86" s="18"/>
      <c r="P86" s="9">
        <v>10</v>
      </c>
      <c r="Q86" s="6" t="s">
        <v>89</v>
      </c>
      <c r="R86" s="5" t="s">
        <v>160</v>
      </c>
      <c r="S86" s="5" t="s">
        <v>110</v>
      </c>
      <c r="W86" s="5">
        <v>9</v>
      </c>
      <c r="X86" s="6" t="s">
        <v>89</v>
      </c>
      <c r="Y86" s="5" t="s">
        <v>85</v>
      </c>
      <c r="Z86" s="7">
        <v>0.591099977493286</v>
      </c>
      <c r="AA86" s="5">
        <v>5</v>
      </c>
      <c r="AB86" s="5" t="s">
        <v>102</v>
      </c>
      <c r="AC86" s="5" t="s">
        <v>103</v>
      </c>
      <c r="AD86" s="6" t="s">
        <v>88</v>
      </c>
      <c r="AE86" s="7">
        <v>7.36</v>
      </c>
      <c r="AF86" s="7">
        <v>3.771</v>
      </c>
      <c r="AG86" s="7">
        <v>0.358</v>
      </c>
      <c r="AH86" s="7">
        <v>32</v>
      </c>
      <c r="AI86" s="7">
        <v>47.5</v>
      </c>
      <c r="AJ86" s="7">
        <v>21</v>
      </c>
      <c r="AK86" s="7">
        <v>0.753089091844041</v>
      </c>
      <c r="AL86" s="15">
        <f t="shared" si="55"/>
        <v>0.018408432482379</v>
      </c>
      <c r="AM86" s="7">
        <v>0.00823250127796293</v>
      </c>
      <c r="AN86" s="7">
        <v>0.683835350311968</v>
      </c>
      <c r="AO86" s="15">
        <f t="shared" si="56"/>
        <v>0.0184320179179723</v>
      </c>
      <c r="AP86" s="7">
        <v>0.00824304900541606</v>
      </c>
      <c r="AQ86" s="37">
        <f t="shared" si="57"/>
        <v>-0.0964663639354162</v>
      </c>
      <c r="AR86" s="37">
        <f t="shared" si="58"/>
        <v>0.000264803183958844</v>
      </c>
      <c r="BY86" s="7">
        <v>37.71</v>
      </c>
      <c r="BZ86" s="15">
        <f t="shared" si="65"/>
        <v>0.380131556174964</v>
      </c>
      <c r="CA86" s="7">
        <v>0.17</v>
      </c>
      <c r="CB86" s="7">
        <v>34.4</v>
      </c>
      <c r="CC86" s="15">
        <f t="shared" si="66"/>
        <v>0.581377674149945</v>
      </c>
      <c r="CD86" s="7">
        <v>0.26</v>
      </c>
      <c r="CE86" s="37">
        <f t="shared" si="67"/>
        <v>-0.091868746890913</v>
      </c>
      <c r="CF86" s="37">
        <f t="shared" si="68"/>
        <v>7.74483310079368e-5</v>
      </c>
      <c r="CG86" s="7">
        <v>3.58</v>
      </c>
      <c r="CH86" s="15">
        <f t="shared" si="69"/>
        <v>0.0894427190999916</v>
      </c>
      <c r="CI86" s="7">
        <v>0.04</v>
      </c>
      <c r="CJ86" s="7">
        <v>3.46</v>
      </c>
      <c r="CK86" s="15">
        <f t="shared" si="70"/>
        <v>0.0670820393249937</v>
      </c>
      <c r="CL86" s="7">
        <v>0.03</v>
      </c>
      <c r="CM86" s="37">
        <f t="shared" si="71"/>
        <v>-0.0340942113429761</v>
      </c>
      <c r="CN86" s="37">
        <f t="shared" si="72"/>
        <v>0.000200017969767508</v>
      </c>
      <c r="DU86" s="7">
        <v>754.07</v>
      </c>
      <c r="DV86" s="15">
        <f t="shared" si="73"/>
        <v>20.3705792750231</v>
      </c>
      <c r="DW86" s="7">
        <v>9.11</v>
      </c>
      <c r="DX86" s="7">
        <v>684.45</v>
      </c>
      <c r="DY86" s="15">
        <f t="shared" si="74"/>
        <v>29.6949827411972</v>
      </c>
      <c r="DZ86" s="7">
        <v>13.28</v>
      </c>
      <c r="EA86" s="37">
        <f t="shared" si="75"/>
        <v>-0.0968696058535228</v>
      </c>
      <c r="EB86" s="37">
        <f t="shared" si="76"/>
        <v>0.000522407809619987</v>
      </c>
      <c r="EC86" s="7">
        <v>185.71</v>
      </c>
      <c r="ED86" s="15">
        <f t="shared" si="77"/>
        <v>5.61253062352447</v>
      </c>
      <c r="EE86" s="7">
        <v>2.51</v>
      </c>
      <c r="EF86" s="7">
        <v>134.71</v>
      </c>
      <c r="EG86" s="15">
        <f t="shared" si="78"/>
        <v>10.0175845391991</v>
      </c>
      <c r="EH86" s="7">
        <v>4.48</v>
      </c>
      <c r="EI86" s="37">
        <f t="shared" si="79"/>
        <v>-0.321061997494485</v>
      </c>
      <c r="EJ86" s="37">
        <f t="shared" si="80"/>
        <v>0.00128867718154123</v>
      </c>
    </row>
    <row r="87" spans="1:140">
      <c r="A87" s="5">
        <v>19</v>
      </c>
      <c r="B87" s="5" t="s">
        <v>157</v>
      </c>
      <c r="C87" s="6" t="s">
        <v>158</v>
      </c>
      <c r="D87" s="5" t="s">
        <v>159</v>
      </c>
      <c r="E87" s="7">
        <v>102.883333</v>
      </c>
      <c r="F87" s="7">
        <v>34.916667</v>
      </c>
      <c r="G87" s="5" t="s">
        <v>108</v>
      </c>
      <c r="H87" s="8">
        <v>3000</v>
      </c>
      <c r="I87" s="7">
        <v>2.5</v>
      </c>
      <c r="J87" s="8">
        <v>550</v>
      </c>
      <c r="K87" s="5" t="s">
        <v>132</v>
      </c>
      <c r="L87" s="18"/>
      <c r="M87" s="18"/>
      <c r="Q87" s="18"/>
      <c r="T87" s="6" t="s">
        <v>161</v>
      </c>
      <c r="U87" s="5" t="s">
        <v>162</v>
      </c>
      <c r="V87" s="5" t="s">
        <v>110</v>
      </c>
      <c r="W87" s="5">
        <v>9</v>
      </c>
      <c r="X87" s="6" t="s">
        <v>89</v>
      </c>
      <c r="Y87" s="5" t="s">
        <v>85</v>
      </c>
      <c r="Z87" s="7">
        <v>0.591099977493286</v>
      </c>
      <c r="AA87" s="5">
        <v>5</v>
      </c>
      <c r="AB87" s="5" t="s">
        <v>102</v>
      </c>
      <c r="AC87" s="5" t="s">
        <v>103</v>
      </c>
      <c r="AD87" s="6" t="s">
        <v>88</v>
      </c>
      <c r="AE87" s="7">
        <v>7.36</v>
      </c>
      <c r="AF87" s="7">
        <v>3.771</v>
      </c>
      <c r="AG87" s="7">
        <v>0.358</v>
      </c>
      <c r="AH87" s="7">
        <v>32</v>
      </c>
      <c r="AI87" s="7">
        <v>47.5</v>
      </c>
      <c r="AJ87" s="7">
        <v>21</v>
      </c>
      <c r="AK87" s="7">
        <v>0.753089091844041</v>
      </c>
      <c r="AL87" s="15">
        <f t="shared" si="55"/>
        <v>0.018408432482379</v>
      </c>
      <c r="AM87" s="7">
        <v>0.00823250127796293</v>
      </c>
      <c r="AN87" s="7">
        <v>0.679078325230147</v>
      </c>
      <c r="AO87" s="15">
        <f t="shared" si="56"/>
        <v>0.013803376182334</v>
      </c>
      <c r="AP87" s="7">
        <v>0.00617305749254005</v>
      </c>
      <c r="AQ87" s="37">
        <f t="shared" si="57"/>
        <v>-0.103447061957184</v>
      </c>
      <c r="AR87" s="37">
        <f t="shared" si="58"/>
        <v>0.000202135229129354</v>
      </c>
      <c r="BY87" s="7">
        <v>37.71</v>
      </c>
      <c r="BZ87" s="15">
        <f t="shared" si="65"/>
        <v>0.380131556174964</v>
      </c>
      <c r="CA87" s="7">
        <v>0.17</v>
      </c>
      <c r="CB87" s="7">
        <v>36.14</v>
      </c>
      <c r="CC87" s="15">
        <f t="shared" si="66"/>
        <v>0.42485291572496</v>
      </c>
      <c r="CD87" s="7">
        <v>0.19</v>
      </c>
      <c r="CE87" s="37">
        <f t="shared" si="67"/>
        <v>-0.0425250261061834</v>
      </c>
      <c r="CF87" s="37">
        <f t="shared" si="68"/>
        <v>4.79624037984727e-5</v>
      </c>
      <c r="CG87" s="7">
        <v>3.58</v>
      </c>
      <c r="CH87" s="15">
        <f t="shared" si="69"/>
        <v>0.0894427190999916</v>
      </c>
      <c r="CI87" s="7">
        <v>0.04</v>
      </c>
      <c r="CJ87" s="7">
        <v>3.74</v>
      </c>
      <c r="CK87" s="15">
        <f t="shared" si="70"/>
        <v>0.0670820393249937</v>
      </c>
      <c r="CL87" s="7">
        <v>0.03</v>
      </c>
      <c r="CM87" s="37">
        <f t="shared" si="71"/>
        <v>0.0437228110138317</v>
      </c>
      <c r="CN87" s="37">
        <f t="shared" si="72"/>
        <v>0.000189182752225038</v>
      </c>
      <c r="DU87" s="7">
        <v>754.07</v>
      </c>
      <c r="DV87" s="15">
        <f t="shared" si="73"/>
        <v>20.3705792750231</v>
      </c>
      <c r="DW87" s="7">
        <v>9.11</v>
      </c>
      <c r="DX87" s="7">
        <v>847.5</v>
      </c>
      <c r="DY87" s="15">
        <f t="shared" si="74"/>
        <v>43.1561119657459</v>
      </c>
      <c r="DZ87" s="7">
        <v>19.3</v>
      </c>
      <c r="EA87" s="37">
        <f t="shared" si="75"/>
        <v>0.116805637359561</v>
      </c>
      <c r="EB87" s="37">
        <f t="shared" si="76"/>
        <v>0.000664556349336749</v>
      </c>
      <c r="EC87" s="7">
        <v>185.71</v>
      </c>
      <c r="ED87" s="15">
        <f t="shared" si="77"/>
        <v>5.61253062352447</v>
      </c>
      <c r="EE87" s="7">
        <v>2.51</v>
      </c>
      <c r="EF87" s="7">
        <v>165.68</v>
      </c>
      <c r="EG87" s="15">
        <f t="shared" si="78"/>
        <v>11.2027005672739</v>
      </c>
      <c r="EH87" s="7">
        <v>5.01</v>
      </c>
      <c r="EI87" s="37">
        <f t="shared" si="79"/>
        <v>-0.114128100117632</v>
      </c>
      <c r="EJ87" s="37">
        <f t="shared" si="80"/>
        <v>0.00109707207858667</v>
      </c>
    </row>
    <row r="88" spans="1:140">
      <c r="A88" s="5">
        <v>19</v>
      </c>
      <c r="B88" s="5" t="s">
        <v>157</v>
      </c>
      <c r="C88" s="6" t="s">
        <v>158</v>
      </c>
      <c r="D88" s="5" t="s">
        <v>159</v>
      </c>
      <c r="E88" s="7">
        <v>102.883333</v>
      </c>
      <c r="F88" s="7">
        <v>34.916667</v>
      </c>
      <c r="G88" s="5" t="s">
        <v>108</v>
      </c>
      <c r="H88" s="8">
        <v>3000</v>
      </c>
      <c r="I88" s="7">
        <v>2.5</v>
      </c>
      <c r="J88" s="8">
        <v>550</v>
      </c>
      <c r="K88" s="5" t="s">
        <v>81</v>
      </c>
      <c r="L88" s="9">
        <v>10</v>
      </c>
      <c r="M88" s="6" t="s">
        <v>89</v>
      </c>
      <c r="N88" s="5" t="s">
        <v>83</v>
      </c>
      <c r="O88" s="5" t="s">
        <v>110</v>
      </c>
      <c r="W88" s="5">
        <v>9</v>
      </c>
      <c r="X88" s="6" t="s">
        <v>89</v>
      </c>
      <c r="Y88" s="5" t="s">
        <v>85</v>
      </c>
      <c r="Z88" s="7">
        <v>0.591099977493286</v>
      </c>
      <c r="AA88" s="5">
        <v>5</v>
      </c>
      <c r="AB88" s="5" t="s">
        <v>102</v>
      </c>
      <c r="AC88" s="5" t="s">
        <v>103</v>
      </c>
      <c r="AD88" s="6" t="s">
        <v>88</v>
      </c>
      <c r="AE88" s="7">
        <v>7.36</v>
      </c>
      <c r="AF88" s="7">
        <v>3.771</v>
      </c>
      <c r="AG88" s="7">
        <v>0.358</v>
      </c>
      <c r="AH88" s="7">
        <v>32</v>
      </c>
      <c r="AI88" s="7">
        <v>47.5</v>
      </c>
      <c r="AJ88" s="7">
        <v>21</v>
      </c>
      <c r="AK88" s="7">
        <v>0.345535450743209</v>
      </c>
      <c r="AL88" s="15">
        <f t="shared" si="55"/>
        <v>0.0138269616179291</v>
      </c>
      <c r="AM88" s="7">
        <v>0.006183605219994</v>
      </c>
      <c r="AN88" s="7">
        <v>0.256341230459068</v>
      </c>
      <c r="AO88" s="15">
        <f t="shared" si="56"/>
        <v>0.0184202252001768</v>
      </c>
      <c r="AP88" s="7">
        <v>0.00823777514169</v>
      </c>
      <c r="AQ88" s="37">
        <f t="shared" si="57"/>
        <v>-0.298585756619744</v>
      </c>
      <c r="AR88" s="37">
        <f t="shared" si="58"/>
        <v>0.00135297757810354</v>
      </c>
      <c r="BY88" s="7">
        <v>37.71</v>
      </c>
      <c r="BZ88" s="15">
        <f t="shared" si="65"/>
        <v>0.380131556174964</v>
      </c>
      <c r="CA88" s="7">
        <v>0.17</v>
      </c>
      <c r="CB88" s="7">
        <v>36.88</v>
      </c>
      <c r="CC88" s="15">
        <f t="shared" si="66"/>
        <v>0.648459713474939</v>
      </c>
      <c r="CD88" s="7">
        <v>0.29</v>
      </c>
      <c r="CE88" s="37">
        <f t="shared" si="67"/>
        <v>-0.0222559125818726</v>
      </c>
      <c r="CF88" s="37">
        <f t="shared" si="68"/>
        <v>8.21549826044759e-5</v>
      </c>
      <c r="CG88" s="7">
        <v>3.58</v>
      </c>
      <c r="CH88" s="15">
        <f t="shared" si="69"/>
        <v>0.0894427190999916</v>
      </c>
      <c r="CI88" s="7">
        <v>0.04</v>
      </c>
      <c r="CJ88" s="7">
        <v>3.62</v>
      </c>
      <c r="CK88" s="15">
        <f t="shared" si="70"/>
        <v>0.0447213595499958</v>
      </c>
      <c r="CL88" s="7">
        <v>0.02</v>
      </c>
      <c r="CM88" s="37">
        <f t="shared" si="71"/>
        <v>0.0111112254250707</v>
      </c>
      <c r="CN88" s="37">
        <f t="shared" si="72"/>
        <v>0.000155364147463603</v>
      </c>
      <c r="DU88" s="7">
        <v>754.07</v>
      </c>
      <c r="DV88" s="15">
        <f t="shared" si="73"/>
        <v>20.3705792750231</v>
      </c>
      <c r="DW88" s="7">
        <v>9.11</v>
      </c>
      <c r="DX88" s="7">
        <v>617.06</v>
      </c>
      <c r="DY88" s="15">
        <f t="shared" si="74"/>
        <v>29.8291468198472</v>
      </c>
      <c r="DZ88" s="7">
        <v>13.34</v>
      </c>
      <c r="EA88" s="37">
        <f t="shared" si="75"/>
        <v>-0.200518937985042</v>
      </c>
      <c r="EB88" s="37">
        <f t="shared" si="76"/>
        <v>0.000613318870656048</v>
      </c>
      <c r="EC88" s="7">
        <v>185.71</v>
      </c>
      <c r="ED88" s="15">
        <f t="shared" si="77"/>
        <v>5.61253062352447</v>
      </c>
      <c r="EE88" s="7">
        <v>2.51</v>
      </c>
      <c r="EF88" s="7">
        <v>106.47</v>
      </c>
      <c r="EG88" s="15">
        <f t="shared" si="78"/>
        <v>2.81744565164974</v>
      </c>
      <c r="EH88" s="7">
        <v>1.26</v>
      </c>
      <c r="EI88" s="37">
        <f t="shared" si="79"/>
        <v>-0.556323061878446</v>
      </c>
      <c r="EJ88" s="37">
        <f t="shared" si="80"/>
        <v>0.00032272517097291</v>
      </c>
    </row>
    <row r="89" spans="1:140">
      <c r="A89" s="5">
        <v>19</v>
      </c>
      <c r="B89" s="5" t="s">
        <v>157</v>
      </c>
      <c r="C89" s="6" t="s">
        <v>158</v>
      </c>
      <c r="D89" s="5" t="s">
        <v>159</v>
      </c>
      <c r="E89" s="7">
        <v>102.883333</v>
      </c>
      <c r="F89" s="7">
        <v>34.916667</v>
      </c>
      <c r="G89" s="5" t="s">
        <v>108</v>
      </c>
      <c r="H89" s="8">
        <v>3000</v>
      </c>
      <c r="I89" s="7">
        <v>2.5</v>
      </c>
      <c r="J89" s="8">
        <v>550</v>
      </c>
      <c r="K89" s="5" t="s">
        <v>117</v>
      </c>
      <c r="L89" s="18"/>
      <c r="M89" s="18"/>
      <c r="P89" s="9">
        <v>10</v>
      </c>
      <c r="Q89" s="6" t="s">
        <v>89</v>
      </c>
      <c r="R89" s="5" t="s">
        <v>160</v>
      </c>
      <c r="S89" s="5" t="s">
        <v>110</v>
      </c>
      <c r="W89" s="5">
        <v>9</v>
      </c>
      <c r="X89" s="6" t="s">
        <v>89</v>
      </c>
      <c r="Y89" s="5" t="s">
        <v>85</v>
      </c>
      <c r="Z89" s="7">
        <v>0.591099977493286</v>
      </c>
      <c r="AA89" s="5">
        <v>5</v>
      </c>
      <c r="AB89" s="5" t="s">
        <v>102</v>
      </c>
      <c r="AC89" s="5" t="s">
        <v>103</v>
      </c>
      <c r="AD89" s="6" t="s">
        <v>88</v>
      </c>
      <c r="AE89" s="7">
        <v>7.36</v>
      </c>
      <c r="AF89" s="7">
        <v>3.771</v>
      </c>
      <c r="AG89" s="7">
        <v>0.358</v>
      </c>
      <c r="AH89" s="7">
        <v>32</v>
      </c>
      <c r="AI89" s="7">
        <v>47.5</v>
      </c>
      <c r="AJ89" s="7">
        <v>21</v>
      </c>
      <c r="AK89" s="7">
        <v>0.345535450743209</v>
      </c>
      <c r="AL89" s="15">
        <f t="shared" si="55"/>
        <v>0.0138269616179291</v>
      </c>
      <c r="AM89" s="7">
        <v>0.006183605219994</v>
      </c>
      <c r="AN89" s="7">
        <v>0.210390055805072</v>
      </c>
      <c r="AO89" s="15">
        <f t="shared" si="56"/>
        <v>0.0184202252001768</v>
      </c>
      <c r="AP89" s="7">
        <v>0.00823777514169</v>
      </c>
      <c r="AQ89" s="37">
        <f t="shared" si="57"/>
        <v>-0.496132028552764</v>
      </c>
      <c r="AR89" s="37">
        <f t="shared" si="58"/>
        <v>0.00185335309441106</v>
      </c>
      <c r="BY89" s="7">
        <v>37.71</v>
      </c>
      <c r="BZ89" s="15">
        <f t="shared" si="65"/>
        <v>0.380131556174964</v>
      </c>
      <c r="CA89" s="7">
        <v>0.17</v>
      </c>
      <c r="CB89" s="7">
        <v>34.4</v>
      </c>
      <c r="CC89" s="15">
        <f t="shared" si="66"/>
        <v>0.581377674149945</v>
      </c>
      <c r="CD89" s="7">
        <v>0.26</v>
      </c>
      <c r="CE89" s="37">
        <f t="shared" si="67"/>
        <v>-0.091868746890913</v>
      </c>
      <c r="CF89" s="37">
        <f t="shared" si="68"/>
        <v>7.74483310079368e-5</v>
      </c>
      <c r="CG89" s="7">
        <v>3.58</v>
      </c>
      <c r="CH89" s="15">
        <f t="shared" si="69"/>
        <v>0.0894427190999916</v>
      </c>
      <c r="CI89" s="7">
        <v>0.04</v>
      </c>
      <c r="CJ89" s="7">
        <v>3.46</v>
      </c>
      <c r="CK89" s="15">
        <f t="shared" si="70"/>
        <v>0.0670820393249937</v>
      </c>
      <c r="CL89" s="7">
        <v>0.03</v>
      </c>
      <c r="CM89" s="37">
        <f t="shared" si="71"/>
        <v>-0.0340942113429761</v>
      </c>
      <c r="CN89" s="37">
        <f t="shared" si="72"/>
        <v>0.000200017969767508</v>
      </c>
      <c r="DU89" s="7">
        <v>754.07</v>
      </c>
      <c r="DV89" s="15">
        <f t="shared" si="73"/>
        <v>20.3705792750231</v>
      </c>
      <c r="DW89" s="7">
        <v>9.11</v>
      </c>
      <c r="DX89" s="7">
        <v>684.45</v>
      </c>
      <c r="DY89" s="15">
        <f t="shared" si="74"/>
        <v>29.6949827411972</v>
      </c>
      <c r="DZ89" s="7">
        <v>13.28</v>
      </c>
      <c r="EA89" s="37">
        <f t="shared" si="75"/>
        <v>-0.0968696058535228</v>
      </c>
      <c r="EB89" s="37">
        <f t="shared" si="76"/>
        <v>0.000522407809619987</v>
      </c>
      <c r="EC89" s="7">
        <v>185.71</v>
      </c>
      <c r="ED89" s="15">
        <f t="shared" si="77"/>
        <v>5.61253062352447</v>
      </c>
      <c r="EE89" s="7">
        <v>2.51</v>
      </c>
      <c r="EF89" s="7">
        <v>134.71</v>
      </c>
      <c r="EG89" s="15">
        <f t="shared" si="78"/>
        <v>10.0175845391991</v>
      </c>
      <c r="EH89" s="7">
        <v>4.48</v>
      </c>
      <c r="EI89" s="37">
        <f t="shared" si="79"/>
        <v>-0.321061997494485</v>
      </c>
      <c r="EJ89" s="37">
        <f t="shared" si="80"/>
        <v>0.00128867718154123</v>
      </c>
    </row>
    <row r="90" spans="1:140">
      <c r="A90" s="5">
        <v>19</v>
      </c>
      <c r="B90" s="5" t="s">
        <v>157</v>
      </c>
      <c r="C90" s="6" t="s">
        <v>158</v>
      </c>
      <c r="D90" s="5" t="s">
        <v>159</v>
      </c>
      <c r="E90" s="7">
        <v>102.883333</v>
      </c>
      <c r="F90" s="7">
        <v>34.916667</v>
      </c>
      <c r="G90" s="5" t="s">
        <v>108</v>
      </c>
      <c r="H90" s="8">
        <v>3000</v>
      </c>
      <c r="I90" s="7">
        <v>2.5</v>
      </c>
      <c r="J90" s="8">
        <v>550</v>
      </c>
      <c r="K90" s="5" t="s">
        <v>132</v>
      </c>
      <c r="L90" s="18"/>
      <c r="M90" s="18"/>
      <c r="Q90" s="18"/>
      <c r="T90" s="6" t="s">
        <v>161</v>
      </c>
      <c r="U90" s="5" t="s">
        <v>162</v>
      </c>
      <c r="V90" s="5" t="s">
        <v>110</v>
      </c>
      <c r="W90" s="5">
        <v>9</v>
      </c>
      <c r="X90" s="6" t="s">
        <v>89</v>
      </c>
      <c r="Y90" s="5" t="s">
        <v>85</v>
      </c>
      <c r="Z90" s="7">
        <v>0.591099977493286</v>
      </c>
      <c r="AA90" s="5">
        <v>5</v>
      </c>
      <c r="AB90" s="5" t="s">
        <v>102</v>
      </c>
      <c r="AC90" s="5" t="s">
        <v>103</v>
      </c>
      <c r="AD90" s="6" t="s">
        <v>88</v>
      </c>
      <c r="AE90" s="7">
        <v>7.36</v>
      </c>
      <c r="AF90" s="7">
        <v>3.771</v>
      </c>
      <c r="AG90" s="7">
        <v>0.358</v>
      </c>
      <c r="AH90" s="7">
        <v>32</v>
      </c>
      <c r="AI90" s="7">
        <v>47.5</v>
      </c>
      <c r="AJ90" s="7">
        <v>21</v>
      </c>
      <c r="AK90" s="7">
        <v>0.345535450743209</v>
      </c>
      <c r="AL90" s="15">
        <f t="shared" si="55"/>
        <v>0.0138269616179291</v>
      </c>
      <c r="AM90" s="7">
        <v>0.006183605219994</v>
      </c>
      <c r="AN90" s="7">
        <v>0.242692471133401</v>
      </c>
      <c r="AO90" s="15">
        <f t="shared" si="56"/>
        <v>0.0184320179179744</v>
      </c>
      <c r="AP90" s="7">
        <v>0.00824304900541697</v>
      </c>
      <c r="AQ90" s="37">
        <f t="shared" si="57"/>
        <v>-0.353300154052116</v>
      </c>
      <c r="AR90" s="37">
        <f t="shared" si="58"/>
        <v>0.001473877754645</v>
      </c>
      <c r="BY90" s="7">
        <v>37.71</v>
      </c>
      <c r="BZ90" s="15">
        <f t="shared" si="65"/>
        <v>0.380131556174964</v>
      </c>
      <c r="CA90" s="7">
        <v>0.17</v>
      </c>
      <c r="CB90" s="7">
        <v>36.14</v>
      </c>
      <c r="CC90" s="15">
        <f t="shared" si="66"/>
        <v>0.42485291572496</v>
      </c>
      <c r="CD90" s="7">
        <v>0.19</v>
      </c>
      <c r="CE90" s="37">
        <f t="shared" si="67"/>
        <v>-0.0425250261061834</v>
      </c>
      <c r="CF90" s="37">
        <f t="shared" si="68"/>
        <v>4.79624037984727e-5</v>
      </c>
      <c r="CG90" s="7">
        <v>3.58</v>
      </c>
      <c r="CH90" s="15">
        <f t="shared" si="69"/>
        <v>0.0894427190999916</v>
      </c>
      <c r="CI90" s="7">
        <v>0.04</v>
      </c>
      <c r="CJ90" s="7">
        <v>3.74</v>
      </c>
      <c r="CK90" s="15">
        <f t="shared" si="70"/>
        <v>0.0670820393249937</v>
      </c>
      <c r="CL90" s="7">
        <v>0.03</v>
      </c>
      <c r="CM90" s="37">
        <f t="shared" si="71"/>
        <v>0.0437228110138317</v>
      </c>
      <c r="CN90" s="37">
        <f t="shared" si="72"/>
        <v>0.000189182752225038</v>
      </c>
      <c r="DU90" s="7">
        <v>754.07</v>
      </c>
      <c r="DV90" s="15">
        <f t="shared" si="73"/>
        <v>20.3705792750231</v>
      </c>
      <c r="DW90" s="7">
        <v>9.11</v>
      </c>
      <c r="DX90" s="7">
        <v>847.5</v>
      </c>
      <c r="DY90" s="15">
        <f t="shared" si="74"/>
        <v>43.1561119657459</v>
      </c>
      <c r="DZ90" s="7">
        <v>19.3</v>
      </c>
      <c r="EA90" s="37">
        <f t="shared" si="75"/>
        <v>0.116805637359561</v>
      </c>
      <c r="EB90" s="37">
        <f t="shared" si="76"/>
        <v>0.000664556349336749</v>
      </c>
      <c r="EC90" s="7">
        <v>185.71</v>
      </c>
      <c r="ED90" s="15">
        <f t="shared" si="77"/>
        <v>5.61253062352447</v>
      </c>
      <c r="EE90" s="7">
        <v>2.51</v>
      </c>
      <c r="EF90" s="7">
        <v>165.68</v>
      </c>
      <c r="EG90" s="15">
        <f t="shared" si="78"/>
        <v>11.2027005672739</v>
      </c>
      <c r="EH90" s="7">
        <v>5.01</v>
      </c>
      <c r="EI90" s="37">
        <f t="shared" si="79"/>
        <v>-0.114128100117632</v>
      </c>
      <c r="EJ90" s="37">
        <f t="shared" si="80"/>
        <v>0.00109707207858667</v>
      </c>
    </row>
    <row r="91" spans="1:164">
      <c r="A91" s="5">
        <v>20</v>
      </c>
      <c r="B91" s="5" t="s">
        <v>163</v>
      </c>
      <c r="C91" s="6" t="s">
        <v>164</v>
      </c>
      <c r="D91" s="5" t="s">
        <v>165</v>
      </c>
      <c r="E91" s="7">
        <v>127.63</v>
      </c>
      <c r="F91" s="7">
        <v>42.7</v>
      </c>
      <c r="G91" s="5" t="s">
        <v>80</v>
      </c>
      <c r="H91" s="8">
        <v>584</v>
      </c>
      <c r="I91" s="7">
        <v>4</v>
      </c>
      <c r="J91" s="8">
        <v>750</v>
      </c>
      <c r="K91" s="5" t="s">
        <v>81</v>
      </c>
      <c r="L91" s="9">
        <v>2.5</v>
      </c>
      <c r="M91" s="6" t="s">
        <v>82</v>
      </c>
      <c r="N91" s="5" t="s">
        <v>83</v>
      </c>
      <c r="O91" s="5" t="s">
        <v>110</v>
      </c>
      <c r="Q91" s="18"/>
      <c r="W91" s="5">
        <v>6</v>
      </c>
      <c r="X91" s="6" t="s">
        <v>89</v>
      </c>
      <c r="Y91" s="5" t="s">
        <v>85</v>
      </c>
      <c r="Z91" s="7">
        <v>0.733799993991852</v>
      </c>
      <c r="AA91" s="5">
        <v>3</v>
      </c>
      <c r="AB91" s="5" t="s">
        <v>91</v>
      </c>
      <c r="AC91" s="5" t="s">
        <v>87</v>
      </c>
      <c r="AD91" s="6" t="s">
        <v>88</v>
      </c>
      <c r="AE91" s="7">
        <v>5.2</v>
      </c>
      <c r="AF91" s="7">
        <v>12.9</v>
      </c>
      <c r="AG91" s="7">
        <v>9.2</v>
      </c>
      <c r="AH91" s="7">
        <v>16.9</v>
      </c>
      <c r="AI91" s="7">
        <v>35.7</v>
      </c>
      <c r="AJ91" s="7">
        <v>47.4</v>
      </c>
      <c r="AK91" s="7">
        <v>0.3570991446657</v>
      </c>
      <c r="AL91" s="15">
        <f t="shared" si="55"/>
        <v>0.0321740119147168</v>
      </c>
      <c r="AM91" s="7">
        <v>0.018575674439872</v>
      </c>
      <c r="AN91" s="7">
        <v>0.515415629191885</v>
      </c>
      <c r="AO91" s="15">
        <f t="shared" si="56"/>
        <v>0.0272241639278367</v>
      </c>
      <c r="AP91" s="7">
        <v>0.015717878372199</v>
      </c>
      <c r="AQ91" s="37">
        <f t="shared" si="57"/>
        <v>0.366960162776904</v>
      </c>
      <c r="AR91" s="37">
        <f t="shared" si="58"/>
        <v>0.00363587688576127</v>
      </c>
      <c r="AS91" s="7">
        <v>1142.01940628302</v>
      </c>
      <c r="AT91" s="15">
        <f>AU91*(AA91^0.5)</f>
        <v>471.501795397367</v>
      </c>
      <c r="AU91" s="7">
        <v>272.221688496062</v>
      </c>
      <c r="AV91" s="7">
        <v>1054.31752436459</v>
      </c>
      <c r="AW91" s="15">
        <f>AX91*(AA91^0.5)</f>
        <v>92.7399029767564</v>
      </c>
      <c r="AX91" s="7">
        <v>53.5434079482501</v>
      </c>
      <c r="AY91" s="37">
        <f>LN(AV91)-LN(AS91)</f>
        <v>-0.0799044430685774</v>
      </c>
      <c r="AZ91" s="37">
        <f>(AW91^2)/(AA91*(AV91^2))+(AT91^2)/(AA91*(AS91^2))</f>
        <v>0.0593987460305755</v>
      </c>
      <c r="BA91" s="7">
        <v>1996.23352165725</v>
      </c>
      <c r="BB91" s="15">
        <f>BC91*(AA91^0.5)</f>
        <v>587.135866972505</v>
      </c>
      <c r="BC91" s="7">
        <v>338.98305084746</v>
      </c>
      <c r="BD91" s="7">
        <v>983.992467043314</v>
      </c>
      <c r="BE91" s="15">
        <f>BF91*(AA91^0.5)</f>
        <v>97.8559778287502</v>
      </c>
      <c r="BF91" s="7">
        <v>56.497175141243</v>
      </c>
      <c r="BG91" s="37">
        <f>LN(BD91)-LN(BA91)</f>
        <v>-0.707399203267147</v>
      </c>
      <c r="BH91" s="37">
        <f>(BE91^2)/(AA91*(BD91^2))+(BB91^2)/(AA91*(BA91^2))</f>
        <v>0.0321325124809164</v>
      </c>
      <c r="BY91" s="7">
        <v>128.2</v>
      </c>
      <c r="BZ91" s="15">
        <f t="shared" si="65"/>
        <v>23.0189552325904</v>
      </c>
      <c r="CA91" s="7">
        <v>13.29</v>
      </c>
      <c r="CB91" s="7">
        <v>114.62</v>
      </c>
      <c r="CC91" s="15">
        <f t="shared" si="66"/>
        <v>19.4855715851499</v>
      </c>
      <c r="CD91" s="7">
        <v>11.25</v>
      </c>
      <c r="CE91" s="37">
        <f t="shared" si="67"/>
        <v>-0.111969235362978</v>
      </c>
      <c r="CF91" s="37">
        <f t="shared" si="68"/>
        <v>0.0203801729535035</v>
      </c>
      <c r="CG91" s="7">
        <v>9.18</v>
      </c>
      <c r="CH91" s="15">
        <f t="shared" si="69"/>
        <v>0.606217782649107</v>
      </c>
      <c r="CI91" s="7">
        <v>0.35</v>
      </c>
      <c r="CJ91" s="7">
        <v>8.11</v>
      </c>
      <c r="CK91" s="15">
        <f t="shared" si="70"/>
        <v>1.10851251684408</v>
      </c>
      <c r="CL91" s="7">
        <v>0.64</v>
      </c>
      <c r="CM91" s="37">
        <f t="shared" si="71"/>
        <v>-0.123929336505078</v>
      </c>
      <c r="CN91" s="37">
        <f t="shared" si="72"/>
        <v>0.00768118402835986</v>
      </c>
      <c r="CO91" s="7">
        <v>285.5</v>
      </c>
      <c r="CP91" s="15">
        <f t="shared" ref="CP91:CP102" si="81">CQ91*(AA91^0.5)</f>
        <v>77.6651582113885</v>
      </c>
      <c r="CQ91" s="7">
        <v>44.84</v>
      </c>
      <c r="CR91" s="7">
        <v>233.44</v>
      </c>
      <c r="CS91" s="15">
        <f t="shared" ref="CS91:CS102" si="82">CT91*(AA91^0.5)</f>
        <v>5.50792156806903</v>
      </c>
      <c r="CT91" s="7">
        <v>3.18</v>
      </c>
      <c r="CU91" s="37">
        <f t="shared" ref="CU91:CU102" si="83">LN(CR91)-LN(CO91)</f>
        <v>-0.201316944321589</v>
      </c>
      <c r="CV91" s="37">
        <f t="shared" ref="CV91:CV102" si="84">(CS91^2)/(AA91*(CR91^2))+(CP91^2)/(AA91*(CO91^2))</f>
        <v>0.0248527187083999</v>
      </c>
      <c r="CW91" s="7">
        <v>27.96</v>
      </c>
      <c r="CX91" s="15">
        <f>CY91*(AA91^0.5)</f>
        <v>1.43760217028217</v>
      </c>
      <c r="CY91" s="7">
        <v>0.83</v>
      </c>
      <c r="CZ91" s="7">
        <v>29.9</v>
      </c>
      <c r="DA91" s="15">
        <f>DB91*(AA91^0.5)</f>
        <v>0.831384387633061</v>
      </c>
      <c r="DB91" s="7">
        <v>0.48</v>
      </c>
      <c r="DC91" s="37">
        <f>LN(CZ91)-LN(CW91)</f>
        <v>0.0670835630310309</v>
      </c>
      <c r="DD91" s="37">
        <f>(DA91^2)/(AA91*(CZ91^2))+(CX91^2)/(AA91*(CW91^2))</f>
        <v>0.00113893017624476</v>
      </c>
      <c r="DU91" s="40">
        <v>3951.67</v>
      </c>
      <c r="DV91" s="15">
        <f t="shared" si="73"/>
        <v>826.829094009155</v>
      </c>
      <c r="DW91" s="40">
        <v>477.37</v>
      </c>
      <c r="DX91" s="40">
        <v>4191.2</v>
      </c>
      <c r="DY91" s="15">
        <f t="shared" si="74"/>
        <v>149.389382152816</v>
      </c>
      <c r="DZ91" s="40">
        <v>86.25</v>
      </c>
      <c r="EA91" s="37">
        <f t="shared" si="75"/>
        <v>0.058848814737031</v>
      </c>
      <c r="EB91" s="37">
        <f t="shared" si="76"/>
        <v>0.0150166335744823</v>
      </c>
      <c r="EC91" s="40">
        <v>324.03</v>
      </c>
      <c r="ED91" s="15">
        <f t="shared" si="77"/>
        <v>64.7094181707732</v>
      </c>
      <c r="EE91" s="40">
        <v>37.36</v>
      </c>
      <c r="EF91" s="40">
        <v>317.96</v>
      </c>
      <c r="EG91" s="15">
        <f t="shared" si="78"/>
        <v>8.55633098939025</v>
      </c>
      <c r="EH91" s="40">
        <v>4.94</v>
      </c>
      <c r="EI91" s="37">
        <f t="shared" si="79"/>
        <v>-0.0189105153935802</v>
      </c>
      <c r="EJ91" s="37">
        <f t="shared" si="80"/>
        <v>0.0135350052639203</v>
      </c>
      <c r="EK91" s="40">
        <v>12.98</v>
      </c>
      <c r="EL91" s="15">
        <f>EM91*(AA91^0.5)</f>
        <v>1.73205080756888</v>
      </c>
      <c r="EM91" s="40">
        <v>1</v>
      </c>
      <c r="EN91" s="40">
        <v>22.3</v>
      </c>
      <c r="EO91" s="15">
        <f>EP91*(AA91^0.5)</f>
        <v>8.19260031980079</v>
      </c>
      <c r="EP91" s="40">
        <v>4.73</v>
      </c>
      <c r="EQ91" s="37">
        <f>LN(EN91)-LN(EK91)</f>
        <v>0.541176967190129</v>
      </c>
      <c r="ER91" s="37">
        <f>(EO91^2)/(AA91*(EN91^2))+(EL91^2)/(AA91*(EK91^2))</f>
        <v>0.0509250523802003</v>
      </c>
      <c r="ES91" s="40">
        <v>4.94</v>
      </c>
      <c r="ET91" s="15">
        <f>EU91*(AA91^0.5)</f>
        <v>1.5415252187363</v>
      </c>
      <c r="EU91" s="40">
        <v>0.89</v>
      </c>
      <c r="EV91" s="40">
        <v>6.4</v>
      </c>
      <c r="EW91" s="15">
        <f>EX91*(AA91^0.5)</f>
        <v>1.2297560733739</v>
      </c>
      <c r="EX91" s="40">
        <v>0.71</v>
      </c>
      <c r="EY91" s="37">
        <f>LN(EV91)-LN(ES91)</f>
        <v>0.258932659165795</v>
      </c>
      <c r="EZ91" s="37">
        <f>(EW91^2)/(AA91*(EV91^2))+(ET91^2)/(AA91*(ES91^2))</f>
        <v>0.0447654547270305</v>
      </c>
      <c r="FA91" s="40">
        <v>88.11</v>
      </c>
      <c r="FB91" s="15">
        <f t="shared" ref="FB91:FB108" si="85">FC91*(AA91^0.5)</f>
        <v>23.0709167568174</v>
      </c>
      <c r="FC91" s="40">
        <v>13.32</v>
      </c>
      <c r="FD91" s="40">
        <v>129.15</v>
      </c>
      <c r="FE91" s="15">
        <f t="shared" ref="FE91:FE108" si="86">FF91*(AA91^0.5)</f>
        <v>16.1253930184662</v>
      </c>
      <c r="FF91" s="40">
        <v>9.31</v>
      </c>
      <c r="FG91" s="37">
        <f t="shared" ref="FG91:FG108" si="87">LN(FD91)-LN(FA91)</f>
        <v>0.382388485663211</v>
      </c>
      <c r="FH91" s="37">
        <f t="shared" ref="FH91:FH108" si="88">(FE91^2)/(AA91*(FD91^2))+(FB91^2)/(AA91*(FA91^2))</f>
        <v>0.0280502755789445</v>
      </c>
    </row>
    <row r="92" spans="1:164">
      <c r="A92" s="5">
        <v>20</v>
      </c>
      <c r="B92" s="5" t="s">
        <v>163</v>
      </c>
      <c r="C92" s="6" t="s">
        <v>164</v>
      </c>
      <c r="D92" s="5" t="s">
        <v>165</v>
      </c>
      <c r="E92" s="7">
        <v>127.63</v>
      </c>
      <c r="F92" s="7">
        <v>42.7</v>
      </c>
      <c r="G92" s="5" t="s">
        <v>80</v>
      </c>
      <c r="H92" s="8">
        <v>584</v>
      </c>
      <c r="I92" s="7">
        <v>4</v>
      </c>
      <c r="J92" s="8">
        <v>750</v>
      </c>
      <c r="K92" s="5" t="s">
        <v>81</v>
      </c>
      <c r="L92" s="9">
        <v>7.5</v>
      </c>
      <c r="M92" s="6" t="s">
        <v>89</v>
      </c>
      <c r="N92" s="5" t="s">
        <v>83</v>
      </c>
      <c r="O92" s="5" t="s">
        <v>110</v>
      </c>
      <c r="Q92" s="18"/>
      <c r="W92" s="5">
        <v>6</v>
      </c>
      <c r="X92" s="6" t="s">
        <v>89</v>
      </c>
      <c r="Y92" s="5" t="s">
        <v>85</v>
      </c>
      <c r="Z92" s="7">
        <v>0.733799993991852</v>
      </c>
      <c r="AA92" s="5">
        <v>3</v>
      </c>
      <c r="AB92" s="5" t="s">
        <v>91</v>
      </c>
      <c r="AC92" s="5" t="s">
        <v>87</v>
      </c>
      <c r="AD92" s="6" t="s">
        <v>88</v>
      </c>
      <c r="AE92" s="7">
        <v>5.2</v>
      </c>
      <c r="AF92" s="7">
        <v>12.9</v>
      </c>
      <c r="AG92" s="7">
        <v>9.2</v>
      </c>
      <c r="AH92" s="7">
        <v>16.9</v>
      </c>
      <c r="AI92" s="7">
        <v>35.7</v>
      </c>
      <c r="AJ92" s="7">
        <v>47.4</v>
      </c>
      <c r="AK92" s="7">
        <v>0.3570991446657</v>
      </c>
      <c r="AL92" s="15">
        <f t="shared" si="55"/>
        <v>0.0321740119147168</v>
      </c>
      <c r="AM92" s="7">
        <v>0.018575674439872</v>
      </c>
      <c r="AN92" s="7">
        <v>0.259365227962735</v>
      </c>
      <c r="AO92" s="15">
        <f t="shared" si="56"/>
        <v>0.0173127384564794</v>
      </c>
      <c r="AP92" s="7">
        <v>0.00999551420825798</v>
      </c>
      <c r="AQ92" s="37">
        <f t="shared" si="57"/>
        <v>-0.319776244423233</v>
      </c>
      <c r="AR92" s="37">
        <f t="shared" si="58"/>
        <v>0.0041911051598809</v>
      </c>
      <c r="AS92" s="7">
        <v>1142.01940628302</v>
      </c>
      <c r="AT92" s="15">
        <f>AU92*(AA92^0.5)</f>
        <v>471.501795397367</v>
      </c>
      <c r="AU92" s="7">
        <v>272.221688496062</v>
      </c>
      <c r="AV92" s="7">
        <v>529.301779443003</v>
      </c>
      <c r="AW92" s="15">
        <f>AX92*(AA92^0.5)</f>
        <v>108.270508738414</v>
      </c>
      <c r="AX92" s="7">
        <v>62.5100073654211</v>
      </c>
      <c r="AY92" s="37">
        <f>LN(AV92)-LN(AS92)</f>
        <v>-0.768994642576009</v>
      </c>
      <c r="AZ92" s="37">
        <f>(AW92^2)/(AA92*(AV92^2))+(AT92^2)/(AA92*(AS92^2))</f>
        <v>0.0707670124102073</v>
      </c>
      <c r="BA92" s="7">
        <v>1996.23352165725</v>
      </c>
      <c r="BB92" s="15">
        <f>BC92*(AA92^0.5)</f>
        <v>587.135866972505</v>
      </c>
      <c r="BC92" s="7">
        <v>338.98305084746</v>
      </c>
      <c r="BD92" s="7">
        <v>1530.13182674199</v>
      </c>
      <c r="BE92" s="15">
        <f>BF92*(AA92^0.5)</f>
        <v>2185.45017150874</v>
      </c>
      <c r="BF92" s="7">
        <f>BD92-BD93</f>
        <v>1261.77024482109</v>
      </c>
      <c r="BG92" s="37">
        <f>LN(BD92)-LN(BA92)</f>
        <v>-0.265908272902224</v>
      </c>
      <c r="BH92" s="37">
        <f>(BE92^2)/(AA92*(BD92^2))+(BB92^2)/(AA92*(BA92^2))</f>
        <v>0.708826417200839</v>
      </c>
      <c r="BY92" s="7">
        <v>128.2</v>
      </c>
      <c r="BZ92" s="15">
        <f t="shared" si="65"/>
        <v>23.0189552325904</v>
      </c>
      <c r="CA92" s="7">
        <v>13.29</v>
      </c>
      <c r="CB92" s="7">
        <v>135.26</v>
      </c>
      <c r="CC92" s="15">
        <f t="shared" si="66"/>
        <v>11.5874199026358</v>
      </c>
      <c r="CD92" s="7">
        <v>6.69</v>
      </c>
      <c r="CE92" s="37">
        <f t="shared" si="67"/>
        <v>0.0536073076602248</v>
      </c>
      <c r="CF92" s="37">
        <f t="shared" si="68"/>
        <v>0.0131929911063142</v>
      </c>
      <c r="CG92" s="7">
        <v>9.18</v>
      </c>
      <c r="CH92" s="15">
        <f t="shared" si="69"/>
        <v>0.606217782649107</v>
      </c>
      <c r="CI92" s="7">
        <v>0.35</v>
      </c>
      <c r="CJ92" s="7">
        <v>9.71</v>
      </c>
      <c r="CK92" s="15">
        <f t="shared" si="70"/>
        <v>0.796743371481684</v>
      </c>
      <c r="CL92" s="7">
        <v>0.46</v>
      </c>
      <c r="CM92" s="37">
        <f t="shared" si="71"/>
        <v>0.0561290776708345</v>
      </c>
      <c r="CN92" s="37">
        <f t="shared" si="72"/>
        <v>0.00369790030215773</v>
      </c>
      <c r="CO92" s="7">
        <v>285.5</v>
      </c>
      <c r="CP92" s="15">
        <f t="shared" si="81"/>
        <v>77.6651582113885</v>
      </c>
      <c r="CQ92" s="7">
        <v>44.84</v>
      </c>
      <c r="CR92" s="7">
        <v>258.29</v>
      </c>
      <c r="CS92" s="15">
        <f t="shared" si="82"/>
        <v>20.2649944485559</v>
      </c>
      <c r="CT92" s="7">
        <v>11.7</v>
      </c>
      <c r="CU92" s="37">
        <f t="shared" si="83"/>
        <v>-0.100159044416563</v>
      </c>
      <c r="CV92" s="37">
        <f t="shared" si="84"/>
        <v>0.0267190520920329</v>
      </c>
      <c r="CW92" s="7">
        <v>27.96</v>
      </c>
      <c r="CX92" s="15">
        <f>CY92*(AA92^0.5)</f>
        <v>1.43760217028217</v>
      </c>
      <c r="CY92" s="7">
        <v>0.83</v>
      </c>
      <c r="CZ92" s="7">
        <v>30.03</v>
      </c>
      <c r="DA92" s="15">
        <f>DB92*(AA92^0.5)</f>
        <v>2.56343519520194</v>
      </c>
      <c r="DB92" s="7">
        <v>1.48</v>
      </c>
      <c r="DC92" s="37">
        <f>LN(CZ92)-LN(CW92)</f>
        <v>0.0714219646296295</v>
      </c>
      <c r="DD92" s="37">
        <f>(DA92^2)/(AA92*(CZ92^2))+(CX92^2)/(AA92*(CW92^2))</f>
        <v>0.00331013245199277</v>
      </c>
      <c r="DU92" s="40">
        <v>3951.67</v>
      </c>
      <c r="DV92" s="15">
        <f t="shared" si="73"/>
        <v>826.829094009155</v>
      </c>
      <c r="DW92" s="40">
        <v>477.37</v>
      </c>
      <c r="DX92" s="40">
        <v>2928.25</v>
      </c>
      <c r="DY92" s="15">
        <f t="shared" si="74"/>
        <v>253.641520260386</v>
      </c>
      <c r="DZ92" s="40">
        <v>146.44</v>
      </c>
      <c r="EA92" s="37">
        <f t="shared" si="75"/>
        <v>-0.299733299406994</v>
      </c>
      <c r="EB92" s="37">
        <f t="shared" si="76"/>
        <v>0.0170940844703212</v>
      </c>
      <c r="EC92" s="40">
        <v>324.03</v>
      </c>
      <c r="ED92" s="15">
        <f t="shared" si="77"/>
        <v>64.7094181707732</v>
      </c>
      <c r="EE92" s="40">
        <v>37.36</v>
      </c>
      <c r="EF92" s="40">
        <v>243.79</v>
      </c>
      <c r="EG92" s="15">
        <f t="shared" si="78"/>
        <v>12.9037785163881</v>
      </c>
      <c r="EH92" s="7">
        <v>7.45</v>
      </c>
      <c r="EI92" s="37">
        <f t="shared" si="79"/>
        <v>-0.284528905119786</v>
      </c>
      <c r="EJ92" s="37">
        <f t="shared" si="80"/>
        <v>0.0142274788620157</v>
      </c>
      <c r="EK92" s="40">
        <v>12.98</v>
      </c>
      <c r="EL92" s="15">
        <f>EM92*(AA92^0.5)</f>
        <v>1.73205080756888</v>
      </c>
      <c r="EM92" s="40">
        <v>1</v>
      </c>
      <c r="EN92" s="40">
        <v>21.86</v>
      </c>
      <c r="EO92" s="15">
        <f>EP92*(AA92^0.5)</f>
        <v>16.5930467365098</v>
      </c>
      <c r="EP92" s="40">
        <v>9.58</v>
      </c>
      <c r="EQ92" s="37">
        <f>LN(EN92)-LN(EK92)</f>
        <v>0.521248771472449</v>
      </c>
      <c r="ER92" s="37">
        <f>(EO92^2)/(AA92*(EN92^2))+(EL92^2)/(AA92*(EK92^2))</f>
        <v>0.197992657124873</v>
      </c>
      <c r="ES92" s="40">
        <v>4.94</v>
      </c>
      <c r="ET92" s="15">
        <f>EU92*(AA92^0.5)</f>
        <v>1.5415252187363</v>
      </c>
      <c r="EU92" s="40">
        <v>0.89</v>
      </c>
      <c r="EV92" s="40">
        <v>8.98</v>
      </c>
      <c r="EW92" s="15">
        <f>EX92*(AA92^0.5)</f>
        <v>8.05403625519528</v>
      </c>
      <c r="EX92" s="40">
        <v>4.65</v>
      </c>
      <c r="EY92" s="37">
        <f>LN(EV92)-LN(ES92)</f>
        <v>0.597634551114277</v>
      </c>
      <c r="EZ92" s="37">
        <f>(EW92^2)/(AA92*(EV92^2))+(ET92^2)/(AA92*(ES92^2))</f>
        <v>0.300593156501184</v>
      </c>
      <c r="FA92" s="40">
        <v>88.11</v>
      </c>
      <c r="FB92" s="15">
        <f t="shared" si="85"/>
        <v>23.0709167568174</v>
      </c>
      <c r="FC92" s="40">
        <v>13.32</v>
      </c>
      <c r="FD92" s="40">
        <v>74.42</v>
      </c>
      <c r="FE92" s="15">
        <f t="shared" si="86"/>
        <v>8.3311643844063</v>
      </c>
      <c r="FF92" s="40">
        <v>4.81</v>
      </c>
      <c r="FG92" s="37">
        <f t="shared" si="87"/>
        <v>-0.168861310960162</v>
      </c>
      <c r="FH92" s="37">
        <f t="shared" si="88"/>
        <v>0.027031226029513</v>
      </c>
    </row>
    <row r="93" spans="1:164">
      <c r="A93" s="5">
        <v>20</v>
      </c>
      <c r="B93" s="5" t="s">
        <v>163</v>
      </c>
      <c r="C93" s="6" t="s">
        <v>164</v>
      </c>
      <c r="D93" s="5" t="s">
        <v>165</v>
      </c>
      <c r="E93" s="7">
        <v>127.63</v>
      </c>
      <c r="F93" s="7">
        <v>42.7</v>
      </c>
      <c r="G93" s="5" t="s">
        <v>80</v>
      </c>
      <c r="H93" s="8">
        <v>584</v>
      </c>
      <c r="I93" s="7">
        <v>4</v>
      </c>
      <c r="J93" s="8">
        <v>750</v>
      </c>
      <c r="K93" s="5" t="s">
        <v>81</v>
      </c>
      <c r="L93" s="9">
        <v>2.5</v>
      </c>
      <c r="M93" s="6" t="s">
        <v>82</v>
      </c>
      <c r="N93" s="5" t="s">
        <v>83</v>
      </c>
      <c r="O93" s="5" t="s">
        <v>110</v>
      </c>
      <c r="Q93" s="18"/>
      <c r="W93" s="5">
        <v>6</v>
      </c>
      <c r="X93" s="6" t="s">
        <v>89</v>
      </c>
      <c r="Y93" s="5" t="s">
        <v>85</v>
      </c>
      <c r="Z93" s="7">
        <v>0.733799993991852</v>
      </c>
      <c r="AA93" s="5">
        <v>3</v>
      </c>
      <c r="AB93" s="5" t="s">
        <v>91</v>
      </c>
      <c r="AC93" s="5" t="s">
        <v>87</v>
      </c>
      <c r="AD93" s="6" t="s">
        <v>88</v>
      </c>
      <c r="AE93" s="7">
        <v>5.2</v>
      </c>
      <c r="AF93" s="7">
        <v>12.9</v>
      </c>
      <c r="AG93" s="7">
        <v>9.2</v>
      </c>
      <c r="AH93" s="7">
        <v>16.9</v>
      </c>
      <c r="AI93" s="7">
        <v>35.7</v>
      </c>
      <c r="AJ93" s="7">
        <v>47.4</v>
      </c>
      <c r="AK93" s="7">
        <v>0.170116663091035</v>
      </c>
      <c r="AL93" s="15">
        <f t="shared" si="55"/>
        <v>0.0197993919475173</v>
      </c>
      <c r="AM93" s="7">
        <v>0.01143118427069</v>
      </c>
      <c r="AN93" s="7">
        <v>0.205547916707298</v>
      </c>
      <c r="AO93" s="15">
        <f t="shared" si="56"/>
        <v>0.0148260849654399</v>
      </c>
      <c r="AP93" s="7">
        <v>0.008559844145825</v>
      </c>
      <c r="AQ93" s="37">
        <f t="shared" si="57"/>
        <v>0.189194722918437</v>
      </c>
      <c r="AR93" s="37">
        <f t="shared" si="58"/>
        <v>0.00624954760016099</v>
      </c>
      <c r="AS93" s="7">
        <v>70.1739354238791</v>
      </c>
      <c r="AT93" s="15">
        <f>AU93*(AA93^0.5)</f>
        <v>26.8344626668855</v>
      </c>
      <c r="AU93" s="7">
        <v>15.4928842442853</v>
      </c>
      <c r="AV93" s="7">
        <v>68.6172341361757</v>
      </c>
      <c r="AW93" s="15">
        <f>AX93*(AA93^0.5)</f>
        <v>21.5702857800798</v>
      </c>
      <c r="AX93" s="7">
        <v>12.4536103016262</v>
      </c>
      <c r="AY93" s="37">
        <f>LN(AV93)-LN(AS93)</f>
        <v>-0.0224332221737207</v>
      </c>
      <c r="AZ93" s="37">
        <f>(AW93^2)/(AA93*(AV93^2))+(AT93^2)/(AA93*(AS93^2))</f>
        <v>0.0816831111656451</v>
      </c>
      <c r="BA93" s="7">
        <v>357.815442561205</v>
      </c>
      <c r="BB93" s="15">
        <f>BC93*(AA93^0.5)</f>
        <v>48.9279889143743</v>
      </c>
      <c r="BC93" s="7">
        <v>28.248587570621</v>
      </c>
      <c r="BD93" s="7">
        <v>268.361581920904</v>
      </c>
      <c r="BE93" s="15">
        <f>BF93*(AA93^0.5)</f>
        <v>57.0826537334386</v>
      </c>
      <c r="BF93" s="7">
        <v>32.956685499059</v>
      </c>
      <c r="BG93" s="37">
        <f>LN(BD93)-LN(BA93)</f>
        <v>-0.28768207245178</v>
      </c>
      <c r="BH93" s="37">
        <f>(BE93^2)/(AA93*(BD93^2))+(BB93^2)/(AA93*(BA93^2))</f>
        <v>0.0213142505386276</v>
      </c>
      <c r="BY93" s="7">
        <v>33.91</v>
      </c>
      <c r="BZ93" s="15">
        <f t="shared" si="65"/>
        <v>5.73308817305298</v>
      </c>
      <c r="CA93" s="7">
        <v>3.31</v>
      </c>
      <c r="CB93" s="7">
        <v>39.44</v>
      </c>
      <c r="CC93" s="15">
        <f t="shared" si="66"/>
        <v>6.44322900415622</v>
      </c>
      <c r="CD93" s="7">
        <v>3.72</v>
      </c>
      <c r="CE93" s="37">
        <f t="shared" si="67"/>
        <v>0.151070573596888</v>
      </c>
      <c r="CF93" s="37">
        <f t="shared" si="68"/>
        <v>0.0184243248243224</v>
      </c>
      <c r="CG93" s="7">
        <v>2.76</v>
      </c>
      <c r="CH93" s="15">
        <f t="shared" si="69"/>
        <v>0.640858798800485</v>
      </c>
      <c r="CI93" s="7">
        <v>0.37</v>
      </c>
      <c r="CJ93" s="7">
        <v>3.07</v>
      </c>
      <c r="CK93" s="15">
        <f t="shared" si="70"/>
        <v>0.155884572681199</v>
      </c>
      <c r="CL93" s="7">
        <v>0.09</v>
      </c>
      <c r="CM93" s="37">
        <f t="shared" si="71"/>
        <v>0.106446881870047</v>
      </c>
      <c r="CN93" s="37">
        <f t="shared" si="72"/>
        <v>0.0188309651567195</v>
      </c>
      <c r="CO93" s="7">
        <v>180</v>
      </c>
      <c r="CP93" s="15">
        <f t="shared" si="81"/>
        <v>11.1544072007436</v>
      </c>
      <c r="CQ93" s="7">
        <v>6.44</v>
      </c>
      <c r="CR93" s="7">
        <v>161.74</v>
      </c>
      <c r="CS93" s="15">
        <f t="shared" si="82"/>
        <v>10.6001509423215</v>
      </c>
      <c r="CT93" s="7">
        <v>6.12</v>
      </c>
      <c r="CU93" s="37">
        <f t="shared" si="83"/>
        <v>-0.106966743222534</v>
      </c>
      <c r="CV93" s="37">
        <f t="shared" si="84"/>
        <v>0.00271180193753793</v>
      </c>
      <c r="CW93" s="7">
        <v>15.94</v>
      </c>
      <c r="CX93" s="15">
        <f>CY93*(AA93^0.5)</f>
        <v>0.484974226119286</v>
      </c>
      <c r="CY93" s="7">
        <v>0.28</v>
      </c>
      <c r="CZ93" s="7">
        <v>15.48</v>
      </c>
      <c r="DA93" s="15">
        <f>DB93*(AA93^0.5)</f>
        <v>2.19970452561247</v>
      </c>
      <c r="DB93" s="7">
        <v>1.27</v>
      </c>
      <c r="DC93" s="37">
        <f>LN(CZ93)-LN(CW93)</f>
        <v>-0.0292828052004879</v>
      </c>
      <c r="DD93" s="37">
        <f>(DA93^2)/(AA93*(CZ93^2))+(CX93^2)/(AA93*(CW93^2))</f>
        <v>0.00703934193088176</v>
      </c>
      <c r="DU93" s="40">
        <v>1875.98</v>
      </c>
      <c r="DV93" s="15">
        <f t="shared" si="73"/>
        <v>106.174714503972</v>
      </c>
      <c r="DW93" s="40">
        <v>61.3</v>
      </c>
      <c r="DX93" s="40">
        <v>1236.27</v>
      </c>
      <c r="DY93" s="15">
        <f t="shared" si="74"/>
        <v>484.627815957772</v>
      </c>
      <c r="DZ93" s="40">
        <v>279.8</v>
      </c>
      <c r="EA93" s="37">
        <f t="shared" si="75"/>
        <v>-0.417032407764938</v>
      </c>
      <c r="EB93" s="37">
        <f t="shared" si="76"/>
        <v>0.0522911797694157</v>
      </c>
      <c r="EC93" s="40">
        <v>181.86</v>
      </c>
      <c r="ED93" s="15">
        <f t="shared" si="77"/>
        <v>6.04485731841538</v>
      </c>
      <c r="EE93" s="40">
        <v>3.49</v>
      </c>
      <c r="EF93" s="40">
        <v>105.96</v>
      </c>
      <c r="EG93" s="15">
        <f t="shared" si="78"/>
        <v>53.3818058892728</v>
      </c>
      <c r="EH93" s="40">
        <v>30.82</v>
      </c>
      <c r="EI93" s="37">
        <f t="shared" si="79"/>
        <v>-0.540175495893898</v>
      </c>
      <c r="EJ93" s="37">
        <f t="shared" si="80"/>
        <v>0.0849704226716174</v>
      </c>
      <c r="EK93" s="40">
        <v>2.04</v>
      </c>
      <c r="EL93" s="15">
        <f>EM93*(AA93^0.5)</f>
        <v>0.311769145362398</v>
      </c>
      <c r="EM93" s="40">
        <v>0.18</v>
      </c>
      <c r="EN93" s="40">
        <v>3.65</v>
      </c>
      <c r="EO93" s="15">
        <f>EP93*(AA93^0.5)</f>
        <v>2.94448637286709</v>
      </c>
      <c r="EP93" s="40">
        <v>1.7</v>
      </c>
      <c r="EQ93" s="37">
        <f>LN(EN93)-LN(EK93)</f>
        <v>0.581777359738275</v>
      </c>
      <c r="ER93" s="37">
        <f>(EO93^2)/(AA93*(EN93^2))+(EL93^2)/(AA93*(EK93^2))</f>
        <v>0.224711719708249</v>
      </c>
      <c r="ES93" s="40">
        <v>1.01</v>
      </c>
      <c r="ET93" s="15">
        <f>EU93*(AA93^0.5)</f>
        <v>0.744781847254617</v>
      </c>
      <c r="EU93" s="40">
        <v>0.43</v>
      </c>
      <c r="EV93" s="40">
        <v>1.48</v>
      </c>
      <c r="EW93" s="15">
        <f>EX93*(AA93^0.5)</f>
        <v>1.43760217028217</v>
      </c>
      <c r="EX93" s="40">
        <v>0.83</v>
      </c>
      <c r="EY93" s="37">
        <f>LN(EV93)-LN(ES93)</f>
        <v>0.382091756922856</v>
      </c>
      <c r="EZ93" s="37">
        <f>(EW93^2)/(AA93*(EV93^2))+(ET93^2)/(AA93*(ES93^2))</f>
        <v>0.495765505057619</v>
      </c>
      <c r="FA93" s="40">
        <v>30.59</v>
      </c>
      <c r="FB93" s="15">
        <f t="shared" si="85"/>
        <v>9.14522826396367</v>
      </c>
      <c r="FC93" s="40">
        <v>5.28</v>
      </c>
      <c r="FD93" s="40">
        <v>45.25</v>
      </c>
      <c r="FE93" s="15">
        <f t="shared" si="86"/>
        <v>25.9461210973818</v>
      </c>
      <c r="FF93" s="40">
        <v>14.98</v>
      </c>
      <c r="FG93" s="37">
        <f t="shared" si="87"/>
        <v>0.391529511983123</v>
      </c>
      <c r="FH93" s="37">
        <f t="shared" si="88"/>
        <v>0.139386552894745</v>
      </c>
    </row>
    <row r="94" spans="1:164">
      <c r="A94" s="5">
        <v>20</v>
      </c>
      <c r="B94" s="5" t="s">
        <v>163</v>
      </c>
      <c r="C94" s="6" t="s">
        <v>164</v>
      </c>
      <c r="D94" s="5" t="s">
        <v>165</v>
      </c>
      <c r="E94" s="7">
        <v>127.63</v>
      </c>
      <c r="F94" s="7">
        <v>42.7</v>
      </c>
      <c r="G94" s="5" t="s">
        <v>80</v>
      </c>
      <c r="H94" s="8">
        <v>584</v>
      </c>
      <c r="I94" s="7">
        <v>4</v>
      </c>
      <c r="J94" s="8">
        <v>750</v>
      </c>
      <c r="K94" s="5" t="s">
        <v>81</v>
      </c>
      <c r="L94" s="9">
        <v>7.5</v>
      </c>
      <c r="M94" s="6" t="s">
        <v>89</v>
      </c>
      <c r="N94" s="5" t="s">
        <v>83</v>
      </c>
      <c r="O94" s="5" t="s">
        <v>110</v>
      </c>
      <c r="Q94" s="18"/>
      <c r="W94" s="5">
        <v>6</v>
      </c>
      <c r="X94" s="6" t="s">
        <v>89</v>
      </c>
      <c r="Y94" s="5" t="s">
        <v>85</v>
      </c>
      <c r="Z94" s="7">
        <v>0.733799993991852</v>
      </c>
      <c r="AA94" s="5">
        <v>3</v>
      </c>
      <c r="AB94" s="5" t="s">
        <v>91</v>
      </c>
      <c r="AC94" s="5" t="s">
        <v>87</v>
      </c>
      <c r="AD94" s="6" t="s">
        <v>88</v>
      </c>
      <c r="AE94" s="7">
        <v>5.2</v>
      </c>
      <c r="AF94" s="7">
        <v>12.9</v>
      </c>
      <c r="AG94" s="7">
        <v>9.2</v>
      </c>
      <c r="AH94" s="7">
        <v>16.9</v>
      </c>
      <c r="AI94" s="7">
        <v>35.7</v>
      </c>
      <c r="AJ94" s="7">
        <v>47.4</v>
      </c>
      <c r="AK94" s="7">
        <v>0.170116663091035</v>
      </c>
      <c r="AL94" s="15">
        <f t="shared" si="55"/>
        <v>0.0197993919475173</v>
      </c>
      <c r="AM94" s="7">
        <v>0.01143118427069</v>
      </c>
      <c r="AN94" s="7">
        <v>0.38817598389449</v>
      </c>
      <c r="AO94" s="15">
        <f t="shared" si="56"/>
        <v>0.0618613703383942</v>
      </c>
      <c r="AP94" s="7">
        <v>0.035715678817311</v>
      </c>
      <c r="AQ94" s="37">
        <f t="shared" si="57"/>
        <v>0.824974348368655</v>
      </c>
      <c r="AR94" s="37">
        <f t="shared" si="58"/>
        <v>0.012980975724001</v>
      </c>
      <c r="AS94" s="7">
        <v>70.1739354238791</v>
      </c>
      <c r="AT94" s="15">
        <f>AU94*(AA94^0.5)</f>
        <v>26.8344626668855</v>
      </c>
      <c r="AU94" s="7">
        <v>15.4928842442853</v>
      </c>
      <c r="AV94" s="7">
        <v>225.028649233984</v>
      </c>
      <c r="AW94" s="15">
        <f>AX94*(AA94^0.5)</f>
        <v>21.4675701335097</v>
      </c>
      <c r="AX94" s="7">
        <v>12.394307395429</v>
      </c>
      <c r="AY94" s="37">
        <f>LN(AV94)-LN(AS94)</f>
        <v>1.16525077219913</v>
      </c>
      <c r="AZ94" s="37">
        <f>(AW94^2)/(AA94*(AV94^2))+(AT94^2)/(AA94*(AS94^2))</f>
        <v>0.0517767447510173</v>
      </c>
      <c r="BA94" s="7">
        <v>357.815442561205</v>
      </c>
      <c r="BB94" s="15">
        <f>BC94*(AA94^0.5)</f>
        <v>48.9279889143743</v>
      </c>
      <c r="BC94" s="7">
        <v>28.248587570621</v>
      </c>
      <c r="BD94" s="7">
        <v>348.399246704331</v>
      </c>
      <c r="BE94" s="15">
        <f>BF94*(AA94^0.5)</f>
        <v>48.9279889143743</v>
      </c>
      <c r="BF94" s="7">
        <v>28.248587570621</v>
      </c>
      <c r="BG94" s="37">
        <f>LN(BD94)-LN(BA94)</f>
        <v>-0.0266682470821618</v>
      </c>
      <c r="BH94" s="37">
        <f>(BE94^2)/(AA94*(BD94^2))+(BB94^2)/(AA94*(BA94^2))</f>
        <v>0.0128068286898859</v>
      </c>
      <c r="BY94" s="7">
        <v>33.91</v>
      </c>
      <c r="BZ94" s="15">
        <f t="shared" si="65"/>
        <v>5.73308817305298</v>
      </c>
      <c r="CA94" s="7">
        <v>3.31</v>
      </c>
      <c r="CB94" s="7">
        <v>49.73</v>
      </c>
      <c r="CC94" s="15">
        <f t="shared" si="66"/>
        <v>21.0963788361889</v>
      </c>
      <c r="CD94" s="7">
        <v>12.18</v>
      </c>
      <c r="CE94" s="37">
        <f t="shared" si="67"/>
        <v>0.3828984165891</v>
      </c>
      <c r="CF94" s="37">
        <f t="shared" si="68"/>
        <v>0.0695150417366008</v>
      </c>
      <c r="CG94" s="7">
        <v>2.76</v>
      </c>
      <c r="CH94" s="15">
        <f t="shared" si="69"/>
        <v>0.640858798800485</v>
      </c>
      <c r="CI94" s="7">
        <v>0.37</v>
      </c>
      <c r="CJ94" s="7">
        <v>3.93</v>
      </c>
      <c r="CK94" s="15">
        <f t="shared" si="70"/>
        <v>1.66276877526612</v>
      </c>
      <c r="CL94" s="7">
        <v>0.96</v>
      </c>
      <c r="CM94" s="37">
        <f t="shared" si="71"/>
        <v>0.353408746152111</v>
      </c>
      <c r="CN94" s="37">
        <f t="shared" si="72"/>
        <v>0.0776417219828262</v>
      </c>
      <c r="CO94" s="7">
        <v>180</v>
      </c>
      <c r="CP94" s="15">
        <f t="shared" si="81"/>
        <v>11.1544072007436</v>
      </c>
      <c r="CQ94" s="7">
        <v>6.44</v>
      </c>
      <c r="CR94" s="7">
        <v>215.25</v>
      </c>
      <c r="CS94" s="15">
        <f t="shared" si="82"/>
        <v>9.85536909506691</v>
      </c>
      <c r="CT94" s="7">
        <v>5.69</v>
      </c>
      <c r="CU94" s="37">
        <f t="shared" si="83"/>
        <v>0.17884329241763</v>
      </c>
      <c r="CV94" s="37">
        <f t="shared" si="84"/>
        <v>0.00197882575624385</v>
      </c>
      <c r="CW94" s="7">
        <v>15.94</v>
      </c>
      <c r="CX94" s="15">
        <f>CY94*(AA94^0.5)</f>
        <v>0.484974226119286</v>
      </c>
      <c r="CY94" s="7">
        <v>0.28</v>
      </c>
      <c r="CZ94" s="7">
        <v>18.19</v>
      </c>
      <c r="DA94" s="15">
        <f>DB94*(AA94^0.5)</f>
        <v>0.363730669589464</v>
      </c>
      <c r="DB94" s="7">
        <v>0.21</v>
      </c>
      <c r="DC94" s="37">
        <f>LN(CZ94)-LN(CW94)</f>
        <v>0.132040319167962</v>
      </c>
      <c r="DD94" s="37">
        <f>(DA94^2)/(AA94*(CZ94^2))+(CX94^2)/(AA94*(CW94^2))</f>
        <v>0.000441842378569085</v>
      </c>
      <c r="DU94" s="40">
        <v>1875.98</v>
      </c>
      <c r="DV94" s="15">
        <f t="shared" si="73"/>
        <v>106.174714503972</v>
      </c>
      <c r="DW94" s="40">
        <v>61.3</v>
      </c>
      <c r="DX94" s="40">
        <v>1422.27</v>
      </c>
      <c r="DY94" s="15">
        <f t="shared" si="74"/>
        <v>83.2423618117602</v>
      </c>
      <c r="DZ94" s="40">
        <v>48.06</v>
      </c>
      <c r="EA94" s="37">
        <f t="shared" si="75"/>
        <v>-0.276877002771299</v>
      </c>
      <c r="EB94" s="37">
        <f t="shared" si="76"/>
        <v>0.00220957282873619</v>
      </c>
      <c r="EC94" s="40">
        <v>181.86</v>
      </c>
      <c r="ED94" s="15">
        <f t="shared" si="77"/>
        <v>6.04485731841538</v>
      </c>
      <c r="EE94" s="40">
        <v>3.49</v>
      </c>
      <c r="EF94" s="40">
        <v>153.42</v>
      </c>
      <c r="EG94" s="15">
        <f t="shared" si="78"/>
        <v>20.7326481665995</v>
      </c>
      <c r="EH94" s="40">
        <v>11.97</v>
      </c>
      <c r="EI94" s="37">
        <f t="shared" si="79"/>
        <v>-0.170057901766617</v>
      </c>
      <c r="EJ94" s="37">
        <f t="shared" si="80"/>
        <v>0.0064555735290797</v>
      </c>
      <c r="EK94" s="40">
        <v>2.04</v>
      </c>
      <c r="EL94" s="15">
        <f>EM94*(AA94^0.5)</f>
        <v>0.311769145362398</v>
      </c>
      <c r="EM94" s="40">
        <v>0.18</v>
      </c>
      <c r="EN94" s="40">
        <v>2.19</v>
      </c>
      <c r="EO94" s="15">
        <f>EP94*(AA94^0.5)</f>
        <v>0.329089653438087</v>
      </c>
      <c r="EP94" s="40">
        <v>0.19</v>
      </c>
      <c r="EQ94" s="37">
        <f>LN(EN94)-LN(EK94)</f>
        <v>0.0709517359722843</v>
      </c>
      <c r="ER94" s="37">
        <f>(EO94^2)/(AA94*(EN94^2))+(EL94^2)/(AA94*(EK94^2))</f>
        <v>0.0153124161074068</v>
      </c>
      <c r="ES94" s="40">
        <v>1.01</v>
      </c>
      <c r="ET94" s="15">
        <f>EU94*(AA94^0.5)</f>
        <v>0.744781847254617</v>
      </c>
      <c r="EU94" s="40">
        <v>0.43</v>
      </c>
      <c r="EV94" s="40">
        <v>0.77</v>
      </c>
      <c r="EW94" s="15">
        <f>EX94*(AA94^0.5)</f>
        <v>0.173205080756888</v>
      </c>
      <c r="EX94" s="40">
        <v>0.1</v>
      </c>
      <c r="EY94" s="37">
        <f>LN(EV94)-LN(ES94)</f>
        <v>-0.271315094987576</v>
      </c>
      <c r="EZ94" s="37">
        <f>(EW94^2)/(AA94*(EV94^2))+(ET94^2)/(AA94*(ES94^2))</f>
        <v>0.198122990167824</v>
      </c>
      <c r="FA94" s="40">
        <v>30.59</v>
      </c>
      <c r="FB94" s="15">
        <f t="shared" si="85"/>
        <v>9.14522826396367</v>
      </c>
      <c r="FC94" s="40">
        <v>5.28</v>
      </c>
      <c r="FD94" s="40">
        <v>60.77</v>
      </c>
      <c r="FE94" s="15">
        <f t="shared" si="86"/>
        <v>55.8586385440963</v>
      </c>
      <c r="FF94" s="40">
        <v>32.25</v>
      </c>
      <c r="FG94" s="37">
        <f t="shared" si="87"/>
        <v>0.686423087984452</v>
      </c>
      <c r="FH94" s="37">
        <f t="shared" si="88"/>
        <v>0.31142396272453</v>
      </c>
    </row>
    <row r="95" spans="1:164">
      <c r="A95" s="5">
        <v>21</v>
      </c>
      <c r="B95" s="5" t="s">
        <v>166</v>
      </c>
      <c r="C95" s="6" t="s">
        <v>167</v>
      </c>
      <c r="D95" s="5" t="s">
        <v>168</v>
      </c>
      <c r="E95" s="7">
        <v>87.933333</v>
      </c>
      <c r="F95" s="7">
        <v>44.283333</v>
      </c>
      <c r="G95" s="5" t="s">
        <v>169</v>
      </c>
      <c r="H95" s="8">
        <v>475</v>
      </c>
      <c r="I95" s="7">
        <v>6.6</v>
      </c>
      <c r="J95" s="8">
        <v>160</v>
      </c>
      <c r="K95" s="5" t="s">
        <v>81</v>
      </c>
      <c r="L95" s="9">
        <v>5</v>
      </c>
      <c r="M95" s="6" t="s">
        <v>82</v>
      </c>
      <c r="N95" s="5" t="s">
        <v>109</v>
      </c>
      <c r="O95" s="5" t="s">
        <v>84</v>
      </c>
      <c r="Q95" s="18"/>
      <c r="W95" s="5">
        <v>9</v>
      </c>
      <c r="X95" s="6" t="s">
        <v>89</v>
      </c>
      <c r="Y95" s="5" t="s">
        <v>85</v>
      </c>
      <c r="Z95" s="7">
        <v>0.113099999725819</v>
      </c>
      <c r="AA95" s="5">
        <v>6</v>
      </c>
      <c r="AB95" s="5" t="s">
        <v>86</v>
      </c>
      <c r="AC95" s="5" t="s">
        <v>103</v>
      </c>
      <c r="AD95" s="6" t="s">
        <v>88</v>
      </c>
      <c r="AE95" s="7">
        <v>9.6</v>
      </c>
      <c r="AF95" s="7">
        <v>0.312</v>
      </c>
      <c r="AG95" s="7">
        <v>0.022</v>
      </c>
      <c r="AH95" s="7">
        <v>15.5</v>
      </c>
      <c r="AI95" s="7">
        <v>47</v>
      </c>
      <c r="AJ95" s="7">
        <v>38</v>
      </c>
      <c r="AK95" s="7">
        <v>0.22</v>
      </c>
      <c r="AL95" s="15">
        <f t="shared" si="55"/>
        <v>0.41641325627314</v>
      </c>
      <c r="AM95" s="7">
        <v>0.17</v>
      </c>
      <c r="AN95" s="7">
        <v>0.17</v>
      </c>
      <c r="AO95" s="15">
        <f t="shared" si="56"/>
        <v>0.26944387170615</v>
      </c>
      <c r="AP95" s="7">
        <v>0.11</v>
      </c>
      <c r="AQ95" s="37">
        <f t="shared" si="57"/>
        <v>-0.2578291093021</v>
      </c>
      <c r="AR95" s="37">
        <f t="shared" si="58"/>
        <v>1.0157925591238</v>
      </c>
      <c r="BY95" s="40">
        <v>3.12</v>
      </c>
      <c r="BZ95" s="15">
        <f t="shared" si="65"/>
        <v>0.465403051128804</v>
      </c>
      <c r="CA95" s="40">
        <v>0.19</v>
      </c>
      <c r="CB95" s="40">
        <v>3.19</v>
      </c>
      <c r="CC95" s="15">
        <f t="shared" si="66"/>
        <v>0.41641325627314</v>
      </c>
      <c r="CD95" s="40">
        <v>0.17</v>
      </c>
      <c r="CE95" s="37">
        <f t="shared" si="67"/>
        <v>0.0221879149753621</v>
      </c>
      <c r="CF95" s="37">
        <f t="shared" si="68"/>
        <v>0.00654848551346747</v>
      </c>
      <c r="CG95" s="40">
        <v>0.22</v>
      </c>
      <c r="CH95" s="15">
        <f t="shared" si="69"/>
        <v>0.0244948974278318</v>
      </c>
      <c r="CI95" s="40">
        <v>0.01</v>
      </c>
      <c r="CJ95" s="40">
        <v>0.29</v>
      </c>
      <c r="CK95" s="15">
        <f t="shared" si="70"/>
        <v>0.710352025407122</v>
      </c>
      <c r="CL95" s="40">
        <v>0.29</v>
      </c>
      <c r="CM95" s="37">
        <f t="shared" si="71"/>
        <v>0.276253376628158</v>
      </c>
      <c r="CN95" s="37">
        <f t="shared" si="72"/>
        <v>1.00206611570248</v>
      </c>
      <c r="CO95" s="40">
        <v>132.86</v>
      </c>
      <c r="CP95" s="15">
        <f t="shared" si="81"/>
        <v>12.7618415599004</v>
      </c>
      <c r="CQ95" s="40">
        <v>5.21</v>
      </c>
      <c r="CR95" s="40">
        <v>159.74</v>
      </c>
      <c r="CS95" s="15">
        <f t="shared" si="82"/>
        <v>11.4146222013696</v>
      </c>
      <c r="CT95" s="40">
        <v>4.66</v>
      </c>
      <c r="CU95" s="37">
        <f t="shared" si="83"/>
        <v>0.184251551252148</v>
      </c>
      <c r="CV95" s="37">
        <f t="shared" si="84"/>
        <v>0.00238878352371325</v>
      </c>
      <c r="DU95" s="40">
        <v>265.54</v>
      </c>
      <c r="DV95" s="15">
        <f t="shared" si="73"/>
        <v>24.6173719149709</v>
      </c>
      <c r="DW95" s="40">
        <v>10.05</v>
      </c>
      <c r="DX95" s="40">
        <v>283.34</v>
      </c>
      <c r="DY95" s="15">
        <f t="shared" si="74"/>
        <v>17.1709230969101</v>
      </c>
      <c r="DZ95" s="40">
        <v>7.01</v>
      </c>
      <c r="EA95" s="37">
        <f t="shared" si="75"/>
        <v>0.0648821014834491</v>
      </c>
      <c r="EB95" s="37">
        <f t="shared" si="76"/>
        <v>0.00204452309522891</v>
      </c>
      <c r="EC95" s="40">
        <v>48.25</v>
      </c>
      <c r="ED95" s="15">
        <f t="shared" si="77"/>
        <v>6.34417843380843</v>
      </c>
      <c r="EE95" s="40">
        <v>2.59</v>
      </c>
      <c r="EF95" s="40">
        <v>66.34</v>
      </c>
      <c r="EG95" s="15">
        <f t="shared" si="78"/>
        <v>8.62220389459679</v>
      </c>
      <c r="EH95" s="40">
        <v>3.52</v>
      </c>
      <c r="EI95" s="37">
        <f t="shared" si="79"/>
        <v>0.318397205733912</v>
      </c>
      <c r="EJ95" s="37">
        <f t="shared" si="80"/>
        <v>0.00569677185702788</v>
      </c>
      <c r="FA95" s="7">
        <v>45.3525185188617</v>
      </c>
      <c r="FB95" s="15">
        <f t="shared" si="85"/>
        <v>6.92630697161583</v>
      </c>
      <c r="FC95" s="7">
        <v>2.8276529803901</v>
      </c>
      <c r="FD95" s="7">
        <v>59.3798787182492</v>
      </c>
      <c r="FE95" s="15">
        <f t="shared" si="86"/>
        <v>14.8228279837856</v>
      </c>
      <c r="FF95" s="7">
        <v>6.0513941842204</v>
      </c>
      <c r="FG95" s="37">
        <f t="shared" si="87"/>
        <v>0.269489716700592</v>
      </c>
      <c r="FH95" s="37">
        <f t="shared" si="88"/>
        <v>0.0142729283543474</v>
      </c>
    </row>
    <row r="96" spans="1:164">
      <c r="A96" s="5">
        <v>21</v>
      </c>
      <c r="B96" s="5" t="s">
        <v>166</v>
      </c>
      <c r="C96" s="6" t="s">
        <v>167</v>
      </c>
      <c r="D96" s="5" t="s">
        <v>168</v>
      </c>
      <c r="E96" s="7">
        <v>87.933333</v>
      </c>
      <c r="F96" s="7">
        <v>44.283333</v>
      </c>
      <c r="G96" s="5" t="s">
        <v>169</v>
      </c>
      <c r="H96" s="8">
        <v>475</v>
      </c>
      <c r="I96" s="7">
        <v>6.6</v>
      </c>
      <c r="J96" s="8">
        <v>160</v>
      </c>
      <c r="K96" s="5" t="s">
        <v>81</v>
      </c>
      <c r="L96" s="9">
        <v>5</v>
      </c>
      <c r="M96" s="6" t="s">
        <v>82</v>
      </c>
      <c r="N96" s="5" t="s">
        <v>109</v>
      </c>
      <c r="O96" s="5" t="s">
        <v>84</v>
      </c>
      <c r="Q96" s="18"/>
      <c r="W96" s="5">
        <v>9</v>
      </c>
      <c r="X96" s="6" t="s">
        <v>89</v>
      </c>
      <c r="Y96" s="5" t="s">
        <v>85</v>
      </c>
      <c r="Z96" s="7">
        <v>0.113099999725819</v>
      </c>
      <c r="AA96" s="5">
        <v>6</v>
      </c>
      <c r="AB96" s="5" t="s">
        <v>86</v>
      </c>
      <c r="AC96" s="5" t="s">
        <v>103</v>
      </c>
      <c r="AD96" s="6" t="s">
        <v>88</v>
      </c>
      <c r="AE96" s="7">
        <v>9.88</v>
      </c>
      <c r="AF96" s="7">
        <v>0.567</v>
      </c>
      <c r="AG96" s="7">
        <v>0.033</v>
      </c>
      <c r="AH96" s="7">
        <v>15.5</v>
      </c>
      <c r="AI96" s="7">
        <v>47</v>
      </c>
      <c r="AJ96" s="7">
        <v>38</v>
      </c>
      <c r="AK96" s="7">
        <v>0.26</v>
      </c>
      <c r="AL96" s="15">
        <f t="shared" si="55"/>
        <v>0.293938769133981</v>
      </c>
      <c r="AM96" s="7">
        <v>0.12</v>
      </c>
      <c r="AN96" s="7">
        <v>0.25</v>
      </c>
      <c r="AO96" s="15">
        <f t="shared" si="56"/>
        <v>0.195959179422654</v>
      </c>
      <c r="AP96" s="7">
        <v>0.08</v>
      </c>
      <c r="AQ96" s="37">
        <f t="shared" si="57"/>
        <v>-0.0392207131532814</v>
      </c>
      <c r="AR96" s="37">
        <f t="shared" si="58"/>
        <v>0.31541775147929</v>
      </c>
      <c r="BY96" s="40">
        <v>5.67</v>
      </c>
      <c r="BZ96" s="15">
        <f t="shared" si="65"/>
        <v>0.244948974278318</v>
      </c>
      <c r="CA96" s="40">
        <v>0.1</v>
      </c>
      <c r="CB96" s="40">
        <v>7.83</v>
      </c>
      <c r="CC96" s="15">
        <f t="shared" si="66"/>
        <v>0.41641325627314</v>
      </c>
      <c r="CD96" s="40">
        <v>0.17</v>
      </c>
      <c r="CE96" s="37">
        <f t="shared" si="67"/>
        <v>0.322773392263051</v>
      </c>
      <c r="CF96" s="37">
        <f t="shared" si="68"/>
        <v>0.000782436070204823</v>
      </c>
      <c r="CG96" s="40">
        <v>0.33</v>
      </c>
      <c r="CH96" s="15">
        <f t="shared" si="69"/>
        <v>0.0244948974278318</v>
      </c>
      <c r="CI96" s="40">
        <v>0.01</v>
      </c>
      <c r="CJ96" s="40">
        <v>0.41</v>
      </c>
      <c r="CK96" s="15">
        <f t="shared" si="70"/>
        <v>0.0244948974278318</v>
      </c>
      <c r="CL96" s="40">
        <v>0.01</v>
      </c>
      <c r="CM96" s="37">
        <f t="shared" si="71"/>
        <v>0.217064505237827</v>
      </c>
      <c r="CN96" s="37">
        <f t="shared" si="72"/>
        <v>0.00151315764316684</v>
      </c>
      <c r="CO96" s="40">
        <v>258.56</v>
      </c>
      <c r="CP96" s="15">
        <f t="shared" si="81"/>
        <v>15.9216833280907</v>
      </c>
      <c r="CQ96" s="40">
        <v>6.5</v>
      </c>
      <c r="CR96" s="40">
        <v>266.2</v>
      </c>
      <c r="CS96" s="15">
        <f t="shared" si="82"/>
        <v>16.9994588149153</v>
      </c>
      <c r="CT96" s="40">
        <v>6.94</v>
      </c>
      <c r="CU96" s="37">
        <f t="shared" si="83"/>
        <v>0.0291201306282813</v>
      </c>
      <c r="CV96" s="37">
        <f t="shared" si="84"/>
        <v>0.00131165843383912</v>
      </c>
      <c r="DU96" s="40">
        <v>337.05</v>
      </c>
      <c r="DV96" s="15">
        <f t="shared" si="73"/>
        <v>22.2658617618991</v>
      </c>
      <c r="DW96" s="40">
        <v>9.09</v>
      </c>
      <c r="DX96" s="40">
        <v>384.37</v>
      </c>
      <c r="DY96" s="15">
        <f t="shared" si="74"/>
        <v>21.8004587107703</v>
      </c>
      <c r="DZ96" s="40">
        <v>8.9</v>
      </c>
      <c r="EA96" s="37">
        <f t="shared" si="75"/>
        <v>0.131374343046646</v>
      </c>
      <c r="EB96" s="37">
        <f t="shared" si="76"/>
        <v>0.00126348623288251</v>
      </c>
      <c r="EC96" s="40">
        <v>57.25</v>
      </c>
      <c r="ED96" s="15">
        <f t="shared" si="77"/>
        <v>9.57750489428223</v>
      </c>
      <c r="EE96" s="40">
        <v>3.91</v>
      </c>
      <c r="EF96" s="40">
        <v>74.3</v>
      </c>
      <c r="EG96" s="15">
        <f t="shared" si="78"/>
        <v>9.67548448399355</v>
      </c>
      <c r="EH96" s="40">
        <v>3.95</v>
      </c>
      <c r="EI96" s="37">
        <f t="shared" si="79"/>
        <v>0.260683309289364</v>
      </c>
      <c r="EJ96" s="37">
        <f t="shared" si="80"/>
        <v>0.00749076142548411</v>
      </c>
      <c r="FA96" s="7">
        <v>122.231991883665</v>
      </c>
      <c r="FB96" s="15">
        <f t="shared" si="85"/>
        <v>6.93243463924197</v>
      </c>
      <c r="FC96" s="7">
        <v>2.830154590223</v>
      </c>
      <c r="FD96" s="7">
        <v>147.151361292683</v>
      </c>
      <c r="FE96" s="15">
        <f t="shared" si="86"/>
        <v>2.97191879790717</v>
      </c>
      <c r="FF96" s="7">
        <v>1.21328076864302</v>
      </c>
      <c r="FG96" s="37">
        <f t="shared" si="87"/>
        <v>0.185540913841936</v>
      </c>
      <c r="FH96" s="37">
        <f t="shared" si="88"/>
        <v>0.000604087859858478</v>
      </c>
    </row>
    <row r="97" spans="1:164">
      <c r="A97" s="5">
        <v>22</v>
      </c>
      <c r="B97" s="5" t="s">
        <v>170</v>
      </c>
      <c r="C97" s="6" t="s">
        <v>171</v>
      </c>
      <c r="D97" s="5" t="s">
        <v>172</v>
      </c>
      <c r="E97" s="7">
        <v>119.7</v>
      </c>
      <c r="F97" s="7">
        <v>30.233333</v>
      </c>
      <c r="G97" s="5" t="s">
        <v>80</v>
      </c>
      <c r="H97" s="8">
        <v>49</v>
      </c>
      <c r="I97" s="7">
        <v>15.6</v>
      </c>
      <c r="J97" s="8">
        <v>1420</v>
      </c>
      <c r="K97" s="5" t="s">
        <v>81</v>
      </c>
      <c r="L97" s="9">
        <v>3</v>
      </c>
      <c r="M97" s="6" t="s">
        <v>82</v>
      </c>
      <c r="N97" s="5" t="s">
        <v>109</v>
      </c>
      <c r="O97" s="5" t="s">
        <v>84</v>
      </c>
      <c r="Q97" s="18"/>
      <c r="W97" s="5">
        <v>7</v>
      </c>
      <c r="X97" s="6" t="s">
        <v>89</v>
      </c>
      <c r="Y97" s="5" t="s">
        <v>85</v>
      </c>
      <c r="Z97" s="7">
        <v>1.15279996395111</v>
      </c>
      <c r="AA97" s="5">
        <v>3</v>
      </c>
      <c r="AB97" s="5" t="s">
        <v>86</v>
      </c>
      <c r="AC97" s="5" t="s">
        <v>103</v>
      </c>
      <c r="AD97" s="6" t="s">
        <v>88</v>
      </c>
      <c r="AE97" s="7">
        <v>4.46</v>
      </c>
      <c r="AF97" s="7">
        <v>2.373</v>
      </c>
      <c r="AG97" s="7">
        <v>0.111</v>
      </c>
      <c r="AH97" s="7">
        <v>20</v>
      </c>
      <c r="AI97" s="7">
        <v>49.5</v>
      </c>
      <c r="AJ97" s="7">
        <v>30</v>
      </c>
      <c r="AK97" s="7">
        <v>0.548033024920645</v>
      </c>
      <c r="AL97" s="15">
        <f t="shared" ref="AL97:AL108" si="89">AK97*0.212834193302881</f>
        <v>0.116640166762323</v>
      </c>
      <c r="AN97" s="7">
        <v>0.579437090565273</v>
      </c>
      <c r="AO97" s="15">
        <f t="shared" ref="AO97:AO108" si="90">AN97*0.217668232025259</f>
        <v>0.126125047073203</v>
      </c>
      <c r="AQ97" s="37">
        <f t="shared" si="57"/>
        <v>0.0557215491738032</v>
      </c>
      <c r="AR97" s="37">
        <f t="shared" si="58"/>
        <v>0.03089261769063</v>
      </c>
      <c r="BY97" s="7">
        <v>24.1777944679456</v>
      </c>
      <c r="BZ97" s="15">
        <f t="shared" si="65"/>
        <v>1.16855097614272</v>
      </c>
      <c r="CA97" s="7">
        <v>0.6746632206378</v>
      </c>
      <c r="CB97" s="7">
        <v>20.8472776004447</v>
      </c>
      <c r="CC97" s="15">
        <f t="shared" si="66"/>
        <v>3.73601529684964</v>
      </c>
      <c r="CD97" s="7">
        <v>2.1569894373327</v>
      </c>
      <c r="CE97" s="37">
        <f t="shared" si="67"/>
        <v>-0.148211258957945</v>
      </c>
      <c r="CF97" s="37">
        <f t="shared" si="68"/>
        <v>0.0114839100833749</v>
      </c>
      <c r="CG97" s="7">
        <v>2.40272373540855</v>
      </c>
      <c r="CH97" s="15">
        <f t="shared" si="69"/>
        <v>0.168487432642887</v>
      </c>
      <c r="CI97" s="7">
        <v>0.0972762645914398</v>
      </c>
      <c r="CJ97" s="7">
        <v>1.96498054474708</v>
      </c>
      <c r="CK97" s="15">
        <f t="shared" si="70"/>
        <v>0.224649910190517</v>
      </c>
      <c r="CL97" s="7">
        <v>0.12970168612192</v>
      </c>
      <c r="CM97" s="37">
        <f t="shared" si="71"/>
        <v>-0.201120639226769</v>
      </c>
      <c r="CN97" s="37">
        <f t="shared" si="72"/>
        <v>0.00599597375820817</v>
      </c>
      <c r="CO97" s="7">
        <v>273.318349340579</v>
      </c>
      <c r="CP97" s="15">
        <f t="shared" si="81"/>
        <v>22.3775590024963</v>
      </c>
      <c r="CQ97" s="7">
        <v>12.919689713898</v>
      </c>
      <c r="CR97" s="7">
        <v>171.331101750564</v>
      </c>
      <c r="CS97" s="15">
        <f t="shared" si="82"/>
        <v>55.8976628802045</v>
      </c>
      <c r="CT97" s="7">
        <v>32.272530710957</v>
      </c>
      <c r="CU97" s="37">
        <f t="shared" si="83"/>
        <v>-0.467039278701784</v>
      </c>
      <c r="CV97" s="37">
        <f t="shared" si="84"/>
        <v>0.0377152476756676</v>
      </c>
      <c r="DU97" s="7">
        <v>816.358985765124</v>
      </c>
      <c r="DV97" s="15">
        <f t="shared" si="73"/>
        <v>34.9928710752144</v>
      </c>
      <c r="DW97" s="7">
        <v>20.2031435349929</v>
      </c>
      <c r="DX97" s="7">
        <v>1897.50518979833</v>
      </c>
      <c r="DY97" s="15">
        <f t="shared" si="74"/>
        <v>46.6705379133896</v>
      </c>
      <c r="DZ97" s="7">
        <v>26.9452476275201</v>
      </c>
      <c r="EA97" s="37">
        <f t="shared" si="75"/>
        <v>0.843441052580216</v>
      </c>
      <c r="EB97" s="37">
        <f t="shared" si="76"/>
        <v>0.000814107003753883</v>
      </c>
      <c r="EC97" s="7">
        <v>45.967420424826</v>
      </c>
      <c r="ED97" s="15">
        <f t="shared" si="77"/>
        <v>3.36629604153291</v>
      </c>
      <c r="EE97" s="7">
        <v>1.943531925751</v>
      </c>
      <c r="EF97" s="7">
        <v>82.101167315175</v>
      </c>
      <c r="EG97" s="15">
        <f t="shared" si="78"/>
        <v>7.58193446892993</v>
      </c>
      <c r="EH97" s="7">
        <v>4.3774319066148</v>
      </c>
      <c r="EI97" s="37">
        <f t="shared" si="79"/>
        <v>0.580019340642735</v>
      </c>
      <c r="EJ97" s="37">
        <f t="shared" si="80"/>
        <v>0.00463041206213044</v>
      </c>
      <c r="EK97" s="7">
        <v>53.2212885154062</v>
      </c>
      <c r="EL97" s="15">
        <f t="shared" ref="EL97:EL112" si="91">EM97*(AA97^0.5)</f>
        <v>8.84421368243895</v>
      </c>
      <c r="EM97" s="7">
        <v>5.1062091503267</v>
      </c>
      <c r="EN97" s="7">
        <v>67.8104575163399</v>
      </c>
      <c r="EO97" s="15">
        <f t="shared" ref="EO97:EO112" si="92">EP97*(AA97^0.5)</f>
        <v>5.05383638996531</v>
      </c>
      <c r="EP97" s="7">
        <v>2.9178338001868</v>
      </c>
      <c r="EQ97" s="37">
        <f t="shared" ref="EQ97:EQ112" si="93">LN(EN97)-LN(EK97)</f>
        <v>0.242257947337524</v>
      </c>
      <c r="ER97" s="37">
        <f t="shared" ref="ER97:ER112" si="94">(EO97^2)/(AA97*(EN97^2))+(EL97^2)/(AA97*(EK97^2))</f>
        <v>0.0110565730898393</v>
      </c>
      <c r="FA97" s="7">
        <v>16.4190065435035</v>
      </c>
      <c r="FB97" s="15">
        <f t="shared" si="85"/>
        <v>2.12105404467629</v>
      </c>
      <c r="FC97" s="7">
        <v>1.2245911236596</v>
      </c>
      <c r="FD97" s="7">
        <v>29.9997406312294</v>
      </c>
      <c r="FE97" s="15">
        <f t="shared" si="86"/>
        <v>3.30191317998758</v>
      </c>
      <c r="FF97" s="7">
        <v>1.9063604633066</v>
      </c>
      <c r="FG97" s="37">
        <f t="shared" si="87"/>
        <v>0.602749136636882</v>
      </c>
      <c r="FH97" s="37">
        <f t="shared" si="88"/>
        <v>0.00960081734152237</v>
      </c>
    </row>
    <row r="98" spans="1:164">
      <c r="A98" s="5">
        <v>22</v>
      </c>
      <c r="B98" s="5" t="s">
        <v>170</v>
      </c>
      <c r="C98" s="6" t="s">
        <v>171</v>
      </c>
      <c r="D98" s="5" t="s">
        <v>172</v>
      </c>
      <c r="E98" s="7">
        <v>119.7</v>
      </c>
      <c r="F98" s="7">
        <v>30.233333</v>
      </c>
      <c r="G98" s="5" t="s">
        <v>80</v>
      </c>
      <c r="H98" s="8">
        <v>49</v>
      </c>
      <c r="I98" s="7">
        <v>15.6</v>
      </c>
      <c r="J98" s="8">
        <v>1420</v>
      </c>
      <c r="K98" s="5" t="s">
        <v>81</v>
      </c>
      <c r="L98" s="9">
        <v>6</v>
      </c>
      <c r="M98" s="6" t="s">
        <v>89</v>
      </c>
      <c r="N98" s="5" t="s">
        <v>109</v>
      </c>
      <c r="O98" s="5" t="s">
        <v>84</v>
      </c>
      <c r="Q98" s="18"/>
      <c r="W98" s="5">
        <v>7</v>
      </c>
      <c r="X98" s="6" t="s">
        <v>89</v>
      </c>
      <c r="Y98" s="5" t="s">
        <v>85</v>
      </c>
      <c r="Z98" s="7">
        <v>1.15279996395111</v>
      </c>
      <c r="AA98" s="5">
        <v>3</v>
      </c>
      <c r="AB98" s="5" t="s">
        <v>86</v>
      </c>
      <c r="AC98" s="5" t="s">
        <v>103</v>
      </c>
      <c r="AD98" s="6" t="s">
        <v>88</v>
      </c>
      <c r="AE98" s="7">
        <v>4.46</v>
      </c>
      <c r="AF98" s="7">
        <v>2.373</v>
      </c>
      <c r="AG98" s="7">
        <v>0.111</v>
      </c>
      <c r="AH98" s="7">
        <v>20</v>
      </c>
      <c r="AI98" s="7">
        <v>49.5</v>
      </c>
      <c r="AJ98" s="7">
        <v>30</v>
      </c>
      <c r="AK98" s="7">
        <v>0.548033024920645</v>
      </c>
      <c r="AL98" s="15">
        <f t="shared" si="89"/>
        <v>0.116640166762323</v>
      </c>
      <c r="AN98" s="7">
        <v>0.566698183291686</v>
      </c>
      <c r="AO98" s="15">
        <f t="shared" si="90"/>
        <v>0.123352191649027</v>
      </c>
      <c r="AQ98" s="37">
        <f t="shared" si="57"/>
        <v>0.0334913078172433</v>
      </c>
      <c r="AR98" s="37">
        <f t="shared" si="58"/>
        <v>0.03089261769063</v>
      </c>
      <c r="BY98" s="7">
        <v>24.1777944679456</v>
      </c>
      <c r="BZ98" s="15">
        <f t="shared" si="65"/>
        <v>1.16855097614272</v>
      </c>
      <c r="CA98" s="7">
        <v>0.6746632206378</v>
      </c>
      <c r="CB98" s="7">
        <v>28.4383893497093</v>
      </c>
      <c r="CC98" s="15">
        <f t="shared" si="66"/>
        <v>3.03775427699898</v>
      </c>
      <c r="CD98" s="7">
        <v>1.7538482495573</v>
      </c>
      <c r="CE98" s="37">
        <f t="shared" si="67"/>
        <v>0.162305342102504</v>
      </c>
      <c r="CF98" s="37">
        <f t="shared" si="68"/>
        <v>0.0045820649747908</v>
      </c>
      <c r="CG98" s="7">
        <v>2.40272373540855</v>
      </c>
      <c r="CH98" s="15">
        <f t="shared" si="69"/>
        <v>0.168487432642887</v>
      </c>
      <c r="CI98" s="7">
        <v>0.0972762645914398</v>
      </c>
      <c r="CJ98" s="7">
        <v>2.62970168612191</v>
      </c>
      <c r="CK98" s="15">
        <f t="shared" si="70"/>
        <v>0.112324955095258</v>
      </c>
      <c r="CL98" s="7">
        <v>0.06485084306096</v>
      </c>
      <c r="CM98" s="37">
        <f t="shared" si="71"/>
        <v>0.0902674288193266</v>
      </c>
      <c r="CN98" s="37">
        <f t="shared" si="72"/>
        <v>0.00224726303056277</v>
      </c>
      <c r="CO98" s="7">
        <v>273.318349340579</v>
      </c>
      <c r="CP98" s="15">
        <f t="shared" si="81"/>
        <v>22.3775590024963</v>
      </c>
      <c r="CQ98" s="7">
        <v>12.919689713898</v>
      </c>
      <c r="CR98" s="7">
        <v>267.445763106989</v>
      </c>
      <c r="CS98" s="15">
        <f t="shared" si="82"/>
        <v>14.9029611263176</v>
      </c>
      <c r="CT98" s="7">
        <v>8.60422861800197</v>
      </c>
      <c r="CU98" s="37">
        <f t="shared" si="83"/>
        <v>-0.0217204395635475</v>
      </c>
      <c r="CV98" s="37">
        <f t="shared" si="84"/>
        <v>0.00326945796013441</v>
      </c>
      <c r="DU98" s="7">
        <v>816.358985765124</v>
      </c>
      <c r="DV98" s="15">
        <f t="shared" si="73"/>
        <v>34.9928710752144</v>
      </c>
      <c r="DW98" s="7">
        <v>20.2031435349929</v>
      </c>
      <c r="DX98" s="7">
        <v>1758.33055308422</v>
      </c>
      <c r="DY98" s="15">
        <f t="shared" si="74"/>
        <v>70.0258715897491</v>
      </c>
      <c r="DZ98" s="7">
        <v>40.4294558125798</v>
      </c>
      <c r="EA98" s="37">
        <f t="shared" si="75"/>
        <v>0.767265896733165</v>
      </c>
      <c r="EB98" s="37">
        <f t="shared" si="76"/>
        <v>0.00114113918714943</v>
      </c>
      <c r="EC98" s="7">
        <v>45.967420424826</v>
      </c>
      <c r="ED98" s="15">
        <f t="shared" si="77"/>
        <v>3.36629604153291</v>
      </c>
      <c r="EE98" s="7">
        <v>1.943531925751</v>
      </c>
      <c r="EF98" s="7">
        <v>87.1124896344964</v>
      </c>
      <c r="EG98" s="15">
        <f t="shared" si="78"/>
        <v>1.68832693775353</v>
      </c>
      <c r="EH98" s="7">
        <v>0.974756011992099</v>
      </c>
      <c r="EI98" s="37">
        <f t="shared" si="79"/>
        <v>0.639267373848575</v>
      </c>
      <c r="EJ98" s="37">
        <f t="shared" si="80"/>
        <v>0.0019128601526667</v>
      </c>
      <c r="EK98" s="7">
        <v>53.2212885154062</v>
      </c>
      <c r="EL98" s="15">
        <f t="shared" si="91"/>
        <v>8.84421368243895</v>
      </c>
      <c r="EM98" s="7">
        <v>5.1062091503267</v>
      </c>
      <c r="EN98" s="7">
        <v>73.6461251167133</v>
      </c>
      <c r="EO98" s="15">
        <f t="shared" si="92"/>
        <v>22.7422637548434</v>
      </c>
      <c r="EP98" s="7">
        <v>13.1302521008403</v>
      </c>
      <c r="EQ98" s="37">
        <f t="shared" si="93"/>
        <v>0.324813053026825</v>
      </c>
      <c r="ER98" s="37">
        <f t="shared" si="94"/>
        <v>0.0409918205330593</v>
      </c>
      <c r="FA98" s="7">
        <v>16.4190065435035</v>
      </c>
      <c r="FB98" s="15">
        <f t="shared" si="85"/>
        <v>2.12105404467629</v>
      </c>
      <c r="FC98" s="7">
        <v>1.2245911236596</v>
      </c>
      <c r="FD98" s="7">
        <v>28.190643456867</v>
      </c>
      <c r="FE98" s="15">
        <f t="shared" si="86"/>
        <v>2.82860686895951</v>
      </c>
      <c r="FF98" s="7">
        <v>1.6330969372254</v>
      </c>
      <c r="FG98" s="37">
        <f t="shared" si="87"/>
        <v>0.540550531216927</v>
      </c>
      <c r="FH98" s="37">
        <f t="shared" si="88"/>
        <v>0.00891867433862399</v>
      </c>
    </row>
    <row r="99" spans="1:164">
      <c r="A99" s="5">
        <v>22</v>
      </c>
      <c r="B99" s="5" t="s">
        <v>170</v>
      </c>
      <c r="C99" s="6" t="s">
        <v>171</v>
      </c>
      <c r="D99" s="5" t="s">
        <v>172</v>
      </c>
      <c r="E99" s="7">
        <v>119.7</v>
      </c>
      <c r="F99" s="7">
        <v>30.233333</v>
      </c>
      <c r="G99" s="5" t="s">
        <v>80</v>
      </c>
      <c r="H99" s="8">
        <v>49</v>
      </c>
      <c r="I99" s="7">
        <v>15.6</v>
      </c>
      <c r="J99" s="8">
        <v>1420</v>
      </c>
      <c r="K99" s="5" t="s">
        <v>81</v>
      </c>
      <c r="L99" s="9">
        <v>9</v>
      </c>
      <c r="M99" s="6" t="s">
        <v>89</v>
      </c>
      <c r="N99" s="5" t="s">
        <v>109</v>
      </c>
      <c r="O99" s="5" t="s">
        <v>84</v>
      </c>
      <c r="Q99" s="18"/>
      <c r="W99" s="5">
        <v>7</v>
      </c>
      <c r="X99" s="6" t="s">
        <v>89</v>
      </c>
      <c r="Y99" s="5" t="s">
        <v>85</v>
      </c>
      <c r="Z99" s="7">
        <v>1.15279996395111</v>
      </c>
      <c r="AA99" s="5">
        <v>3</v>
      </c>
      <c r="AB99" s="5" t="s">
        <v>86</v>
      </c>
      <c r="AC99" s="5" t="s">
        <v>103</v>
      </c>
      <c r="AD99" s="6" t="s">
        <v>88</v>
      </c>
      <c r="AE99" s="7">
        <v>4.46</v>
      </c>
      <c r="AF99" s="7">
        <v>2.373</v>
      </c>
      <c r="AG99" s="7">
        <v>0.111</v>
      </c>
      <c r="AH99" s="7">
        <v>20</v>
      </c>
      <c r="AI99" s="7">
        <v>49.5</v>
      </c>
      <c r="AJ99" s="7">
        <v>30</v>
      </c>
      <c r="AK99" s="7">
        <v>0.548033024920645</v>
      </c>
      <c r="AL99" s="15">
        <f t="shared" si="89"/>
        <v>0.116640166762323</v>
      </c>
      <c r="AN99" s="7">
        <v>0.504219288174512</v>
      </c>
      <c r="AO99" s="15">
        <f t="shared" si="90"/>
        <v>0.109752521009981</v>
      </c>
      <c r="AQ99" s="37">
        <f t="shared" si="57"/>
        <v>-0.0833242805568372</v>
      </c>
      <c r="AR99" s="37">
        <f t="shared" si="58"/>
        <v>0.03089261769063</v>
      </c>
      <c r="BY99" s="7">
        <v>24.1777944679456</v>
      </c>
      <c r="BZ99" s="15">
        <f t="shared" si="65"/>
        <v>1.16855097614272</v>
      </c>
      <c r="CA99" s="7">
        <v>0.6746632206378</v>
      </c>
      <c r="CB99" s="7">
        <v>24.0282272464536</v>
      </c>
      <c r="CC99" s="15">
        <f t="shared" si="66"/>
        <v>2.10115987251885</v>
      </c>
      <c r="CD99" s="7">
        <v>1.2131052180092</v>
      </c>
      <c r="CE99" s="37">
        <f t="shared" si="67"/>
        <v>-0.00620535344398387</v>
      </c>
      <c r="CF99" s="37">
        <f t="shared" si="68"/>
        <v>0.00332755117534788</v>
      </c>
      <c r="CG99" s="7">
        <v>2.40272373540855</v>
      </c>
      <c r="CH99" s="15">
        <f t="shared" si="69"/>
        <v>0.168487432642887</v>
      </c>
      <c r="CI99" s="7">
        <v>0.0972762645914398</v>
      </c>
      <c r="CJ99" s="7">
        <v>2.19195849546043</v>
      </c>
      <c r="CK99" s="15">
        <f t="shared" si="70"/>
        <v>0.0842437163214262</v>
      </c>
      <c r="CL99" s="7">
        <v>0.0486381322957099</v>
      </c>
      <c r="CM99" s="37">
        <f t="shared" si="71"/>
        <v>-0.0918075492531234</v>
      </c>
      <c r="CN99" s="37">
        <f t="shared" si="72"/>
        <v>0.00213146964154364</v>
      </c>
      <c r="CO99" s="7">
        <v>273.318349340579</v>
      </c>
      <c r="CP99" s="15">
        <f t="shared" si="81"/>
        <v>22.3775590024963</v>
      </c>
      <c r="CQ99" s="7">
        <v>12.919689713898</v>
      </c>
      <c r="CR99" s="7">
        <v>253.760857611138</v>
      </c>
      <c r="CS99" s="15">
        <f t="shared" si="82"/>
        <v>37.3113432128405</v>
      </c>
      <c r="CT99" s="7">
        <v>21.54171404776</v>
      </c>
      <c r="CU99" s="37">
        <f t="shared" si="83"/>
        <v>-0.0742449125459474</v>
      </c>
      <c r="CV99" s="37">
        <f t="shared" si="84"/>
        <v>0.0094407110399197</v>
      </c>
      <c r="DU99" s="7">
        <v>816.358985765124</v>
      </c>
      <c r="DV99" s="15">
        <f t="shared" si="73"/>
        <v>34.9928710752144</v>
      </c>
      <c r="DW99" s="7">
        <v>20.2031435349929</v>
      </c>
      <c r="DX99" s="7">
        <v>1066.34971826808</v>
      </c>
      <c r="DY99" s="15">
        <f t="shared" si="74"/>
        <v>70.0660010290456</v>
      </c>
      <c r="DZ99" s="7">
        <v>40.4526245551601</v>
      </c>
      <c r="EA99" s="37">
        <f t="shared" si="75"/>
        <v>0.267142425084044</v>
      </c>
      <c r="EB99" s="37">
        <f t="shared" si="76"/>
        <v>0.00205156724643919</v>
      </c>
      <c r="EC99" s="7">
        <v>45.967420424826</v>
      </c>
      <c r="ED99" s="15">
        <f t="shared" si="77"/>
        <v>3.36629604153291</v>
      </c>
      <c r="EE99" s="7">
        <v>1.943531925751</v>
      </c>
      <c r="EF99" s="7">
        <v>95.528481214518</v>
      </c>
      <c r="EG99" s="15">
        <f t="shared" si="78"/>
        <v>5.89706014250089</v>
      </c>
      <c r="EH99" s="7">
        <v>3.4046692607003</v>
      </c>
      <c r="EI99" s="37">
        <f t="shared" si="79"/>
        <v>0.731491541710731</v>
      </c>
      <c r="EJ99" s="37">
        <f t="shared" si="80"/>
        <v>0.00305788757720205</v>
      </c>
      <c r="EK99" s="7">
        <v>53.2212885154062</v>
      </c>
      <c r="EL99" s="15">
        <f t="shared" si="91"/>
        <v>8.84421368243895</v>
      </c>
      <c r="EM99" s="7">
        <v>5.1062091503267</v>
      </c>
      <c r="EN99" s="7">
        <v>69.2693744164332</v>
      </c>
      <c r="EO99" s="15">
        <f t="shared" si="92"/>
        <v>2.52691819498248</v>
      </c>
      <c r="EP99" s="7">
        <v>1.4589169000933</v>
      </c>
      <c r="EQ99" s="37">
        <f t="shared" si="93"/>
        <v>0.263544404535335</v>
      </c>
      <c r="ER99" s="37">
        <f t="shared" si="94"/>
        <v>0.00964864264708538</v>
      </c>
      <c r="FA99" s="7">
        <v>16.4190065435035</v>
      </c>
      <c r="FB99" s="15">
        <f t="shared" si="85"/>
        <v>2.12105404467629</v>
      </c>
      <c r="FC99" s="7">
        <v>1.2245911236596</v>
      </c>
      <c r="FD99" s="7">
        <v>19.9806955529371</v>
      </c>
      <c r="FE99" s="15">
        <f t="shared" si="86"/>
        <v>2.12265847284916</v>
      </c>
      <c r="FF99" s="7">
        <v>1.2255174406971</v>
      </c>
      <c r="FG99" s="37">
        <f t="shared" si="87"/>
        <v>0.196326985711569</v>
      </c>
      <c r="FH99" s="37">
        <f t="shared" si="88"/>
        <v>0.0093247274721281</v>
      </c>
    </row>
    <row r="100" spans="1:164">
      <c r="A100" s="5">
        <v>22</v>
      </c>
      <c r="B100" s="5" t="s">
        <v>170</v>
      </c>
      <c r="C100" s="6" t="s">
        <v>171</v>
      </c>
      <c r="D100" s="5" t="s">
        <v>172</v>
      </c>
      <c r="E100" s="7">
        <v>119.7</v>
      </c>
      <c r="F100" s="7">
        <v>30.233333</v>
      </c>
      <c r="G100" s="5" t="s">
        <v>80</v>
      </c>
      <c r="H100" s="8">
        <v>49</v>
      </c>
      <c r="I100" s="7">
        <v>15.6</v>
      </c>
      <c r="J100" s="8">
        <v>1420</v>
      </c>
      <c r="K100" s="5" t="s">
        <v>81</v>
      </c>
      <c r="L100" s="9">
        <v>3</v>
      </c>
      <c r="M100" s="6" t="s">
        <v>82</v>
      </c>
      <c r="N100" s="5" t="s">
        <v>109</v>
      </c>
      <c r="O100" s="5" t="s">
        <v>84</v>
      </c>
      <c r="Q100" s="18"/>
      <c r="W100" s="5">
        <v>7</v>
      </c>
      <c r="X100" s="6" t="s">
        <v>89</v>
      </c>
      <c r="Y100" s="5" t="s">
        <v>85</v>
      </c>
      <c r="Z100" s="7">
        <v>1.15279996395111</v>
      </c>
      <c r="AA100" s="5">
        <v>3</v>
      </c>
      <c r="AB100" s="5" t="s">
        <v>86</v>
      </c>
      <c r="AC100" s="5" t="s">
        <v>103</v>
      </c>
      <c r="AD100" s="6" t="s">
        <v>88</v>
      </c>
      <c r="AE100" s="7">
        <v>4.46</v>
      </c>
      <c r="AF100" s="7">
        <v>2.373</v>
      </c>
      <c r="AG100" s="7">
        <v>0.111</v>
      </c>
      <c r="AH100" s="7">
        <v>20</v>
      </c>
      <c r="AI100" s="7">
        <v>49.5</v>
      </c>
      <c r="AJ100" s="7">
        <v>30</v>
      </c>
      <c r="AK100" s="7">
        <v>0.455526102519078</v>
      </c>
      <c r="AL100" s="15">
        <f t="shared" si="89"/>
        <v>0.0969515305580534</v>
      </c>
      <c r="AN100" s="7">
        <v>0.433745863442966</v>
      </c>
      <c r="AO100" s="15">
        <f t="shared" si="90"/>
        <v>0.0944126952438998</v>
      </c>
      <c r="AQ100" s="37">
        <f t="shared" si="57"/>
        <v>-0.0489942257745021</v>
      </c>
      <c r="AR100" s="37">
        <f t="shared" si="58"/>
        <v>0.03089261769063</v>
      </c>
      <c r="BY100" s="7">
        <v>27.4277751392586</v>
      </c>
      <c r="BZ100" s="15">
        <f t="shared" si="65"/>
        <v>1.40130464942656</v>
      </c>
      <c r="CA100" s="7">
        <v>0.809043616563098</v>
      </c>
      <c r="CB100" s="7">
        <v>22.4791710386316</v>
      </c>
      <c r="CC100" s="15">
        <f t="shared" si="66"/>
        <v>1.86681199599355</v>
      </c>
      <c r="CD100" s="7">
        <v>1.0778044084133</v>
      </c>
      <c r="CE100" s="37">
        <f t="shared" si="67"/>
        <v>-0.198967042329993</v>
      </c>
      <c r="CF100" s="37">
        <f t="shared" si="68"/>
        <v>0.0031689830775185</v>
      </c>
      <c r="CG100" s="7">
        <v>2.35408560311284</v>
      </c>
      <c r="CH100" s="15">
        <f t="shared" si="69"/>
        <v>0.0842437163214609</v>
      </c>
      <c r="CI100" s="7">
        <v>0.0486381322957299</v>
      </c>
      <c r="CJ100" s="7">
        <v>1.90012970168612</v>
      </c>
      <c r="CK100" s="15">
        <f t="shared" si="70"/>
        <v>0.140406193869073</v>
      </c>
      <c r="CL100" s="7">
        <v>0.0810635538262001</v>
      </c>
      <c r="CM100" s="37">
        <f t="shared" si="71"/>
        <v>-0.214230225247784</v>
      </c>
      <c r="CN100" s="37">
        <f t="shared" si="72"/>
        <v>0.00224693955469533</v>
      </c>
      <c r="CO100" s="7">
        <v>397.959543219564</v>
      </c>
      <c r="CP100" s="15">
        <f t="shared" si="81"/>
        <v>41.0717594639481</v>
      </c>
      <c r="CQ100" s="7">
        <v>23.712791382602</v>
      </c>
      <c r="CR100" s="7">
        <v>399.294221909017</v>
      </c>
      <c r="CS100" s="15">
        <f t="shared" si="82"/>
        <v>74.5764517996429</v>
      </c>
      <c r="CT100" s="7">
        <v>43.056734521731</v>
      </c>
      <c r="CU100" s="37">
        <f t="shared" si="83"/>
        <v>0.00334819349794913</v>
      </c>
      <c r="CV100" s="37">
        <f t="shared" si="84"/>
        <v>0.0151782454425225</v>
      </c>
      <c r="DU100" s="7">
        <v>877.871997330959</v>
      </c>
      <c r="DV100" s="15">
        <f t="shared" si="73"/>
        <v>58.3482047515642</v>
      </c>
      <c r="DW100" s="7">
        <v>33.687351720047</v>
      </c>
      <c r="DX100" s="7">
        <v>1750.03614323843</v>
      </c>
      <c r="DY100" s="15">
        <f t="shared" si="74"/>
        <v>35.0330005145229</v>
      </c>
      <c r="DZ100" s="7">
        <v>20.2263122775801</v>
      </c>
      <c r="EA100" s="37">
        <f t="shared" si="75"/>
        <v>0.689890925893411</v>
      </c>
      <c r="EB100" s="37">
        <f t="shared" si="76"/>
        <v>0.00160613377399752</v>
      </c>
      <c r="EC100" s="7">
        <v>50.8810678063404</v>
      </c>
      <c r="ED100" s="15">
        <f t="shared" si="77"/>
        <v>2.52731148964329</v>
      </c>
      <c r="EE100" s="7">
        <v>1.45914396887159</v>
      </c>
      <c r="EF100" s="7">
        <v>76.314425591631</v>
      </c>
      <c r="EG100" s="15">
        <f t="shared" si="78"/>
        <v>6.73949730571548</v>
      </c>
      <c r="EH100" s="7">
        <v>3.89105058365759</v>
      </c>
      <c r="EI100" s="37">
        <f t="shared" si="79"/>
        <v>0.40537107895906</v>
      </c>
      <c r="EJ100" s="37">
        <f t="shared" si="80"/>
        <v>0.00342208490350913</v>
      </c>
      <c r="EK100" s="7">
        <v>84.5880018674138</v>
      </c>
      <c r="EL100" s="15">
        <f t="shared" si="91"/>
        <v>20.2153455598611</v>
      </c>
      <c r="EM100" s="7">
        <v>11.6713352007471</v>
      </c>
      <c r="EN100" s="7">
        <v>172.123015873015</v>
      </c>
      <c r="EO100" s="15">
        <f t="shared" si="92"/>
        <v>10.1076727799296</v>
      </c>
      <c r="EP100" s="7">
        <v>5.835667600373</v>
      </c>
      <c r="EQ100" s="37">
        <f t="shared" si="93"/>
        <v>0.710416995081413</v>
      </c>
      <c r="ER100" s="37">
        <f t="shared" si="94"/>
        <v>0.0201875824427437</v>
      </c>
      <c r="FA100" s="7">
        <v>12.9128965563238</v>
      </c>
      <c r="FB100" s="15">
        <f t="shared" si="85"/>
        <v>1.18085913531163</v>
      </c>
      <c r="FC100" s="7">
        <v>0.6817693396472</v>
      </c>
      <c r="FD100" s="7">
        <v>21.8657507243799</v>
      </c>
      <c r="FE100" s="15">
        <f t="shared" si="86"/>
        <v>1.41671007673914</v>
      </c>
      <c r="FF100" s="7">
        <v>0.817937944169</v>
      </c>
      <c r="FG100" s="37">
        <f t="shared" si="87"/>
        <v>0.52669497378433</v>
      </c>
      <c r="FH100" s="37">
        <f t="shared" si="88"/>
        <v>0.0041868851145196</v>
      </c>
    </row>
    <row r="101" spans="1:164">
      <c r="A101" s="5">
        <v>22</v>
      </c>
      <c r="B101" s="5" t="s">
        <v>170</v>
      </c>
      <c r="C101" s="6" t="s">
        <v>171</v>
      </c>
      <c r="D101" s="5" t="s">
        <v>172</v>
      </c>
      <c r="E101" s="7">
        <v>119.7</v>
      </c>
      <c r="F101" s="7">
        <v>30.233333</v>
      </c>
      <c r="G101" s="5" t="s">
        <v>80</v>
      </c>
      <c r="H101" s="8">
        <v>49</v>
      </c>
      <c r="I101" s="7">
        <v>15.6</v>
      </c>
      <c r="J101" s="8">
        <v>1420</v>
      </c>
      <c r="K101" s="5" t="s">
        <v>81</v>
      </c>
      <c r="L101" s="9">
        <v>6</v>
      </c>
      <c r="M101" s="6" t="s">
        <v>89</v>
      </c>
      <c r="N101" s="5" t="s">
        <v>109</v>
      </c>
      <c r="O101" s="5" t="s">
        <v>84</v>
      </c>
      <c r="Q101" s="18"/>
      <c r="W101" s="5">
        <v>7</v>
      </c>
      <c r="X101" s="6" t="s">
        <v>89</v>
      </c>
      <c r="Y101" s="5" t="s">
        <v>85</v>
      </c>
      <c r="Z101" s="7">
        <v>1.15279996395111</v>
      </c>
      <c r="AA101" s="5">
        <v>3</v>
      </c>
      <c r="AB101" s="5" t="s">
        <v>86</v>
      </c>
      <c r="AC101" s="5" t="s">
        <v>103</v>
      </c>
      <c r="AD101" s="6" t="s">
        <v>88</v>
      </c>
      <c r="AE101" s="7">
        <v>4.46</v>
      </c>
      <c r="AF101" s="7">
        <v>2.373</v>
      </c>
      <c r="AG101" s="7">
        <v>0.111</v>
      </c>
      <c r="AH101" s="7">
        <v>20</v>
      </c>
      <c r="AI101" s="7">
        <v>49.5</v>
      </c>
      <c r="AJ101" s="7">
        <v>30</v>
      </c>
      <c r="AK101" s="7">
        <v>0.455526102519078</v>
      </c>
      <c r="AL101" s="15">
        <f t="shared" si="89"/>
        <v>0.0969515305580534</v>
      </c>
      <c r="AN101" s="7">
        <v>0.522842236779901</v>
      </c>
      <c r="AO101" s="15">
        <f t="shared" si="90"/>
        <v>0.113806145308013</v>
      </c>
      <c r="AQ101" s="37">
        <f t="shared" si="57"/>
        <v>0.137826747783631</v>
      </c>
      <c r="AR101" s="37">
        <f t="shared" si="58"/>
        <v>0.03089261769063</v>
      </c>
      <c r="BY101" s="7">
        <v>27.4277751392586</v>
      </c>
      <c r="BZ101" s="15">
        <f t="shared" si="65"/>
        <v>1.40130464942656</v>
      </c>
      <c r="CA101" s="7">
        <v>0.809043616563098</v>
      </c>
      <c r="CB101" s="7">
        <v>32.9014752390314</v>
      </c>
      <c r="CC101" s="15">
        <f t="shared" si="66"/>
        <v>1.16695677290126</v>
      </c>
      <c r="CD101" s="7">
        <v>0.673742806967198</v>
      </c>
      <c r="CE101" s="37">
        <f t="shared" si="67"/>
        <v>0.181961305688326</v>
      </c>
      <c r="CF101" s="37">
        <f t="shared" si="68"/>
        <v>0.00128941861247746</v>
      </c>
      <c r="CG101" s="7">
        <v>2.35408560311284</v>
      </c>
      <c r="CH101" s="15">
        <f t="shared" si="69"/>
        <v>0.0842437163214609</v>
      </c>
      <c r="CI101" s="7">
        <v>0.0486381322957299</v>
      </c>
      <c r="CJ101" s="7">
        <v>2.46757457846951</v>
      </c>
      <c r="CK101" s="15">
        <f t="shared" si="70"/>
        <v>0.112324955095258</v>
      </c>
      <c r="CL101" s="7">
        <v>0.06485084306096</v>
      </c>
      <c r="CM101" s="37">
        <f t="shared" si="71"/>
        <v>0.0470833430368858</v>
      </c>
      <c r="CN101" s="37">
        <f t="shared" si="72"/>
        <v>0.0011175853527206</v>
      </c>
      <c r="CO101" s="7">
        <v>397.959543219564</v>
      </c>
      <c r="CP101" s="15">
        <f t="shared" si="81"/>
        <v>41.0717594639481</v>
      </c>
      <c r="CQ101" s="7">
        <v>23.712791382602</v>
      </c>
      <c r="CR101" s="7">
        <v>366.238679700248</v>
      </c>
      <c r="CS101" s="15">
        <f t="shared" si="82"/>
        <v>18.6325542934003</v>
      </c>
      <c r="CT101" s="7">
        <v>10.757510236985</v>
      </c>
      <c r="CU101" s="37">
        <f t="shared" si="83"/>
        <v>-0.0830650987302759</v>
      </c>
      <c r="CV101" s="37">
        <f t="shared" si="84"/>
        <v>0.00441325378342101</v>
      </c>
      <c r="DU101" s="7">
        <v>877.871997330959</v>
      </c>
      <c r="DV101" s="15">
        <f t="shared" si="73"/>
        <v>58.3482047515642</v>
      </c>
      <c r="DW101" s="7">
        <v>33.687351720047</v>
      </c>
      <c r="DX101" s="7">
        <v>1637.80675415183</v>
      </c>
      <c r="DY101" s="15">
        <f t="shared" si="74"/>
        <v>93.3812052660922</v>
      </c>
      <c r="DZ101" s="7">
        <v>53.91366399763</v>
      </c>
      <c r="EA101" s="37">
        <f t="shared" si="75"/>
        <v>0.623612486654955</v>
      </c>
      <c r="EB101" s="37">
        <f t="shared" si="76"/>
        <v>0.00255616284947549</v>
      </c>
      <c r="EC101" s="7">
        <v>50.8810678063404</v>
      </c>
      <c r="ED101" s="15">
        <f t="shared" si="77"/>
        <v>2.52731148964329</v>
      </c>
      <c r="EE101" s="7">
        <v>1.45914396887159</v>
      </c>
      <c r="EF101" s="7">
        <v>81.3257479109523</v>
      </c>
      <c r="EG101" s="15">
        <f t="shared" si="78"/>
        <v>2.52731148964331</v>
      </c>
      <c r="EH101" s="7">
        <v>1.4591439688716</v>
      </c>
      <c r="EI101" s="37">
        <f t="shared" si="79"/>
        <v>0.468971763314378</v>
      </c>
      <c r="EJ101" s="37">
        <f t="shared" si="80"/>
        <v>0.00114431564298335</v>
      </c>
      <c r="EK101" s="7">
        <v>84.5880018674138</v>
      </c>
      <c r="EL101" s="15">
        <f t="shared" si="91"/>
        <v>20.2153455598611</v>
      </c>
      <c r="EM101" s="7">
        <v>11.6713352007471</v>
      </c>
      <c r="EN101" s="7">
        <v>64.8926237161531</v>
      </c>
      <c r="EO101" s="15">
        <f t="shared" si="92"/>
        <v>20.2153455598607</v>
      </c>
      <c r="EP101" s="7">
        <v>11.6713352007469</v>
      </c>
      <c r="EQ101" s="37">
        <f t="shared" si="93"/>
        <v>-0.265058473551185</v>
      </c>
      <c r="ER101" s="37">
        <f t="shared" si="94"/>
        <v>0.0513863198740238</v>
      </c>
      <c r="FA101" s="7">
        <v>12.9128965563238</v>
      </c>
      <c r="FB101" s="15">
        <f t="shared" si="85"/>
        <v>1.18085913531163</v>
      </c>
      <c r="FC101" s="7">
        <v>0.6817693396472</v>
      </c>
      <c r="FD101" s="7">
        <v>19.0997680502138</v>
      </c>
      <c r="FE101" s="15">
        <f t="shared" si="86"/>
        <v>1.88841195959468</v>
      </c>
      <c r="FF101" s="7">
        <v>1.0902751532129</v>
      </c>
      <c r="FG101" s="37">
        <f t="shared" si="87"/>
        <v>0.391449645995266</v>
      </c>
      <c r="FH101" s="37">
        <f t="shared" si="88"/>
        <v>0.00604606897789016</v>
      </c>
    </row>
    <row r="102" spans="1:164">
      <c r="A102" s="5">
        <v>22</v>
      </c>
      <c r="B102" s="5" t="s">
        <v>170</v>
      </c>
      <c r="C102" s="6" t="s">
        <v>171</v>
      </c>
      <c r="D102" s="5" t="s">
        <v>172</v>
      </c>
      <c r="E102" s="7">
        <v>119.7</v>
      </c>
      <c r="F102" s="7">
        <v>30.233333</v>
      </c>
      <c r="G102" s="5" t="s">
        <v>80</v>
      </c>
      <c r="H102" s="8">
        <v>49</v>
      </c>
      <c r="I102" s="7">
        <v>15.6</v>
      </c>
      <c r="J102" s="8">
        <v>1420</v>
      </c>
      <c r="K102" s="5" t="s">
        <v>81</v>
      </c>
      <c r="L102" s="9">
        <v>9</v>
      </c>
      <c r="M102" s="6" t="s">
        <v>89</v>
      </c>
      <c r="N102" s="5" t="s">
        <v>109</v>
      </c>
      <c r="O102" s="5" t="s">
        <v>84</v>
      </c>
      <c r="Q102" s="18"/>
      <c r="W102" s="5">
        <v>7</v>
      </c>
      <c r="X102" s="6" t="s">
        <v>89</v>
      </c>
      <c r="Y102" s="5" t="s">
        <v>85</v>
      </c>
      <c r="Z102" s="7">
        <v>1.15279996395111</v>
      </c>
      <c r="AA102" s="5">
        <v>3</v>
      </c>
      <c r="AB102" s="5" t="s">
        <v>86</v>
      </c>
      <c r="AC102" s="5" t="s">
        <v>103</v>
      </c>
      <c r="AD102" s="6" t="s">
        <v>88</v>
      </c>
      <c r="AE102" s="7">
        <v>4.46</v>
      </c>
      <c r="AF102" s="7">
        <v>2.373</v>
      </c>
      <c r="AG102" s="7">
        <v>0.111</v>
      </c>
      <c r="AH102" s="7">
        <v>20</v>
      </c>
      <c r="AI102" s="7">
        <v>49.5</v>
      </c>
      <c r="AJ102" s="7">
        <v>30</v>
      </c>
      <c r="AK102" s="7">
        <v>0.455526102519078</v>
      </c>
      <c r="AL102" s="15">
        <f t="shared" si="89"/>
        <v>0.0969515305580534</v>
      </c>
      <c r="AN102" s="7">
        <v>0.387956709664347</v>
      </c>
      <c r="AO102" s="15">
        <f t="shared" si="90"/>
        <v>0.0844458510949751</v>
      </c>
      <c r="AQ102" s="37">
        <f t="shared" si="57"/>
        <v>-0.160559259890676</v>
      </c>
      <c r="AR102" s="37">
        <f t="shared" si="58"/>
        <v>0.03089261769063</v>
      </c>
      <c r="BY102" s="7">
        <v>27.4277751392586</v>
      </c>
      <c r="BZ102" s="15">
        <f t="shared" si="65"/>
        <v>1.40130464942656</v>
      </c>
      <c r="CA102" s="7">
        <v>0.809043616563098</v>
      </c>
      <c r="CB102" s="7">
        <v>27.8180305356439</v>
      </c>
      <c r="CC102" s="15">
        <f t="shared" si="66"/>
        <v>0.700652324713191</v>
      </c>
      <c r="CD102" s="7">
        <v>0.404521808281498</v>
      </c>
      <c r="CE102" s="37">
        <f t="shared" si="67"/>
        <v>0.0141281997082032</v>
      </c>
      <c r="CF102" s="37">
        <f t="shared" si="68"/>
        <v>0.00108154847001158</v>
      </c>
      <c r="CG102" s="7">
        <v>2.35408560311284</v>
      </c>
      <c r="CH102" s="15">
        <f t="shared" si="69"/>
        <v>0.0842437163214609</v>
      </c>
      <c r="CI102" s="7">
        <v>0.0486381322957299</v>
      </c>
      <c r="CJ102" s="7">
        <v>2.094682230869</v>
      </c>
      <c r="CK102" s="15">
        <f t="shared" si="70"/>
        <v>0.112324955095258</v>
      </c>
      <c r="CL102" s="7">
        <v>0.06485084306096</v>
      </c>
      <c r="CM102" s="37">
        <f t="shared" si="71"/>
        <v>-0.116750511042195</v>
      </c>
      <c r="CN102" s="37">
        <f t="shared" si="72"/>
        <v>0.00138538967344179</v>
      </c>
      <c r="CO102" s="7">
        <v>397.959543219564</v>
      </c>
      <c r="CP102" s="15">
        <f t="shared" si="81"/>
        <v>41.0717594639481</v>
      </c>
      <c r="CQ102" s="7">
        <v>23.712791382602</v>
      </c>
      <c r="CR102" s="7">
        <v>305.145987155052</v>
      </c>
      <c r="CS102" s="15">
        <f t="shared" si="82"/>
        <v>7.4591863341655</v>
      </c>
      <c r="CT102" s="7">
        <v>4.30656323796603</v>
      </c>
      <c r="CU102" s="37">
        <f t="shared" si="83"/>
        <v>-0.26556004141284</v>
      </c>
      <c r="CV102" s="37">
        <f t="shared" si="84"/>
        <v>0.00374966389891203</v>
      </c>
      <c r="DU102" s="7">
        <v>877.871997330959</v>
      </c>
      <c r="DV102" s="15">
        <f t="shared" si="73"/>
        <v>58.3482047515642</v>
      </c>
      <c r="DW102" s="7">
        <v>33.687351720047</v>
      </c>
      <c r="DX102" s="7">
        <v>986.324881376036</v>
      </c>
      <c r="DY102" s="15">
        <f t="shared" si="74"/>
        <v>46.7507967920024</v>
      </c>
      <c r="DZ102" s="7">
        <v>26.9915851126921</v>
      </c>
      <c r="EA102" s="37">
        <f t="shared" si="75"/>
        <v>0.116485000537518</v>
      </c>
      <c r="EB102" s="37">
        <f t="shared" si="76"/>
        <v>0.00222144228679274</v>
      </c>
      <c r="EC102" s="7">
        <v>50.8810678063404</v>
      </c>
      <c r="ED102" s="15">
        <f t="shared" si="77"/>
        <v>2.52731148964329</v>
      </c>
      <c r="EE102" s="7">
        <v>1.45914396887159</v>
      </c>
      <c r="EF102" s="7">
        <v>87.3058461440326</v>
      </c>
      <c r="EG102" s="15">
        <f t="shared" si="78"/>
        <v>2.52731148964314</v>
      </c>
      <c r="EH102" s="7">
        <v>1.4591439688715</v>
      </c>
      <c r="EI102" s="37">
        <f t="shared" si="79"/>
        <v>0.539926521172064</v>
      </c>
      <c r="EJ102" s="37">
        <f t="shared" si="80"/>
        <v>0.00110172631682435</v>
      </c>
      <c r="EK102" s="7">
        <v>84.5880018674138</v>
      </c>
      <c r="EL102" s="15">
        <f t="shared" si="91"/>
        <v>20.2153455598611</v>
      </c>
      <c r="EM102" s="7">
        <v>11.6713352007471</v>
      </c>
      <c r="EN102" s="7">
        <v>113.76633986928</v>
      </c>
      <c r="EO102" s="15">
        <f t="shared" si="92"/>
        <v>6.31729548745579</v>
      </c>
      <c r="EP102" s="7">
        <v>3.64729225023301</v>
      </c>
      <c r="EQ102" s="37">
        <f t="shared" si="93"/>
        <v>0.296354260060931</v>
      </c>
      <c r="ER102" s="37">
        <f t="shared" si="94"/>
        <v>0.0200659094287902</v>
      </c>
      <c r="FA102" s="7">
        <v>12.9128965563238</v>
      </c>
      <c r="FB102" s="15">
        <f t="shared" si="85"/>
        <v>1.18085913531163</v>
      </c>
      <c r="FC102" s="7">
        <v>0.6817693396472</v>
      </c>
      <c r="FD102" s="7">
        <v>17.9733665325359</v>
      </c>
      <c r="FE102" s="15">
        <f t="shared" si="86"/>
        <v>0.945008193883772</v>
      </c>
      <c r="FF102" s="7">
        <v>0.545600735125198</v>
      </c>
      <c r="FG102" s="37">
        <f t="shared" si="87"/>
        <v>0.330664480055161</v>
      </c>
      <c r="FH102" s="37">
        <f t="shared" si="88"/>
        <v>0.00370907245658654</v>
      </c>
    </row>
    <row r="103" spans="1:164">
      <c r="A103" s="5">
        <v>23</v>
      </c>
      <c r="B103" s="5" t="s">
        <v>173</v>
      </c>
      <c r="C103" s="6" t="s">
        <v>174</v>
      </c>
      <c r="D103" s="5" t="s">
        <v>175</v>
      </c>
      <c r="E103" s="7">
        <v>115.298056</v>
      </c>
      <c r="F103" s="7">
        <v>37.798611</v>
      </c>
      <c r="G103" s="5" t="s">
        <v>99</v>
      </c>
      <c r="H103" s="8">
        <v>31</v>
      </c>
      <c r="I103" s="7">
        <v>11.5</v>
      </c>
      <c r="J103" s="8">
        <v>540</v>
      </c>
      <c r="K103" s="5" t="s">
        <v>81</v>
      </c>
      <c r="L103" s="9">
        <v>10.2</v>
      </c>
      <c r="M103" s="6" t="s">
        <v>100</v>
      </c>
      <c r="N103" s="5" t="s">
        <v>83</v>
      </c>
      <c r="O103" s="5" t="s">
        <v>110</v>
      </c>
      <c r="Q103" s="18"/>
      <c r="W103" s="5">
        <v>14</v>
      </c>
      <c r="X103" s="5" t="s">
        <v>100</v>
      </c>
      <c r="Y103" s="5" t="s">
        <v>85</v>
      </c>
      <c r="Z103" s="7">
        <v>0.294099986553192</v>
      </c>
      <c r="AA103" s="5">
        <v>3</v>
      </c>
      <c r="AB103" s="5" t="s">
        <v>86</v>
      </c>
      <c r="AC103" s="5" t="s">
        <v>103</v>
      </c>
      <c r="AD103" s="6" t="s">
        <v>88</v>
      </c>
      <c r="AE103" s="7">
        <v>8.1</v>
      </c>
      <c r="AF103" s="7">
        <v>0.5</v>
      </c>
      <c r="AG103" s="7">
        <v>0.120000004768372</v>
      </c>
      <c r="AH103" s="7">
        <v>44.5</v>
      </c>
      <c r="AI103" s="7">
        <v>35</v>
      </c>
      <c r="AJ103" s="7">
        <v>21</v>
      </c>
      <c r="AK103" s="7">
        <v>0.0436363636363636</v>
      </c>
      <c r="AL103" s="15">
        <f t="shared" si="89"/>
        <v>0.00928731025321662</v>
      </c>
      <c r="AN103" s="7">
        <v>0.0218181818181818</v>
      </c>
      <c r="AO103" s="15">
        <f t="shared" si="90"/>
        <v>0.00474912506236928</v>
      </c>
      <c r="AQ103" s="37">
        <f t="shared" si="57"/>
        <v>-0.693147180559945</v>
      </c>
      <c r="AR103" s="37">
        <f t="shared" si="58"/>
        <v>0.03089261769063</v>
      </c>
      <c r="BY103" s="7">
        <v>21.0447745198902</v>
      </c>
      <c r="BZ103" s="15">
        <f t="shared" si="65"/>
        <v>0.580060310962468</v>
      </c>
      <c r="CA103" s="7">
        <v>0.334897976680399</v>
      </c>
      <c r="CB103" s="7">
        <v>23.7909379286694</v>
      </c>
      <c r="CC103" s="15">
        <f t="shared" si="66"/>
        <v>0.812084435347354</v>
      </c>
      <c r="CD103" s="7">
        <v>0.4688571673525</v>
      </c>
      <c r="CE103" s="37">
        <f t="shared" si="67"/>
        <v>0.122652460894569</v>
      </c>
      <c r="CF103" s="37">
        <f t="shared" si="68"/>
        <v>0.00064162345619551</v>
      </c>
      <c r="CG103" s="7">
        <v>1.24125959037119</v>
      </c>
      <c r="CH103" s="15">
        <f t="shared" si="69"/>
        <v>0.106533316390121</v>
      </c>
      <c r="CI103" s="7">
        <v>0.0615070388954999</v>
      </c>
      <c r="CJ103" s="7">
        <v>1.36176611784172</v>
      </c>
      <c r="CK103" s="15">
        <f t="shared" si="70"/>
        <v>0.106633160173066</v>
      </c>
      <c r="CL103" s="7">
        <v>0.06156468373046</v>
      </c>
      <c r="CM103" s="37">
        <f t="shared" si="71"/>
        <v>0.0926558106064794</v>
      </c>
      <c r="CN103" s="37">
        <f t="shared" si="72"/>
        <v>0.0044993056489811</v>
      </c>
      <c r="DE103" s="7">
        <v>11.4117647058823</v>
      </c>
      <c r="DF103" s="15">
        <f t="shared" ref="DF103:DF108" si="95">DG103*(AA103^0.5)</f>
        <v>1.57230465465593</v>
      </c>
      <c r="DG103" s="7">
        <v>0.9077705156137</v>
      </c>
      <c r="DH103" s="7">
        <v>11.4722827402565</v>
      </c>
      <c r="DI103" s="15">
        <f t="shared" ref="DI103:DI108" si="96">DJ103*(AA103^0.5)</f>
        <v>0.838562482483206</v>
      </c>
      <c r="DJ103" s="7">
        <v>0.484144274994</v>
      </c>
      <c r="DK103" s="37">
        <f t="shared" ref="DK103:DK108" si="97">LN(DH103)-LN(DE103)</f>
        <v>0.00528911466364468</v>
      </c>
      <c r="DL103" s="37">
        <f t="shared" ref="DL103:DL108" si="98">(DI103^2)/(AA103*(DH103^2))+(DF103^2)/(AA103*(DE103^2))</f>
        <v>0.00810865201609269</v>
      </c>
      <c r="DM103" s="7">
        <v>39.0132030178325</v>
      </c>
      <c r="DN103" s="15">
        <f t="shared" ref="DN103:DN108" si="99">DO103*(AA103^0.5)</f>
        <v>5.56857898523947</v>
      </c>
      <c r="DO103" s="7">
        <v>3.2150205761317</v>
      </c>
      <c r="DP103" s="7">
        <v>93.6685528120712</v>
      </c>
      <c r="DQ103" s="15">
        <f t="shared" ref="DQ103:DQ108" si="100">DR103*(AA103^0.5)</f>
        <v>13.9214474630979</v>
      </c>
      <c r="DR103" s="7">
        <v>8.0375514403288</v>
      </c>
      <c r="DS103" s="37">
        <f t="shared" ref="DS103:DS108" si="101">LN(DP103)-LN(DM103)</f>
        <v>0.875862389489514</v>
      </c>
      <c r="DT103" s="37">
        <f t="shared" ref="DT103:DT108" si="102">(DQ103^2)/(AA103*(DP103^2))+(DN103^2)/(AA103*(DM103^2))</f>
        <v>0.0141542518739579</v>
      </c>
      <c r="DU103" s="7">
        <v>202.767857142857</v>
      </c>
      <c r="DV103" s="15">
        <f t="shared" si="73"/>
        <v>10.3098262355291</v>
      </c>
      <c r="DW103" s="7">
        <v>5.95238095238099</v>
      </c>
      <c r="DX103" s="7">
        <v>225.089285714285</v>
      </c>
      <c r="DY103" s="15">
        <f t="shared" si="74"/>
        <v>42.5280332215565</v>
      </c>
      <c r="DZ103" s="7">
        <v>24.553571428571</v>
      </c>
      <c r="EA103" s="37">
        <f t="shared" si="75"/>
        <v>0.104435385082359</v>
      </c>
      <c r="EB103" s="37">
        <f t="shared" si="76"/>
        <v>0.0127610067518219</v>
      </c>
      <c r="EC103" s="7">
        <v>28.0708745619459</v>
      </c>
      <c r="ED103" s="15">
        <f t="shared" si="77"/>
        <v>7.08688975486602</v>
      </c>
      <c r="EE103" s="7">
        <v>4.0916177076891</v>
      </c>
      <c r="EF103" s="7">
        <v>39.4390203050917</v>
      </c>
      <c r="EG103" s="15">
        <f t="shared" si="78"/>
        <v>9.01886639196766</v>
      </c>
      <c r="EH103" s="7">
        <v>5.2070449391878</v>
      </c>
      <c r="EI103" s="37">
        <f t="shared" si="79"/>
        <v>0.340023142938832</v>
      </c>
      <c r="EJ103" s="37">
        <f t="shared" si="80"/>
        <v>0.0386773762293654</v>
      </c>
      <c r="EK103" s="7">
        <v>5.90662049972443</v>
      </c>
      <c r="EL103" s="15">
        <f t="shared" si="91"/>
        <v>0.704563677482406</v>
      </c>
      <c r="EM103" s="7">
        <v>0.4067800288557</v>
      </c>
      <c r="EN103" s="7">
        <v>1.86614654098616</v>
      </c>
      <c r="EO103" s="15">
        <f t="shared" si="92"/>
        <v>0.895847933812471</v>
      </c>
      <c r="EP103" s="7">
        <v>0.5172180457396</v>
      </c>
      <c r="EQ103" s="37">
        <f t="shared" si="93"/>
        <v>-1.15219820891595</v>
      </c>
      <c r="ER103" s="37">
        <f t="shared" si="94"/>
        <v>0.0815596047743756</v>
      </c>
      <c r="FA103" s="7">
        <v>21.3013808606294</v>
      </c>
      <c r="FB103" s="15">
        <f t="shared" si="85"/>
        <v>0.651813436133339</v>
      </c>
      <c r="FC103" s="7">
        <v>0.376324662812998</v>
      </c>
      <c r="FD103" s="7">
        <v>11.1406149646756</v>
      </c>
      <c r="FE103" s="15">
        <f t="shared" si="86"/>
        <v>0.869084581511296</v>
      </c>
      <c r="FF103" s="7">
        <v>0.5017662170841</v>
      </c>
      <c r="FG103" s="37">
        <f t="shared" si="87"/>
        <v>-0.648174463483856</v>
      </c>
      <c r="FH103" s="37">
        <f t="shared" si="88"/>
        <v>0.0023406559009629</v>
      </c>
    </row>
    <row r="104" spans="1:164">
      <c r="A104" s="5">
        <v>23</v>
      </c>
      <c r="B104" s="5" t="s">
        <v>173</v>
      </c>
      <c r="C104" s="6" t="s">
        <v>174</v>
      </c>
      <c r="D104" s="5" t="s">
        <v>175</v>
      </c>
      <c r="E104" s="7">
        <v>115.298056</v>
      </c>
      <c r="F104" s="7">
        <v>37.798611</v>
      </c>
      <c r="G104" s="5" t="s">
        <v>99</v>
      </c>
      <c r="H104" s="8">
        <v>31</v>
      </c>
      <c r="I104" s="7">
        <v>11.5</v>
      </c>
      <c r="J104" s="8">
        <v>540</v>
      </c>
      <c r="K104" s="5" t="s">
        <v>81</v>
      </c>
      <c r="L104" s="9">
        <v>32.7</v>
      </c>
      <c r="M104" s="6" t="s">
        <v>100</v>
      </c>
      <c r="N104" s="5" t="s">
        <v>83</v>
      </c>
      <c r="O104" s="5" t="s">
        <v>110</v>
      </c>
      <c r="Q104" s="18"/>
      <c r="W104" s="5">
        <v>14</v>
      </c>
      <c r="X104" s="5" t="s">
        <v>100</v>
      </c>
      <c r="Y104" s="5" t="s">
        <v>85</v>
      </c>
      <c r="Z104" s="7">
        <v>0.294099986553192</v>
      </c>
      <c r="AA104" s="5">
        <v>3</v>
      </c>
      <c r="AB104" s="5" t="s">
        <v>86</v>
      </c>
      <c r="AC104" s="5" t="s">
        <v>103</v>
      </c>
      <c r="AD104" s="6" t="s">
        <v>88</v>
      </c>
      <c r="AE104" s="7">
        <v>8.1</v>
      </c>
      <c r="AF104" s="7">
        <v>0.5</v>
      </c>
      <c r="AG104" s="7">
        <v>0.120000004768372</v>
      </c>
      <c r="AH104" s="7">
        <v>44.5</v>
      </c>
      <c r="AI104" s="7">
        <v>35</v>
      </c>
      <c r="AJ104" s="7">
        <v>21</v>
      </c>
      <c r="AK104" s="7">
        <v>0.0436363636363636</v>
      </c>
      <c r="AL104" s="15">
        <f t="shared" si="89"/>
        <v>0.00928731025321662</v>
      </c>
      <c r="AN104" s="7">
        <v>0.0418181818181818</v>
      </c>
      <c r="AO104" s="15">
        <f t="shared" si="90"/>
        <v>0.00910248970287446</v>
      </c>
      <c r="AQ104" s="37">
        <f t="shared" si="57"/>
        <v>-0.0425596144187956</v>
      </c>
      <c r="AR104" s="37">
        <f t="shared" si="58"/>
        <v>0.03089261769063</v>
      </c>
      <c r="BY104" s="7">
        <v>21.0447745198902</v>
      </c>
      <c r="BZ104" s="15">
        <f t="shared" si="65"/>
        <v>0.580060310962468</v>
      </c>
      <c r="CA104" s="7">
        <v>0.334897976680399</v>
      </c>
      <c r="CB104" s="7">
        <v>24.1928155006858</v>
      </c>
      <c r="CC104" s="15">
        <f t="shared" si="66"/>
        <v>3.0163136170047</v>
      </c>
      <c r="CD104" s="7">
        <v>1.741469478738</v>
      </c>
      <c r="CE104" s="37">
        <f t="shared" si="67"/>
        <v>0.139403420972031</v>
      </c>
      <c r="CF104" s="37">
        <f t="shared" si="68"/>
        <v>0.00543478307123651</v>
      </c>
      <c r="CG104" s="7">
        <v>1.24125959037119</v>
      </c>
      <c r="CH104" s="15">
        <f t="shared" si="69"/>
        <v>0.106533316390121</v>
      </c>
      <c r="CI104" s="7">
        <v>0.0615070388954999</v>
      </c>
      <c r="CJ104" s="7">
        <v>1.31461264284966</v>
      </c>
      <c r="CK104" s="15">
        <f t="shared" si="70"/>
        <v>0.164642398057477</v>
      </c>
      <c r="CL104" s="7">
        <v>0.0950563328385099</v>
      </c>
      <c r="CM104" s="37">
        <f t="shared" si="71"/>
        <v>0.0574153913318173</v>
      </c>
      <c r="CN104" s="37">
        <f t="shared" si="72"/>
        <v>0.00768378443946415</v>
      </c>
      <c r="DE104" s="7">
        <v>11.4117647058823</v>
      </c>
      <c r="DF104" s="15">
        <f t="shared" si="95"/>
        <v>1.57230465465593</v>
      </c>
      <c r="DG104" s="7">
        <v>0.9077705156137</v>
      </c>
      <c r="DH104" s="7">
        <v>11.8959089808763</v>
      </c>
      <c r="DI104" s="15">
        <f t="shared" si="96"/>
        <v>2.30604682682847</v>
      </c>
      <c r="DJ104" s="7">
        <v>1.3313967562333</v>
      </c>
      <c r="DK104" s="37">
        <f t="shared" si="97"/>
        <v>0.0415497428837739</v>
      </c>
      <c r="DL104" s="37">
        <f t="shared" si="98"/>
        <v>0.018853920459378</v>
      </c>
      <c r="DM104" s="7">
        <v>39.0132030178325</v>
      </c>
      <c r="DN104" s="15">
        <f t="shared" si="99"/>
        <v>5.56857898523947</v>
      </c>
      <c r="DO104" s="7">
        <v>3.2150205761317</v>
      </c>
      <c r="DP104" s="7">
        <v>154.173453932327</v>
      </c>
      <c r="DQ104" s="15">
        <f t="shared" si="100"/>
        <v>2.57804582650008</v>
      </c>
      <c r="DR104" s="7">
        <v>1.48843545191301</v>
      </c>
      <c r="DS104" s="37">
        <f t="shared" si="101"/>
        <v>1.3741781650652</v>
      </c>
      <c r="DT104" s="37">
        <f t="shared" si="102"/>
        <v>0.00688437058838453</v>
      </c>
      <c r="DU104" s="7">
        <v>202.767857142857</v>
      </c>
      <c r="DV104" s="15">
        <f t="shared" si="73"/>
        <v>10.3098262355291</v>
      </c>
      <c r="DW104" s="7">
        <v>5.95238095238099</v>
      </c>
      <c r="DX104" s="7">
        <v>216.904761904761</v>
      </c>
      <c r="DY104" s="15">
        <f t="shared" si="74"/>
        <v>29.6407504271456</v>
      </c>
      <c r="DZ104" s="7">
        <v>17.113095238095</v>
      </c>
      <c r="EA104" s="37">
        <f t="shared" si="75"/>
        <v>0.0673966081661233</v>
      </c>
      <c r="EB104" s="37">
        <f t="shared" si="76"/>
        <v>0.00708646149551075</v>
      </c>
      <c r="EC104" s="7">
        <v>28.0708745619459</v>
      </c>
      <c r="ED104" s="15">
        <f t="shared" si="77"/>
        <v>7.08688975486602</v>
      </c>
      <c r="EE104" s="7">
        <v>4.0916177076891</v>
      </c>
      <c r="EF104" s="7">
        <v>30.3477891156462</v>
      </c>
      <c r="EG104" s="15">
        <f t="shared" si="78"/>
        <v>9.45067404923493</v>
      </c>
      <c r="EH104" s="7">
        <v>5.4563492063492</v>
      </c>
      <c r="EI104" s="37">
        <f t="shared" si="79"/>
        <v>0.0779911222276457</v>
      </c>
      <c r="EJ104" s="37">
        <f t="shared" si="80"/>
        <v>0.0535719189604802</v>
      </c>
      <c r="EK104" s="7">
        <v>5.90662049972443</v>
      </c>
      <c r="EL104" s="15">
        <f t="shared" si="91"/>
        <v>0.704563677482406</v>
      </c>
      <c r="EM104" s="7">
        <v>0.4067800288557</v>
      </c>
      <c r="EN104" s="7">
        <v>5.62217181264782</v>
      </c>
      <c r="EO104" s="15">
        <f t="shared" si="92"/>
        <v>1.08835837127286</v>
      </c>
      <c r="EP104" s="7">
        <v>0.62836399862917</v>
      </c>
      <c r="EQ104" s="37">
        <f t="shared" si="93"/>
        <v>-0.0493558076173675</v>
      </c>
      <c r="ER104" s="37">
        <f t="shared" si="94"/>
        <v>0.0172343621660078</v>
      </c>
      <c r="FA104" s="7">
        <v>21.3013808606294</v>
      </c>
      <c r="FB104" s="15">
        <f t="shared" si="85"/>
        <v>0.651813436133339</v>
      </c>
      <c r="FC104" s="7">
        <v>0.376324662812998</v>
      </c>
      <c r="FD104" s="7">
        <v>31.211263648041</v>
      </c>
      <c r="FE104" s="15">
        <f t="shared" si="86"/>
        <v>1.95544030840055</v>
      </c>
      <c r="FF104" s="7">
        <v>1.1289739884393</v>
      </c>
      <c r="FG104" s="37">
        <f t="shared" si="87"/>
        <v>0.382007144274128</v>
      </c>
      <c r="FH104" s="37">
        <f t="shared" si="88"/>
        <v>0.00162052550931296</v>
      </c>
    </row>
    <row r="105" spans="1:164">
      <c r="A105" s="5">
        <v>23</v>
      </c>
      <c r="B105" s="5" t="s">
        <v>173</v>
      </c>
      <c r="C105" s="6" t="s">
        <v>174</v>
      </c>
      <c r="D105" s="5" t="s">
        <v>175</v>
      </c>
      <c r="E105" s="7">
        <v>115.298056</v>
      </c>
      <c r="F105" s="7">
        <v>37.798611</v>
      </c>
      <c r="G105" s="5" t="s">
        <v>99</v>
      </c>
      <c r="H105" s="8">
        <v>31</v>
      </c>
      <c r="I105" s="7">
        <v>11.5</v>
      </c>
      <c r="J105" s="8">
        <v>540</v>
      </c>
      <c r="K105" s="5" t="s">
        <v>81</v>
      </c>
      <c r="L105" s="9">
        <v>55.2</v>
      </c>
      <c r="M105" s="6" t="s">
        <v>100</v>
      </c>
      <c r="N105" s="5" t="s">
        <v>83</v>
      </c>
      <c r="O105" s="5" t="s">
        <v>110</v>
      </c>
      <c r="Q105" s="18"/>
      <c r="W105" s="5">
        <v>14</v>
      </c>
      <c r="X105" s="5" t="s">
        <v>100</v>
      </c>
      <c r="Y105" s="5" t="s">
        <v>85</v>
      </c>
      <c r="Z105" s="7">
        <v>0.294099986553192</v>
      </c>
      <c r="AA105" s="5">
        <v>3</v>
      </c>
      <c r="AB105" s="5" t="s">
        <v>86</v>
      </c>
      <c r="AC105" s="5" t="s">
        <v>103</v>
      </c>
      <c r="AD105" s="6" t="s">
        <v>88</v>
      </c>
      <c r="AE105" s="7">
        <v>8.1</v>
      </c>
      <c r="AF105" s="7">
        <v>0.5</v>
      </c>
      <c r="AG105" s="7">
        <v>0.120000004768372</v>
      </c>
      <c r="AH105" s="7">
        <v>44.5</v>
      </c>
      <c r="AI105" s="7">
        <v>35</v>
      </c>
      <c r="AJ105" s="7">
        <v>21</v>
      </c>
      <c r="AK105" s="7">
        <v>0.0436363636363636</v>
      </c>
      <c r="AL105" s="15">
        <f t="shared" si="89"/>
        <v>0.00928731025321662</v>
      </c>
      <c r="AN105" s="7">
        <v>0.0245454545454545</v>
      </c>
      <c r="AO105" s="15">
        <f t="shared" si="90"/>
        <v>0.00534276569516544</v>
      </c>
      <c r="AQ105" s="37">
        <f t="shared" si="57"/>
        <v>-0.575364144903563</v>
      </c>
      <c r="AR105" s="37">
        <f t="shared" si="58"/>
        <v>0.03089261769063</v>
      </c>
      <c r="BY105" s="7">
        <v>21.0447745198902</v>
      </c>
      <c r="BZ105" s="15">
        <f t="shared" si="65"/>
        <v>0.580060310962468</v>
      </c>
      <c r="CA105" s="7">
        <v>0.334897976680399</v>
      </c>
      <c r="CB105" s="7">
        <v>23.3890603566529</v>
      </c>
      <c r="CC105" s="15">
        <f t="shared" si="66"/>
        <v>3.82839805235206</v>
      </c>
      <c r="CD105" s="7">
        <v>2.2103266460905</v>
      </c>
      <c r="CE105" s="37">
        <f t="shared" si="67"/>
        <v>0.105616118946624</v>
      </c>
      <c r="CF105" s="37">
        <f t="shared" si="68"/>
        <v>0.00918398086598801</v>
      </c>
      <c r="CG105" s="7">
        <v>1.24125959037119</v>
      </c>
      <c r="CH105" s="15">
        <f t="shared" si="69"/>
        <v>0.106533316390121</v>
      </c>
      <c r="CI105" s="7">
        <v>0.0615070388954999</v>
      </c>
      <c r="CJ105" s="7">
        <v>1.34571203130714</v>
      </c>
      <c r="CK105" s="15">
        <f t="shared" si="70"/>
        <v>0.261490867503042</v>
      </c>
      <c r="CL105" s="7">
        <v>0.15097182274351</v>
      </c>
      <c r="CM105" s="37">
        <f t="shared" si="71"/>
        <v>0.0807966015530635</v>
      </c>
      <c r="CN105" s="37">
        <f t="shared" si="72"/>
        <v>0.0150414063535605</v>
      </c>
      <c r="DE105" s="7">
        <v>11.4117647058823</v>
      </c>
      <c r="DF105" s="15">
        <f t="shared" si="95"/>
        <v>1.57230465465593</v>
      </c>
      <c r="DG105" s="7">
        <v>0.9077705156137</v>
      </c>
      <c r="DH105" s="7">
        <v>10.3829581215202</v>
      </c>
      <c r="DI105" s="15">
        <f t="shared" si="96"/>
        <v>1.67712496496624</v>
      </c>
      <c r="DJ105" s="7">
        <v>0.9682885499879</v>
      </c>
      <c r="DK105" s="37">
        <f t="shared" si="97"/>
        <v>-0.0944789950638372</v>
      </c>
      <c r="DL105" s="37">
        <f t="shared" si="98"/>
        <v>0.015024667741076</v>
      </c>
      <c r="DM105" s="7">
        <v>39.0132030178325</v>
      </c>
      <c r="DN105" s="15">
        <f t="shared" si="99"/>
        <v>5.56857898523947</v>
      </c>
      <c r="DO105" s="7">
        <v>3.2150205761317</v>
      </c>
      <c r="DP105" s="7">
        <v>99.101342211553</v>
      </c>
      <c r="DQ105" s="15">
        <f t="shared" si="100"/>
        <v>33.5145957444956</v>
      </c>
      <c r="DR105" s="7">
        <v>19.349660874866</v>
      </c>
      <c r="DS105" s="37">
        <f t="shared" si="101"/>
        <v>0.932242857498799</v>
      </c>
      <c r="DT105" s="37">
        <f t="shared" si="102"/>
        <v>0.0449142156019395</v>
      </c>
      <c r="DU105" s="7">
        <v>202.767857142857</v>
      </c>
      <c r="DV105" s="15">
        <f t="shared" si="73"/>
        <v>10.3098262355291</v>
      </c>
      <c r="DW105" s="7">
        <v>5.95238095238099</v>
      </c>
      <c r="DX105" s="7">
        <v>257.827380952381</v>
      </c>
      <c r="DY105" s="15">
        <f t="shared" si="74"/>
        <v>36.0843918243528</v>
      </c>
      <c r="DZ105" s="7">
        <v>20.833333333334</v>
      </c>
      <c r="EA105" s="37">
        <f t="shared" si="75"/>
        <v>0.240228531116474</v>
      </c>
      <c r="EB105" s="37">
        <f t="shared" si="76"/>
        <v>0.00739094598392548</v>
      </c>
      <c r="EC105" s="7">
        <v>28.0708745619459</v>
      </c>
      <c r="ED105" s="15">
        <f t="shared" si="77"/>
        <v>7.08688975486602</v>
      </c>
      <c r="EE105" s="7">
        <v>4.0916177076891</v>
      </c>
      <c r="EF105" s="7">
        <v>18.6504586683157</v>
      </c>
      <c r="EG105" s="15">
        <f t="shared" si="78"/>
        <v>3.22182069860274</v>
      </c>
      <c r="EH105" s="7">
        <v>1.860119047619</v>
      </c>
      <c r="EI105" s="37">
        <f t="shared" si="79"/>
        <v>-0.408861807089707</v>
      </c>
      <c r="EJ105" s="37">
        <f t="shared" si="80"/>
        <v>0.0311932871843003</v>
      </c>
      <c r="EK105" s="7">
        <v>5.90662049972443</v>
      </c>
      <c r="EL105" s="15">
        <f t="shared" si="91"/>
        <v>0.704563677482406</v>
      </c>
      <c r="EM105" s="7">
        <v>0.4067800288557</v>
      </c>
      <c r="EN105" s="7">
        <v>3.20726051011988</v>
      </c>
      <c r="EO105" s="15">
        <f t="shared" si="92"/>
        <v>0.192265201234316</v>
      </c>
      <c r="EP105" s="7">
        <v>0.11100436568843</v>
      </c>
      <c r="EQ105" s="37">
        <f t="shared" si="93"/>
        <v>-0.610656691274558</v>
      </c>
      <c r="ER105" s="37">
        <f t="shared" si="94"/>
        <v>0.00594074417256417</v>
      </c>
      <c r="FA105" s="7">
        <v>21.3013808606294</v>
      </c>
      <c r="FB105" s="15">
        <f t="shared" si="85"/>
        <v>0.651813436133339</v>
      </c>
      <c r="FC105" s="7">
        <v>0.376324662812998</v>
      </c>
      <c r="FD105" s="7">
        <v>21.4268224149004</v>
      </c>
      <c r="FE105" s="15">
        <f t="shared" si="86"/>
        <v>5.21450748906812</v>
      </c>
      <c r="FF105" s="7">
        <v>3.0105973025048</v>
      </c>
      <c r="FG105" s="37">
        <f t="shared" si="87"/>
        <v>0.00587162132022323</v>
      </c>
      <c r="FH105" s="37">
        <f t="shared" si="88"/>
        <v>0.0200540501127062</v>
      </c>
    </row>
    <row r="106" spans="1:164">
      <c r="A106" s="5">
        <v>23</v>
      </c>
      <c r="B106" s="5" t="s">
        <v>173</v>
      </c>
      <c r="C106" s="6" t="s">
        <v>174</v>
      </c>
      <c r="D106" s="5" t="s">
        <v>175</v>
      </c>
      <c r="E106" s="7">
        <v>115.298056</v>
      </c>
      <c r="F106" s="7">
        <v>37.798611</v>
      </c>
      <c r="G106" s="5" t="s">
        <v>99</v>
      </c>
      <c r="H106" s="8">
        <v>31</v>
      </c>
      <c r="I106" s="7">
        <v>11.5</v>
      </c>
      <c r="J106" s="8">
        <v>540</v>
      </c>
      <c r="K106" s="5" t="s">
        <v>81</v>
      </c>
      <c r="L106" s="9">
        <v>10.2</v>
      </c>
      <c r="M106" s="6" t="s">
        <v>100</v>
      </c>
      <c r="N106" s="5" t="s">
        <v>83</v>
      </c>
      <c r="O106" s="5" t="s">
        <v>110</v>
      </c>
      <c r="Q106" s="18"/>
      <c r="W106" s="5">
        <v>14</v>
      </c>
      <c r="X106" s="5" t="s">
        <v>100</v>
      </c>
      <c r="Y106" s="5" t="s">
        <v>85</v>
      </c>
      <c r="Z106" s="7">
        <v>0.294099986553192</v>
      </c>
      <c r="AA106" s="5">
        <v>3</v>
      </c>
      <c r="AB106" s="5" t="s">
        <v>86</v>
      </c>
      <c r="AC106" s="5" t="s">
        <v>103</v>
      </c>
      <c r="AD106" s="6" t="s">
        <v>88</v>
      </c>
      <c r="AE106" s="7">
        <v>8.1</v>
      </c>
      <c r="AF106" s="7">
        <v>0.5</v>
      </c>
      <c r="AG106" s="7">
        <v>0.120000004768372</v>
      </c>
      <c r="AH106" s="7">
        <v>44.5</v>
      </c>
      <c r="AI106" s="7">
        <v>35</v>
      </c>
      <c r="AJ106" s="7">
        <v>21</v>
      </c>
      <c r="AK106" s="7">
        <v>0.14090909090909</v>
      </c>
      <c r="AL106" s="15">
        <f t="shared" si="89"/>
        <v>0.0299902726926785</v>
      </c>
      <c r="AN106" s="7">
        <v>0.0518181818181818</v>
      </c>
      <c r="AO106" s="15">
        <f t="shared" si="90"/>
        <v>0.0112791720231271</v>
      </c>
      <c r="AQ106" s="37">
        <f t="shared" si="57"/>
        <v>-1.00037384908469</v>
      </c>
      <c r="AR106" s="37">
        <f t="shared" si="58"/>
        <v>0.03089261769063</v>
      </c>
      <c r="BY106" s="7">
        <v>18.6335090877914</v>
      </c>
      <c r="BZ106" s="15">
        <f t="shared" si="65"/>
        <v>2.78428949261982</v>
      </c>
      <c r="CA106" s="7">
        <v>1.6075102880659</v>
      </c>
      <c r="CB106" s="7">
        <v>23.456039951989</v>
      </c>
      <c r="CC106" s="15">
        <f t="shared" si="66"/>
        <v>1.16012062192477</v>
      </c>
      <c r="CD106" s="7">
        <v>0.669795953360701</v>
      </c>
      <c r="CE106" s="37">
        <f t="shared" si="67"/>
        <v>0.230166505267358</v>
      </c>
      <c r="CF106" s="37">
        <f t="shared" si="68"/>
        <v>0.00825789865861374</v>
      </c>
      <c r="CG106" s="7">
        <v>1.27025494235285</v>
      </c>
      <c r="CH106" s="15">
        <f t="shared" si="69"/>
        <v>0.232386404777917</v>
      </c>
      <c r="CI106" s="7">
        <v>0.13416835335454</v>
      </c>
      <c r="CJ106" s="7">
        <v>1.36845291869634</v>
      </c>
      <c r="CK106" s="15">
        <f t="shared" si="70"/>
        <v>0.0871636225010085</v>
      </c>
      <c r="CL106" s="7">
        <v>0.0503239409145002</v>
      </c>
      <c r="CM106" s="37">
        <f t="shared" si="71"/>
        <v>0.074463222988906</v>
      </c>
      <c r="CN106" s="37">
        <f t="shared" si="72"/>
        <v>0.0125086054180944</v>
      </c>
      <c r="DE106" s="7">
        <v>8.02275478092471</v>
      </c>
      <c r="DF106" s="15">
        <f t="shared" si="95"/>
        <v>0.733742172172717</v>
      </c>
      <c r="DG106" s="7">
        <v>0.423626240619699</v>
      </c>
      <c r="DH106" s="7">
        <v>9.23311546840958</v>
      </c>
      <c r="DI106" s="15">
        <f t="shared" si="96"/>
        <v>0.104820310310384</v>
      </c>
      <c r="DJ106" s="7">
        <v>0.0605180343742404</v>
      </c>
      <c r="DK106" s="37">
        <f t="shared" si="97"/>
        <v>0.140514676974724</v>
      </c>
      <c r="DL106" s="37">
        <f t="shared" si="98"/>
        <v>0.00283112715814703</v>
      </c>
      <c r="DM106" s="7">
        <v>20.2142632601735</v>
      </c>
      <c r="DN106" s="15">
        <f t="shared" si="99"/>
        <v>6.44511456624963</v>
      </c>
      <c r="DO106" s="7">
        <v>3.7210886297822</v>
      </c>
      <c r="DP106" s="7">
        <v>36.2149443682363</v>
      </c>
      <c r="DQ106" s="15">
        <f t="shared" si="100"/>
        <v>3.86706873974974</v>
      </c>
      <c r="DR106" s="7">
        <v>2.2326531778693</v>
      </c>
      <c r="DS106" s="37">
        <f t="shared" si="101"/>
        <v>0.58308340427036</v>
      </c>
      <c r="DT106" s="37">
        <f t="shared" si="102"/>
        <v>0.0376870321249911</v>
      </c>
      <c r="DU106" s="7">
        <v>193.095238095238</v>
      </c>
      <c r="DV106" s="15">
        <f t="shared" si="73"/>
        <v>10.3098262355291</v>
      </c>
      <c r="DW106" s="7">
        <v>5.95238095238099</v>
      </c>
      <c r="DX106" s="7">
        <v>181.190476190476</v>
      </c>
      <c r="DY106" s="15">
        <f t="shared" si="74"/>
        <v>20.6196524710582</v>
      </c>
      <c r="DZ106" s="7">
        <v>11.904761904762</v>
      </c>
      <c r="EA106" s="37">
        <f t="shared" si="75"/>
        <v>-0.0636346962537271</v>
      </c>
      <c r="EB106" s="37">
        <f t="shared" si="76"/>
        <v>0.00526713808675168</v>
      </c>
      <c r="EC106" s="7">
        <v>31.7167078952793</v>
      </c>
      <c r="ED106" s="15">
        <f t="shared" si="77"/>
        <v>6.44475717926583</v>
      </c>
      <c r="EE106" s="7">
        <v>3.7208822923109</v>
      </c>
      <c r="EF106" s="7">
        <v>17.4983122036693</v>
      </c>
      <c r="EG106" s="15">
        <f t="shared" si="78"/>
        <v>0.537899934817216</v>
      </c>
      <c r="EH106" s="7">
        <v>0.310556672163802</v>
      </c>
      <c r="EI106" s="37">
        <f t="shared" si="79"/>
        <v>-0.594739174203223</v>
      </c>
      <c r="EJ106" s="37">
        <f t="shared" si="80"/>
        <v>0.0140780654245098</v>
      </c>
      <c r="EK106" s="7">
        <v>12.1970566716704</v>
      </c>
      <c r="EL106" s="15">
        <f t="shared" si="91"/>
        <v>0.831841278809835</v>
      </c>
      <c r="EM106" s="7">
        <v>0.480263786243901</v>
      </c>
      <c r="EN106" s="7">
        <v>6.3085865637416</v>
      </c>
      <c r="EO106" s="15">
        <f t="shared" si="92"/>
        <v>1.34438499128386</v>
      </c>
      <c r="EP106" s="7">
        <v>0.77618103661223</v>
      </c>
      <c r="EQ106" s="37">
        <f t="shared" si="93"/>
        <v>-0.659283014157269</v>
      </c>
      <c r="ER106" s="37">
        <f t="shared" si="94"/>
        <v>0.0166881915492758</v>
      </c>
      <c r="FA106" s="7">
        <v>31.4621467565831</v>
      </c>
      <c r="FB106" s="15">
        <f t="shared" si="85"/>
        <v>8.03903237898014</v>
      </c>
      <c r="FC106" s="7">
        <v>4.6413375080283</v>
      </c>
      <c r="FD106" s="7">
        <v>25.1900690430314</v>
      </c>
      <c r="FE106" s="15">
        <f t="shared" si="86"/>
        <v>6.30086321595737</v>
      </c>
      <c r="FF106" s="7">
        <v>3.63780507386</v>
      </c>
      <c r="FG106" s="37">
        <f t="shared" si="87"/>
        <v>-0.222335301704425</v>
      </c>
      <c r="FH106" s="37">
        <f t="shared" si="88"/>
        <v>0.0426180179562025</v>
      </c>
    </row>
    <row r="107" spans="1:164">
      <c r="A107" s="5">
        <v>23</v>
      </c>
      <c r="B107" s="5" t="s">
        <v>173</v>
      </c>
      <c r="C107" s="6" t="s">
        <v>174</v>
      </c>
      <c r="D107" s="5" t="s">
        <v>175</v>
      </c>
      <c r="E107" s="7">
        <v>115.298056</v>
      </c>
      <c r="F107" s="7">
        <v>37.798611</v>
      </c>
      <c r="G107" s="5" t="s">
        <v>99</v>
      </c>
      <c r="H107" s="8">
        <v>31</v>
      </c>
      <c r="I107" s="7">
        <v>11.5</v>
      </c>
      <c r="J107" s="8">
        <v>540</v>
      </c>
      <c r="K107" s="5" t="s">
        <v>81</v>
      </c>
      <c r="L107" s="9">
        <v>32.7</v>
      </c>
      <c r="M107" s="6" t="s">
        <v>100</v>
      </c>
      <c r="N107" s="5" t="s">
        <v>83</v>
      </c>
      <c r="O107" s="5" t="s">
        <v>110</v>
      </c>
      <c r="Q107" s="18"/>
      <c r="W107" s="5">
        <v>14</v>
      </c>
      <c r="X107" s="5" t="s">
        <v>100</v>
      </c>
      <c r="Y107" s="5" t="s">
        <v>85</v>
      </c>
      <c r="Z107" s="7">
        <v>0.294099986553192</v>
      </c>
      <c r="AA107" s="5">
        <v>3</v>
      </c>
      <c r="AB107" s="5" t="s">
        <v>86</v>
      </c>
      <c r="AC107" s="5" t="s">
        <v>103</v>
      </c>
      <c r="AD107" s="6" t="s">
        <v>88</v>
      </c>
      <c r="AE107" s="7">
        <v>8.1</v>
      </c>
      <c r="AF107" s="7">
        <v>0.5</v>
      </c>
      <c r="AG107" s="7">
        <v>0.120000004768372</v>
      </c>
      <c r="AH107" s="7">
        <v>44.5</v>
      </c>
      <c r="AI107" s="7">
        <v>35</v>
      </c>
      <c r="AJ107" s="7">
        <v>21</v>
      </c>
      <c r="AK107" s="7">
        <v>0.14090909090909</v>
      </c>
      <c r="AL107" s="15">
        <f t="shared" si="89"/>
        <v>0.0299902726926785</v>
      </c>
      <c r="AN107" s="7">
        <v>0.0445454545454545</v>
      </c>
      <c r="AO107" s="15">
        <f t="shared" si="90"/>
        <v>0.00969613033567062</v>
      </c>
      <c r="AQ107" s="37">
        <f t="shared" si="57"/>
        <v>-1.15160481880861</v>
      </c>
      <c r="AR107" s="37">
        <f t="shared" si="58"/>
        <v>0.03089261769063</v>
      </c>
      <c r="BY107" s="7">
        <v>18.6335090877914</v>
      </c>
      <c r="BZ107" s="15">
        <f t="shared" si="65"/>
        <v>2.78428949261982</v>
      </c>
      <c r="CA107" s="7">
        <v>1.6075102880659</v>
      </c>
      <c r="CB107" s="7">
        <v>26.5371013374485</v>
      </c>
      <c r="CC107" s="15">
        <f t="shared" si="66"/>
        <v>1.27613268411746</v>
      </c>
      <c r="CD107" s="7">
        <v>0.736775548696897</v>
      </c>
      <c r="CE107" s="37">
        <f t="shared" si="67"/>
        <v>0.353582280595899</v>
      </c>
      <c r="CF107" s="37">
        <f t="shared" si="68"/>
        <v>0.00821332795285106</v>
      </c>
      <c r="CG107" s="7">
        <v>1.27025494235285</v>
      </c>
      <c r="CH107" s="15">
        <f t="shared" si="69"/>
        <v>0.232386404777917</v>
      </c>
      <c r="CI107" s="7">
        <v>0.13416835335454</v>
      </c>
      <c r="CJ107" s="7">
        <v>1.55049530747985</v>
      </c>
      <c r="CK107" s="15">
        <f t="shared" si="70"/>
        <v>0.038739387778226</v>
      </c>
      <c r="CL107" s="7">
        <v>0.0223661959620001</v>
      </c>
      <c r="CM107" s="37">
        <f t="shared" si="71"/>
        <v>0.199356810763071</v>
      </c>
      <c r="CN107" s="37">
        <f t="shared" si="72"/>
        <v>0.0113643402087121</v>
      </c>
      <c r="DE107" s="7">
        <v>8.02275478092471</v>
      </c>
      <c r="DF107" s="15">
        <f t="shared" si="95"/>
        <v>0.733742172172717</v>
      </c>
      <c r="DG107" s="7">
        <v>0.423626240619699</v>
      </c>
      <c r="DH107" s="7">
        <v>10.9276204308884</v>
      </c>
      <c r="DI107" s="15">
        <f t="shared" si="96"/>
        <v>0.943382792793347</v>
      </c>
      <c r="DJ107" s="7">
        <v>0.5446623093681</v>
      </c>
      <c r="DK107" s="37">
        <f t="shared" si="97"/>
        <v>0.309011716801963</v>
      </c>
      <c r="DL107" s="37">
        <f t="shared" si="98"/>
        <v>0.00527246287629295</v>
      </c>
      <c r="DM107" s="7">
        <v>20.2142632601735</v>
      </c>
      <c r="DN107" s="15">
        <f t="shared" si="99"/>
        <v>6.44511456624963</v>
      </c>
      <c r="DO107" s="7">
        <v>3.7210886297822</v>
      </c>
      <c r="DP107" s="7">
        <v>133.707466468526</v>
      </c>
      <c r="DQ107" s="15">
        <f t="shared" si="100"/>
        <v>22.5579009818725</v>
      </c>
      <c r="DR107" s="7">
        <v>13.023810204237</v>
      </c>
      <c r="DS107" s="37">
        <f t="shared" si="101"/>
        <v>1.88926587026576</v>
      </c>
      <c r="DT107" s="37">
        <f t="shared" si="102"/>
        <v>0.0433740874938808</v>
      </c>
      <c r="DU107" s="7">
        <v>193.095238095238</v>
      </c>
      <c r="DV107" s="15">
        <f t="shared" si="73"/>
        <v>10.3098262355291</v>
      </c>
      <c r="DW107" s="7">
        <v>5.95238095238099</v>
      </c>
      <c r="DX107" s="7">
        <v>183.422619047619</v>
      </c>
      <c r="DY107" s="15">
        <f t="shared" si="74"/>
        <v>42.5280332215582</v>
      </c>
      <c r="DZ107" s="7">
        <v>24.553571428572</v>
      </c>
      <c r="EA107" s="37">
        <f t="shared" si="75"/>
        <v>-0.0513906448330053</v>
      </c>
      <c r="EB107" s="37">
        <f t="shared" si="76"/>
        <v>0.0188696549720498</v>
      </c>
      <c r="EC107" s="7">
        <v>31.7167078952793</v>
      </c>
      <c r="ED107" s="15">
        <f t="shared" si="77"/>
        <v>6.44475717926583</v>
      </c>
      <c r="EE107" s="7">
        <v>3.7208822923109</v>
      </c>
      <c r="EF107" s="7">
        <v>28.7226409503195</v>
      </c>
      <c r="EG107" s="15">
        <f t="shared" si="78"/>
        <v>6.08566131958311</v>
      </c>
      <c r="EH107" s="7">
        <v>3.5135582010582</v>
      </c>
      <c r="EI107" s="37">
        <f t="shared" si="79"/>
        <v>-0.0991579099298097</v>
      </c>
      <c r="EJ107" s="37">
        <f t="shared" si="80"/>
        <v>0.0287270072203149</v>
      </c>
      <c r="EK107" s="7">
        <v>12.1970566716704</v>
      </c>
      <c r="EL107" s="15">
        <f t="shared" si="91"/>
        <v>0.831841278809835</v>
      </c>
      <c r="EM107" s="7">
        <v>0.480263786243901</v>
      </c>
      <c r="EN107" s="7">
        <v>3.22835700308872</v>
      </c>
      <c r="EO107" s="15">
        <f t="shared" si="92"/>
        <v>0.320033275013774</v>
      </c>
      <c r="EP107" s="7">
        <v>0.18477129747884</v>
      </c>
      <c r="EQ107" s="37">
        <f t="shared" si="93"/>
        <v>-1.32922132616691</v>
      </c>
      <c r="ER107" s="37">
        <f t="shared" si="94"/>
        <v>0.0048261343202181</v>
      </c>
      <c r="FA107" s="7">
        <v>31.4621467565831</v>
      </c>
      <c r="FB107" s="15">
        <f t="shared" si="85"/>
        <v>8.03903237898014</v>
      </c>
      <c r="FC107" s="7">
        <v>4.6413375080283</v>
      </c>
      <c r="FD107" s="7">
        <v>38.7377569043031</v>
      </c>
      <c r="FE107" s="15">
        <f t="shared" si="86"/>
        <v>5.86632092520164</v>
      </c>
      <c r="FF107" s="7">
        <v>3.3869219653179</v>
      </c>
      <c r="FG107" s="37">
        <f t="shared" si="87"/>
        <v>0.208029622063998</v>
      </c>
      <c r="FH107" s="37">
        <f t="shared" si="88"/>
        <v>0.0294069061583648</v>
      </c>
    </row>
    <row r="108" ht="16.05" customHeight="1" spans="1:164">
      <c r="A108" s="5">
        <v>23</v>
      </c>
      <c r="B108" s="5" t="s">
        <v>173</v>
      </c>
      <c r="C108" s="6" t="s">
        <v>174</v>
      </c>
      <c r="D108" s="5" t="s">
        <v>175</v>
      </c>
      <c r="E108" s="7">
        <v>115.298056</v>
      </c>
      <c r="F108" s="7">
        <v>37.798611</v>
      </c>
      <c r="G108" s="5" t="s">
        <v>99</v>
      </c>
      <c r="H108" s="8">
        <v>31</v>
      </c>
      <c r="I108" s="7">
        <v>11.5</v>
      </c>
      <c r="J108" s="8">
        <v>540</v>
      </c>
      <c r="K108" s="5" t="s">
        <v>81</v>
      </c>
      <c r="L108" s="9">
        <v>55.2</v>
      </c>
      <c r="M108" s="6" t="s">
        <v>100</v>
      </c>
      <c r="N108" s="5" t="s">
        <v>83</v>
      </c>
      <c r="O108" s="5" t="s">
        <v>110</v>
      </c>
      <c r="Q108" s="18"/>
      <c r="W108" s="5">
        <v>14</v>
      </c>
      <c r="X108" s="5" t="s">
        <v>100</v>
      </c>
      <c r="Y108" s="5" t="s">
        <v>85</v>
      </c>
      <c r="Z108" s="7">
        <v>0.294099986553192</v>
      </c>
      <c r="AA108" s="5">
        <v>3</v>
      </c>
      <c r="AB108" s="5" t="s">
        <v>86</v>
      </c>
      <c r="AC108" s="5" t="s">
        <v>103</v>
      </c>
      <c r="AD108" s="6" t="s">
        <v>88</v>
      </c>
      <c r="AE108" s="7">
        <v>8.1</v>
      </c>
      <c r="AF108" s="7">
        <v>0.5</v>
      </c>
      <c r="AG108" s="7">
        <v>0.120000004768372</v>
      </c>
      <c r="AH108" s="7">
        <v>44.5</v>
      </c>
      <c r="AI108" s="7">
        <v>35</v>
      </c>
      <c r="AJ108" s="7">
        <v>21</v>
      </c>
      <c r="AK108" s="7">
        <v>0.14090909090909</v>
      </c>
      <c r="AL108" s="15">
        <f t="shared" si="89"/>
        <v>0.0299902726926785</v>
      </c>
      <c r="AN108" s="7">
        <v>0.0254545454545454</v>
      </c>
      <c r="AO108" s="15">
        <f t="shared" si="90"/>
        <v>0.00554064590609749</v>
      </c>
      <c r="AQ108" s="37">
        <f t="shared" si="57"/>
        <v>-1.71122060674404</v>
      </c>
      <c r="AR108" s="37">
        <f t="shared" si="58"/>
        <v>0.03089261769063</v>
      </c>
      <c r="BY108" s="7">
        <v>18.6335090877914</v>
      </c>
      <c r="BZ108" s="15">
        <f t="shared" si="65"/>
        <v>2.78428949261982</v>
      </c>
      <c r="CA108" s="7">
        <v>1.6075102880659</v>
      </c>
      <c r="CB108" s="7">
        <v>21.781550068587</v>
      </c>
      <c r="CC108" s="15">
        <f t="shared" si="66"/>
        <v>1.16012062192494</v>
      </c>
      <c r="CD108" s="7">
        <v>0.669795953360801</v>
      </c>
      <c r="CE108" s="37">
        <f t="shared" si="67"/>
        <v>0.156101760619828</v>
      </c>
      <c r="CF108" s="37">
        <f t="shared" si="68"/>
        <v>0.00838808939282899</v>
      </c>
      <c r="CG108" s="7">
        <v>1.27025494235285</v>
      </c>
      <c r="CH108" s="15">
        <f t="shared" si="69"/>
        <v>0.232386404777917</v>
      </c>
      <c r="CI108" s="7">
        <v>0.13416835335454</v>
      </c>
      <c r="CJ108" s="7">
        <v>1.57041159795632</v>
      </c>
      <c r="CK108" s="15">
        <f t="shared" si="70"/>
        <v>0.0290545408336867</v>
      </c>
      <c r="CL108" s="7">
        <v>0.01677464697151</v>
      </c>
      <c r="CM108" s="37">
        <f t="shared" si="71"/>
        <v>0.212120126969913</v>
      </c>
      <c r="CN108" s="37">
        <f t="shared" si="72"/>
        <v>0.0112703524420972</v>
      </c>
      <c r="DE108" s="7">
        <v>8.02275478092471</v>
      </c>
      <c r="DF108" s="15">
        <f t="shared" si="95"/>
        <v>0.733742172172717</v>
      </c>
      <c r="DG108" s="7">
        <v>0.423626240619699</v>
      </c>
      <c r="DH108" s="7">
        <v>9.59622367465505</v>
      </c>
      <c r="DI108" s="15">
        <f t="shared" si="96"/>
        <v>0.419281241241534</v>
      </c>
      <c r="DJ108" s="7">
        <v>0.24207213749696</v>
      </c>
      <c r="DK108" s="37">
        <f t="shared" si="97"/>
        <v>0.179087802068203</v>
      </c>
      <c r="DL108" s="37">
        <f t="shared" si="98"/>
        <v>0.00342450579032054</v>
      </c>
      <c r="DM108" s="7">
        <v>20.2142632601735</v>
      </c>
      <c r="DN108" s="15">
        <f t="shared" si="99"/>
        <v>6.44511456624963</v>
      </c>
      <c r="DO108" s="7">
        <v>3.7210886297822</v>
      </c>
      <c r="DP108" s="7">
        <v>152.312909617436</v>
      </c>
      <c r="DQ108" s="15">
        <f t="shared" si="100"/>
        <v>2.57804582650008</v>
      </c>
      <c r="DR108" s="7">
        <v>1.48843545191301</v>
      </c>
      <c r="DS108" s="37">
        <f t="shared" si="101"/>
        <v>2.0195485634811</v>
      </c>
      <c r="DT108" s="37">
        <f t="shared" si="102"/>
        <v>0.0339817996087268</v>
      </c>
      <c r="DU108" s="7">
        <v>193.095238095238</v>
      </c>
      <c r="DV108" s="15">
        <f t="shared" si="73"/>
        <v>10.3098262355291</v>
      </c>
      <c r="DW108" s="7">
        <v>5.95238095238099</v>
      </c>
      <c r="DX108" s="7">
        <v>184.910714285714</v>
      </c>
      <c r="DY108" s="15">
        <f t="shared" si="74"/>
        <v>5.15491311776541</v>
      </c>
      <c r="DZ108" s="7">
        <v>2.97619047619099</v>
      </c>
      <c r="EA108" s="37">
        <f t="shared" si="75"/>
        <v>-0.0433104457315556</v>
      </c>
      <c r="EB108" s="37">
        <f t="shared" si="76"/>
        <v>0.00120930911194162</v>
      </c>
      <c r="EC108" s="7">
        <v>31.7167078952793</v>
      </c>
      <c r="ED108" s="15">
        <f t="shared" si="77"/>
        <v>6.44475717926583</v>
      </c>
      <c r="EE108" s="7">
        <v>3.7208822923109</v>
      </c>
      <c r="EF108" s="7">
        <v>21.9652820724249</v>
      </c>
      <c r="EG108" s="15">
        <f t="shared" si="78"/>
        <v>3.76065045180361</v>
      </c>
      <c r="EH108" s="7">
        <v>2.1712125506769</v>
      </c>
      <c r="EI108" s="37">
        <f t="shared" si="79"/>
        <v>-0.367380485727465</v>
      </c>
      <c r="EJ108" s="37">
        <f t="shared" si="80"/>
        <v>0.0235339029976115</v>
      </c>
      <c r="EK108" s="7">
        <v>12.1970566716704</v>
      </c>
      <c r="EL108" s="15">
        <f t="shared" si="91"/>
        <v>0.831841278809835</v>
      </c>
      <c r="EM108" s="7">
        <v>0.480263786243901</v>
      </c>
      <c r="EN108" s="7">
        <v>1.84802337924111</v>
      </c>
      <c r="EO108" s="15">
        <f t="shared" si="92"/>
        <v>0.512053240022014</v>
      </c>
      <c r="EP108" s="7">
        <v>0.29563407596613</v>
      </c>
      <c r="EQ108" s="37">
        <f t="shared" si="93"/>
        <v>-1.88707804196778</v>
      </c>
      <c r="ER108" s="37">
        <f t="shared" si="94"/>
        <v>0.0271418217209711</v>
      </c>
      <c r="FA108" s="7">
        <v>31.4621467565831</v>
      </c>
      <c r="FB108" s="15">
        <f t="shared" si="85"/>
        <v>8.03903237898014</v>
      </c>
      <c r="FC108" s="7">
        <v>4.6413375080283</v>
      </c>
      <c r="FD108" s="7">
        <v>39.8667308927424</v>
      </c>
      <c r="FE108" s="15">
        <f t="shared" si="86"/>
        <v>2.17271145377833</v>
      </c>
      <c r="FF108" s="7">
        <v>1.2544155427103</v>
      </c>
      <c r="FG108" s="37">
        <f t="shared" si="87"/>
        <v>0.236757030913415</v>
      </c>
      <c r="FH108" s="37">
        <f t="shared" si="88"/>
        <v>0.0227526008871428</v>
      </c>
    </row>
    <row r="109" spans="1:156">
      <c r="A109" s="5">
        <v>24</v>
      </c>
      <c r="B109" s="5" t="s">
        <v>176</v>
      </c>
      <c r="C109" s="6" t="s">
        <v>177</v>
      </c>
      <c r="D109" s="5" t="s">
        <v>178</v>
      </c>
      <c r="E109" s="7">
        <v>110.087333</v>
      </c>
      <c r="F109" s="7">
        <v>29.767333</v>
      </c>
      <c r="G109" s="5" t="s">
        <v>80</v>
      </c>
      <c r="H109" s="8">
        <v>1440</v>
      </c>
      <c r="I109" s="7">
        <v>11.5</v>
      </c>
      <c r="J109" s="8">
        <v>2105</v>
      </c>
      <c r="K109" s="5" t="s">
        <v>81</v>
      </c>
      <c r="L109" s="9">
        <v>1.2</v>
      </c>
      <c r="M109" s="6" t="s">
        <v>82</v>
      </c>
      <c r="N109" s="5" t="s">
        <v>109</v>
      </c>
      <c r="O109" s="5" t="s">
        <v>110</v>
      </c>
      <c r="Q109" s="18"/>
      <c r="W109" s="5">
        <v>1</v>
      </c>
      <c r="X109" s="5" t="s">
        <v>82</v>
      </c>
      <c r="Y109" s="5" t="s">
        <v>119</v>
      </c>
      <c r="Z109" s="7">
        <v>1.52380001544952</v>
      </c>
      <c r="AA109" s="5">
        <v>6</v>
      </c>
      <c r="AB109" s="5" t="s">
        <v>86</v>
      </c>
      <c r="AC109" s="5" t="s">
        <v>87</v>
      </c>
      <c r="AD109" s="6" t="s">
        <v>104</v>
      </c>
      <c r="AE109" s="7">
        <v>5</v>
      </c>
      <c r="AF109" s="7">
        <v>3.57</v>
      </c>
      <c r="AG109" s="7">
        <v>0.267</v>
      </c>
      <c r="AH109" s="7">
        <v>24</v>
      </c>
      <c r="AI109" s="7">
        <v>44</v>
      </c>
      <c r="AJ109" s="7">
        <v>32</v>
      </c>
      <c r="AK109" s="7">
        <v>0.56621637675732</v>
      </c>
      <c r="AL109" s="15">
        <f t="shared" si="55"/>
        <v>0.0121453752918702</v>
      </c>
      <c r="AM109" s="7">
        <v>0.00495832869994806</v>
      </c>
      <c r="AN109" s="7">
        <v>0.561850129186794</v>
      </c>
      <c r="AO109" s="15">
        <f t="shared" si="56"/>
        <v>0.016991153209679</v>
      </c>
      <c r="AP109" s="7">
        <v>0.00693660925086104</v>
      </c>
      <c r="AQ109" s="37">
        <f t="shared" si="57"/>
        <v>-0.00774115595423874</v>
      </c>
      <c r="AR109" s="37">
        <f t="shared" si="58"/>
        <v>0.000229108227538665</v>
      </c>
      <c r="DU109" s="7">
        <v>258.666964912152</v>
      </c>
      <c r="DV109" s="15">
        <f t="shared" si="73"/>
        <v>14.6465395401117</v>
      </c>
      <c r="DW109" s="7">
        <v>5.97942472846199</v>
      </c>
      <c r="DX109" s="7">
        <v>266.136853118987</v>
      </c>
      <c r="DY109" s="15">
        <f t="shared" si="74"/>
        <v>6.762820224604</v>
      </c>
      <c r="DZ109" s="7">
        <v>2.76090979540902</v>
      </c>
      <c r="EA109" s="37">
        <f t="shared" si="75"/>
        <v>0.0284692773638415</v>
      </c>
      <c r="EB109" s="37">
        <f t="shared" si="76"/>
        <v>0.000641983955935638</v>
      </c>
      <c r="EK109" s="7">
        <v>29.4205526366542</v>
      </c>
      <c r="EL109" s="15">
        <f t="shared" si="91"/>
        <v>1.91718931272924</v>
      </c>
      <c r="EM109" s="7">
        <v>0.7826892594173</v>
      </c>
      <c r="EN109" s="7">
        <v>39.7655657960613</v>
      </c>
      <c r="EO109" s="15">
        <f t="shared" si="92"/>
        <v>8.38453443793512</v>
      </c>
      <c r="EP109" s="7">
        <v>3.4229718506224</v>
      </c>
      <c r="EQ109" s="37">
        <f t="shared" si="93"/>
        <v>0.301307857418327</v>
      </c>
      <c r="ER109" s="37">
        <f t="shared" si="94"/>
        <v>0.00811730382758562</v>
      </c>
      <c r="ES109" s="7">
        <v>16.3536381579744</v>
      </c>
      <c r="ET109" s="15">
        <f>EU109*(AA109^0.5)</f>
        <v>2.26288285676012</v>
      </c>
      <c r="EU109" s="7">
        <v>0.9238180577923</v>
      </c>
      <c r="EV109" s="7">
        <v>19.8617249716446</v>
      </c>
      <c r="EW109" s="15">
        <f>EX109*(AA109^0.5)</f>
        <v>3.08659199058383</v>
      </c>
      <c r="EX109" s="7">
        <v>1.2600959035153</v>
      </c>
      <c r="EY109" s="37">
        <f>LN(EV109)-LN(ES109)</f>
        <v>0.194344121526229</v>
      </c>
      <c r="EZ109" s="37">
        <f>(EW109^2)/(AA109*(EV109^2))+(ET109^2)/(AA109*(ES109^2))</f>
        <v>0.00721619573541314</v>
      </c>
    </row>
    <row r="110" spans="1:156">
      <c r="A110" s="5">
        <v>24</v>
      </c>
      <c r="B110" s="5" t="s">
        <v>176</v>
      </c>
      <c r="C110" s="6" t="s">
        <v>177</v>
      </c>
      <c r="D110" s="5" t="s">
        <v>178</v>
      </c>
      <c r="E110" s="7">
        <v>110.087333</v>
      </c>
      <c r="F110" s="7">
        <v>29.767333</v>
      </c>
      <c r="G110" s="5" t="s">
        <v>80</v>
      </c>
      <c r="H110" s="8">
        <v>1440</v>
      </c>
      <c r="I110" s="7">
        <v>11.5</v>
      </c>
      <c r="J110" s="8">
        <v>2105</v>
      </c>
      <c r="K110" s="5" t="s">
        <v>81</v>
      </c>
      <c r="L110" s="9">
        <v>2.4</v>
      </c>
      <c r="M110" s="6" t="s">
        <v>82</v>
      </c>
      <c r="N110" s="5" t="s">
        <v>109</v>
      </c>
      <c r="O110" s="5" t="s">
        <v>110</v>
      </c>
      <c r="Q110" s="18"/>
      <c r="W110" s="5">
        <v>1</v>
      </c>
      <c r="X110" s="5" t="s">
        <v>82</v>
      </c>
      <c r="Y110" s="5" t="s">
        <v>119</v>
      </c>
      <c r="Z110" s="7">
        <v>1.52380001544952</v>
      </c>
      <c r="AA110" s="5">
        <v>6</v>
      </c>
      <c r="AB110" s="5" t="s">
        <v>86</v>
      </c>
      <c r="AC110" s="5" t="s">
        <v>87</v>
      </c>
      <c r="AD110" s="6" t="s">
        <v>104</v>
      </c>
      <c r="AE110" s="7">
        <v>5</v>
      </c>
      <c r="AF110" s="7">
        <v>3.57</v>
      </c>
      <c r="AG110" s="7">
        <v>0.267</v>
      </c>
      <c r="AH110" s="7">
        <v>24</v>
      </c>
      <c r="AI110" s="7">
        <v>44</v>
      </c>
      <c r="AJ110" s="7">
        <v>32</v>
      </c>
      <c r="AK110" s="7">
        <v>0.56621637675732</v>
      </c>
      <c r="AL110" s="15">
        <f t="shared" si="55"/>
        <v>0.0121453752918702</v>
      </c>
      <c r="AM110" s="7">
        <v>0.00495832869994806</v>
      </c>
      <c r="AN110" s="7">
        <v>0.566393159274636</v>
      </c>
      <c r="AO110" s="15">
        <f t="shared" si="56"/>
        <v>0.0145648275288452</v>
      </c>
      <c r="AP110" s="7">
        <v>0.00594606593955205</v>
      </c>
      <c r="AQ110" s="37">
        <f t="shared" si="57"/>
        <v>0.000312168515499089</v>
      </c>
      <c r="AR110" s="37">
        <f t="shared" si="58"/>
        <v>0.00018689479888248</v>
      </c>
      <c r="DU110" s="7">
        <v>258.666964912152</v>
      </c>
      <c r="DV110" s="15">
        <f t="shared" si="73"/>
        <v>14.6465395401117</v>
      </c>
      <c r="DW110" s="7">
        <v>5.97942472846199</v>
      </c>
      <c r="DX110" s="7">
        <v>277.745814173505</v>
      </c>
      <c r="DY110" s="15">
        <f t="shared" si="74"/>
        <v>5.63817856578081</v>
      </c>
      <c r="DZ110" s="7">
        <v>2.30177676081001</v>
      </c>
      <c r="EA110" s="37">
        <f t="shared" si="75"/>
        <v>0.0711649733984068</v>
      </c>
      <c r="EB110" s="37">
        <f t="shared" si="76"/>
        <v>0.000603043775138754</v>
      </c>
      <c r="EK110" s="7">
        <v>29.4205526366542</v>
      </c>
      <c r="EL110" s="15">
        <f t="shared" si="91"/>
        <v>1.91718931272924</v>
      </c>
      <c r="EM110" s="7">
        <v>0.7826892594173</v>
      </c>
      <c r="EN110" s="7">
        <v>42.4803225791788</v>
      </c>
      <c r="EO110" s="15">
        <f t="shared" si="92"/>
        <v>11.0219745451015</v>
      </c>
      <c r="EP110" s="7">
        <v>4.4997022655739</v>
      </c>
      <c r="EQ110" s="37">
        <f t="shared" si="93"/>
        <v>0.367347471193187</v>
      </c>
      <c r="ER110" s="37">
        <f t="shared" si="94"/>
        <v>0.0119277219095761</v>
      </c>
      <c r="ES110" s="7">
        <v>16.3536381579744</v>
      </c>
      <c r="ET110" s="15">
        <f>EU110*(AA110^0.5)</f>
        <v>2.26288285676012</v>
      </c>
      <c r="EU110" s="7">
        <v>0.9238180577923</v>
      </c>
      <c r="EV110" s="7">
        <v>22.1937222753674</v>
      </c>
      <c r="EW110" s="15">
        <f>EX110*(AA110^0.5)</f>
        <v>3.70329245236589</v>
      </c>
      <c r="EX110" s="7">
        <v>1.5118628127661</v>
      </c>
      <c r="EY110" s="37">
        <f>LN(EV110)-LN(ES110)</f>
        <v>0.305359078602204</v>
      </c>
      <c r="EZ110" s="37">
        <f>(EW110^2)/(AA110*(EV110^2))+(ET110^2)/(AA110*(ES110^2))</f>
        <v>0.00783162405051422</v>
      </c>
    </row>
    <row r="111" spans="1:156">
      <c r="A111" s="5">
        <v>24</v>
      </c>
      <c r="B111" s="5" t="s">
        <v>176</v>
      </c>
      <c r="C111" s="6" t="s">
        <v>177</v>
      </c>
      <c r="D111" s="5" t="s">
        <v>178</v>
      </c>
      <c r="E111" s="7">
        <v>110.087333</v>
      </c>
      <c r="F111" s="7">
        <v>29.767333</v>
      </c>
      <c r="G111" s="5" t="s">
        <v>80</v>
      </c>
      <c r="H111" s="8">
        <v>1440</v>
      </c>
      <c r="I111" s="7">
        <v>11.5</v>
      </c>
      <c r="J111" s="8">
        <v>2105</v>
      </c>
      <c r="K111" s="5" t="s">
        <v>81</v>
      </c>
      <c r="L111" s="9">
        <v>4.8</v>
      </c>
      <c r="M111" s="6" t="s">
        <v>82</v>
      </c>
      <c r="N111" s="5" t="s">
        <v>109</v>
      </c>
      <c r="O111" s="5" t="s">
        <v>110</v>
      </c>
      <c r="Q111" s="18"/>
      <c r="W111" s="5">
        <v>1</v>
      </c>
      <c r="X111" s="5" t="s">
        <v>82</v>
      </c>
      <c r="Y111" s="5" t="s">
        <v>119</v>
      </c>
      <c r="Z111" s="7">
        <v>1.52380001544952</v>
      </c>
      <c r="AA111" s="5">
        <v>6</v>
      </c>
      <c r="AB111" s="5" t="s">
        <v>86</v>
      </c>
      <c r="AC111" s="5" t="s">
        <v>87</v>
      </c>
      <c r="AD111" s="6" t="s">
        <v>104</v>
      </c>
      <c r="AE111" s="7">
        <v>5</v>
      </c>
      <c r="AF111" s="7">
        <v>3.57</v>
      </c>
      <c r="AG111" s="7">
        <v>0.267</v>
      </c>
      <c r="AH111" s="7">
        <v>24</v>
      </c>
      <c r="AI111" s="7">
        <v>44</v>
      </c>
      <c r="AJ111" s="7">
        <v>32</v>
      </c>
      <c r="AK111" s="7">
        <v>0.56621637675732</v>
      </c>
      <c r="AL111" s="15">
        <f t="shared" si="55"/>
        <v>0.0121453752918702</v>
      </c>
      <c r="AM111" s="7">
        <v>0.00495832869994806</v>
      </c>
      <c r="AN111" s="7">
        <v>0.575888905919018</v>
      </c>
      <c r="AO111" s="15">
        <f t="shared" si="56"/>
        <v>0.0145579540849912</v>
      </c>
      <c r="AP111" s="7">
        <v>0.00594325986784905</v>
      </c>
      <c r="AQ111" s="37">
        <f t="shared" si="57"/>
        <v>0.0169384741861541</v>
      </c>
      <c r="AR111" s="37">
        <f t="shared" si="58"/>
        <v>0.000183189674615274</v>
      </c>
      <c r="DU111" s="7">
        <v>258.666964912152</v>
      </c>
      <c r="DV111" s="15">
        <f t="shared" si="73"/>
        <v>14.6465395401117</v>
      </c>
      <c r="DW111" s="7">
        <v>5.97942472846199</v>
      </c>
      <c r="DX111" s="7">
        <v>281.078157429612</v>
      </c>
      <c r="DY111" s="15">
        <f t="shared" si="74"/>
        <v>13.5162840294157</v>
      </c>
      <c r="DZ111" s="7">
        <v>5.51799984843296</v>
      </c>
      <c r="EA111" s="37">
        <f t="shared" si="75"/>
        <v>0.0830913864534608</v>
      </c>
      <c r="EB111" s="37">
        <f t="shared" si="76"/>
        <v>0.000919761353840592</v>
      </c>
      <c r="EK111" s="7">
        <v>29.4205526366542</v>
      </c>
      <c r="EL111" s="15">
        <f t="shared" si="91"/>
        <v>1.91718931272924</v>
      </c>
      <c r="EM111" s="7">
        <v>0.7826892594173</v>
      </c>
      <c r="EN111" s="7">
        <v>41.7725133655808</v>
      </c>
      <c r="EO111" s="15">
        <f t="shared" si="92"/>
        <v>5.75007673571456</v>
      </c>
      <c r="EP111" s="7">
        <v>2.3474589973915</v>
      </c>
      <c r="EQ111" s="37">
        <f t="shared" si="93"/>
        <v>0.350545048863866</v>
      </c>
      <c r="ER111" s="37">
        <f t="shared" si="94"/>
        <v>0.00386576503789271</v>
      </c>
      <c r="ES111" s="7">
        <v>16.3536381579744</v>
      </c>
      <c r="ET111" s="15">
        <f>EU111*(AA111^0.5)</f>
        <v>2.26288285676012</v>
      </c>
      <c r="EU111" s="7">
        <v>0.9238180577923</v>
      </c>
      <c r="EV111" s="7">
        <v>23.4333841912581</v>
      </c>
      <c r="EW111" s="15">
        <f>EX111*(AA111^0.5)</f>
        <v>5.35009278367826</v>
      </c>
      <c r="EX111" s="7">
        <v>2.1841662327597</v>
      </c>
      <c r="EY111" s="37">
        <f>LN(EV111)-LN(ES111)</f>
        <v>0.359711290572852</v>
      </c>
      <c r="EZ111" s="37">
        <f>(EW111^2)/(AA111*(EV111^2))+(ET111^2)/(AA111*(ES111^2))</f>
        <v>0.0118787579765701</v>
      </c>
    </row>
    <row r="112" spans="1:156">
      <c r="A112" s="5">
        <v>24</v>
      </c>
      <c r="B112" s="5" t="s">
        <v>176</v>
      </c>
      <c r="C112" s="6" t="s">
        <v>177</v>
      </c>
      <c r="D112" s="5" t="s">
        <v>178</v>
      </c>
      <c r="E112" s="7">
        <v>110.087333</v>
      </c>
      <c r="F112" s="7">
        <v>29.767333</v>
      </c>
      <c r="G112" s="5" t="s">
        <v>80</v>
      </c>
      <c r="H112" s="8">
        <v>1440</v>
      </c>
      <c r="I112" s="7">
        <v>11.5</v>
      </c>
      <c r="J112" s="8">
        <v>2105</v>
      </c>
      <c r="K112" s="5" t="s">
        <v>81</v>
      </c>
      <c r="L112" s="9">
        <v>19.2</v>
      </c>
      <c r="M112" s="6" t="s">
        <v>100</v>
      </c>
      <c r="N112" s="5" t="s">
        <v>109</v>
      </c>
      <c r="O112" s="5" t="s">
        <v>110</v>
      </c>
      <c r="Q112" s="18"/>
      <c r="W112" s="5">
        <v>1</v>
      </c>
      <c r="X112" s="5" t="s">
        <v>82</v>
      </c>
      <c r="Y112" s="5" t="s">
        <v>119</v>
      </c>
      <c r="Z112" s="7">
        <v>1.52380001544952</v>
      </c>
      <c r="AA112" s="5">
        <v>6</v>
      </c>
      <c r="AB112" s="5" t="s">
        <v>86</v>
      </c>
      <c r="AC112" s="5" t="s">
        <v>87</v>
      </c>
      <c r="AD112" s="6" t="s">
        <v>104</v>
      </c>
      <c r="AE112" s="7">
        <v>5</v>
      </c>
      <c r="AF112" s="7">
        <v>3.57</v>
      </c>
      <c r="AG112" s="7">
        <v>0.267</v>
      </c>
      <c r="AH112" s="7">
        <v>24</v>
      </c>
      <c r="AI112" s="7">
        <v>44</v>
      </c>
      <c r="AJ112" s="7">
        <v>32</v>
      </c>
      <c r="AK112" s="7">
        <v>0.56621637675732</v>
      </c>
      <c r="AL112" s="15">
        <f t="shared" si="55"/>
        <v>0.0121453752918702</v>
      </c>
      <c r="AM112" s="7">
        <v>0.00495832869994806</v>
      </c>
      <c r="AN112" s="7">
        <v>0.592307231455743</v>
      </c>
      <c r="AO112" s="15">
        <f t="shared" si="56"/>
        <v>0.00727210359864021</v>
      </c>
      <c r="AP112" s="7">
        <v>0.00296882386222097</v>
      </c>
      <c r="AQ112" s="37">
        <f t="shared" si="57"/>
        <v>0.0450491760789699</v>
      </c>
      <c r="AR112" s="37">
        <f t="shared" si="58"/>
        <v>0.000101807370130123</v>
      </c>
      <c r="DU112" s="7">
        <v>258.666964912152</v>
      </c>
      <c r="DV112" s="15">
        <f t="shared" si="73"/>
        <v>14.6465395401117</v>
      </c>
      <c r="DW112" s="7">
        <v>5.97942472846199</v>
      </c>
      <c r="DX112" s="7">
        <v>278.887917146426</v>
      </c>
      <c r="DY112" s="15">
        <f t="shared" si="74"/>
        <v>13.5200265973302</v>
      </c>
      <c r="DZ112" s="7">
        <v>5.51952774538603</v>
      </c>
      <c r="EA112" s="37">
        <f t="shared" si="75"/>
        <v>0.0752685859226743</v>
      </c>
      <c r="EB112" s="37">
        <f t="shared" si="76"/>
        <v>0.000926055373541663</v>
      </c>
      <c r="EK112" s="7">
        <v>29.4205526366542</v>
      </c>
      <c r="EL112" s="15">
        <f t="shared" si="91"/>
        <v>1.91718931272924</v>
      </c>
      <c r="EM112" s="7">
        <v>0.7826892594173</v>
      </c>
      <c r="EN112" s="7">
        <v>43.509365160072</v>
      </c>
      <c r="EO112" s="15">
        <f t="shared" si="92"/>
        <v>10.0621372200095</v>
      </c>
      <c r="EP112" s="7">
        <v>4.1078503184817</v>
      </c>
      <c r="EQ112" s="37">
        <f t="shared" si="93"/>
        <v>0.391282706575506</v>
      </c>
      <c r="ER112" s="37">
        <f t="shared" si="94"/>
        <v>0.00962156275011096</v>
      </c>
      <c r="ES112" s="7">
        <v>16.3536381579744</v>
      </c>
      <c r="ET112" s="15">
        <f>EU112*(AA112^0.5)</f>
        <v>2.26288285676012</v>
      </c>
      <c r="EU112" s="7">
        <v>0.9238180577923</v>
      </c>
      <c r="EV112" s="7">
        <v>24.2535186822146</v>
      </c>
      <c r="EW112" s="15">
        <f>EX112*(AA112^0.5)</f>
        <v>1.02762812419232</v>
      </c>
      <c r="EX112" s="7">
        <v>0.419527424934099</v>
      </c>
      <c r="EY112" s="37">
        <f>LN(EV112)-LN(ES112)</f>
        <v>0.39411131725771</v>
      </c>
      <c r="EZ112" s="37">
        <f>(EW112^2)/(AA112*(EV112^2))+(ET112^2)/(AA112*(ES112^2))</f>
        <v>0.00349033389647537</v>
      </c>
    </row>
    <row r="113" spans="1:196">
      <c r="A113" s="5">
        <v>25</v>
      </c>
      <c r="B113" s="5" t="s">
        <v>179</v>
      </c>
      <c r="C113" s="6" t="s">
        <v>180</v>
      </c>
      <c r="D113" s="5" t="s">
        <v>181</v>
      </c>
      <c r="E113" s="7">
        <v>116.17</v>
      </c>
      <c r="F113" s="7">
        <v>42.02</v>
      </c>
      <c r="G113" s="5" t="s">
        <v>108</v>
      </c>
      <c r="H113" s="8">
        <v>1324</v>
      </c>
      <c r="I113" s="7">
        <v>2.1</v>
      </c>
      <c r="J113" s="8">
        <v>382.3</v>
      </c>
      <c r="K113" s="5" t="s">
        <v>81</v>
      </c>
      <c r="L113" s="9">
        <v>8</v>
      </c>
      <c r="M113" s="6" t="s">
        <v>89</v>
      </c>
      <c r="N113" s="5" t="s">
        <v>83</v>
      </c>
      <c r="O113" s="5" t="s">
        <v>110</v>
      </c>
      <c r="Q113" s="18"/>
      <c r="W113" s="5">
        <v>10</v>
      </c>
      <c r="X113" s="6" t="s">
        <v>89</v>
      </c>
      <c r="Y113" s="5" t="s">
        <v>85</v>
      </c>
      <c r="Z113" s="7">
        <v>0.312799990177155</v>
      </c>
      <c r="AA113" s="5">
        <v>8</v>
      </c>
      <c r="AB113" s="5" t="s">
        <v>102</v>
      </c>
      <c r="AC113" s="5" t="s">
        <v>103</v>
      </c>
      <c r="AD113" s="6" t="s">
        <v>88</v>
      </c>
      <c r="AE113" s="7">
        <v>6.84</v>
      </c>
      <c r="AF113" s="7">
        <v>1.694</v>
      </c>
      <c r="AG113" s="7">
        <v>0.165</v>
      </c>
      <c r="AH113" s="7">
        <v>53.5</v>
      </c>
      <c r="AI113" s="7">
        <v>28</v>
      </c>
      <c r="AJ113" s="7">
        <v>18</v>
      </c>
      <c r="AK113" s="7">
        <v>0.729739404352806</v>
      </c>
      <c r="AL113" s="15">
        <f t="shared" si="55"/>
        <v>0.070872672799339</v>
      </c>
      <c r="AM113" s="7">
        <v>0.025057273768614</v>
      </c>
      <c r="AN113" s="7">
        <v>0.772694730813287</v>
      </c>
      <c r="AO113" s="15">
        <f t="shared" si="56"/>
        <v>0.096184341656247</v>
      </c>
      <c r="AP113" s="7">
        <v>0.034006300114548</v>
      </c>
      <c r="AQ113" s="37">
        <f t="shared" si="57"/>
        <v>0.0571965656569333</v>
      </c>
      <c r="AR113" s="37">
        <f t="shared" si="58"/>
        <v>0.00311593017582861</v>
      </c>
      <c r="BI113" s="7">
        <v>389.162316679095</v>
      </c>
      <c r="BJ113" s="15">
        <f>BK113*(AA113^0.5)</f>
        <v>35.1532081126772</v>
      </c>
      <c r="BK113" s="7">
        <v>12.428535918468</v>
      </c>
      <c r="BL113" s="7">
        <v>415.572955505841</v>
      </c>
      <c r="BM113" s="15">
        <f>BN113*(AA113^0.5)</f>
        <v>39.5473591267633</v>
      </c>
      <c r="BN113" s="7">
        <v>13.982102908277</v>
      </c>
      <c r="BO113" s="37">
        <f>LN(BL113)-LN(BI113)</f>
        <v>0.0656616606196749</v>
      </c>
      <c r="BP113" s="37">
        <f>(BM113^2)/(AA113*(BL113^2))+(BJ113^2)/(AA113*(BI113^2))</f>
        <v>0.00215195927437652</v>
      </c>
      <c r="BY113" s="7">
        <v>12.8365865865865</v>
      </c>
      <c r="BZ113" s="15">
        <f t="shared" ref="BZ113:BZ138" si="103">CA113*(AA113^0.5)</f>
        <v>2.43311267300194</v>
      </c>
      <c r="CA113" s="7">
        <v>0.860235235235299</v>
      </c>
      <c r="CB113" s="7">
        <v>14.2051426426426</v>
      </c>
      <c r="CC113" s="15">
        <f t="shared" ref="CC113:CC138" si="104">CD113*(AA113^0.5)</f>
        <v>1.32715236709181</v>
      </c>
      <c r="CD113" s="7">
        <v>0.4692192192192</v>
      </c>
      <c r="CE113" s="37">
        <f t="shared" ref="CE113:CE138" si="105">LN(CB113)-LN(BY113)</f>
        <v>0.101304636223075</v>
      </c>
      <c r="CF113" s="37">
        <f t="shared" ref="CF113:CF138" si="106">(CC113^2)/(AA113*(CB113^2))+(BZ113^2)/(AA113*(BY113^2))</f>
        <v>0.00558200980166923</v>
      </c>
      <c r="FY113" s="7">
        <v>2.20456878174592</v>
      </c>
      <c r="FZ113" s="15">
        <f>GA113*(AA113^0.5)</f>
        <v>0.158032233750986</v>
      </c>
      <c r="GA113" s="7">
        <v>0.05587283206569</v>
      </c>
      <c r="GB113" s="7">
        <v>1.6876332342027</v>
      </c>
      <c r="GC113" s="15">
        <f>GD113*(AA113^0.5)</f>
        <v>0.49203630009136</v>
      </c>
      <c r="GD113" s="7">
        <v>0.17396110219227</v>
      </c>
      <c r="GE113" s="37">
        <f>LN(GB113)-LN(FY113)</f>
        <v>-0.267204831690183</v>
      </c>
      <c r="GF113" s="37">
        <f>(GC113^2)/(AA113*(GB113^2))+(FZ113^2)/(AA113*(FY113^2))</f>
        <v>0.0112677941991027</v>
      </c>
      <c r="GG113" s="7">
        <v>10.9398479142789</v>
      </c>
      <c r="GH113" s="15">
        <f>GI113*(AA113^0.5)</f>
        <v>1.43423525498541</v>
      </c>
      <c r="GI113" s="7">
        <v>0.5070787373085</v>
      </c>
      <c r="GJ113" s="7">
        <v>8.75482847908215</v>
      </c>
      <c r="GK113" s="15">
        <f>GL113*(AA113^0.5)</f>
        <v>9.32728159372257</v>
      </c>
      <c r="GL113" s="7">
        <v>3.29769203247885</v>
      </c>
      <c r="GM113" s="37">
        <f>LN(GJ113)-LN(GG113)</f>
        <v>-0.222806520744282</v>
      </c>
      <c r="GN113" s="37">
        <f>(GK113^2)/(AA113*(GJ113^2))+(GH113^2)/(AA113*(GG113^2))</f>
        <v>0.144029682046035</v>
      </c>
    </row>
    <row r="114" spans="1:196">
      <c r="A114" s="5">
        <v>25</v>
      </c>
      <c r="B114" s="5" t="s">
        <v>179</v>
      </c>
      <c r="C114" s="6" t="s">
        <v>180</v>
      </c>
      <c r="D114" s="5" t="s">
        <v>181</v>
      </c>
      <c r="E114" s="7">
        <v>116.17</v>
      </c>
      <c r="F114" s="7">
        <v>42.02</v>
      </c>
      <c r="G114" s="5" t="s">
        <v>108</v>
      </c>
      <c r="H114" s="8">
        <v>1324</v>
      </c>
      <c r="I114" s="7">
        <v>2.1</v>
      </c>
      <c r="J114" s="8">
        <v>382.3</v>
      </c>
      <c r="K114" s="5" t="s">
        <v>81</v>
      </c>
      <c r="L114" s="9">
        <v>32</v>
      </c>
      <c r="M114" s="6" t="s">
        <v>100</v>
      </c>
      <c r="N114" s="5" t="s">
        <v>83</v>
      </c>
      <c r="O114" s="5" t="s">
        <v>110</v>
      </c>
      <c r="Q114" s="18"/>
      <c r="W114" s="5">
        <v>10</v>
      </c>
      <c r="X114" s="6" t="s">
        <v>89</v>
      </c>
      <c r="Y114" s="5" t="s">
        <v>85</v>
      </c>
      <c r="Z114" s="7">
        <v>0.312799990177155</v>
      </c>
      <c r="AA114" s="5">
        <v>8</v>
      </c>
      <c r="AB114" s="5" t="s">
        <v>102</v>
      </c>
      <c r="AC114" s="5" t="s">
        <v>103</v>
      </c>
      <c r="AD114" s="6" t="s">
        <v>88</v>
      </c>
      <c r="AE114" s="7">
        <v>6.84</v>
      </c>
      <c r="AF114" s="7">
        <v>1.694</v>
      </c>
      <c r="AG114" s="7">
        <v>0.165</v>
      </c>
      <c r="AH114" s="7">
        <v>53.5</v>
      </c>
      <c r="AI114" s="7">
        <v>28</v>
      </c>
      <c r="AJ114" s="7">
        <v>18</v>
      </c>
      <c r="AK114" s="7">
        <v>0.729739404352806</v>
      </c>
      <c r="AL114" s="15">
        <f t="shared" si="55"/>
        <v>0.070872672799339</v>
      </c>
      <c r="AM114" s="7">
        <v>0.025057273768614</v>
      </c>
      <c r="AN114" s="7">
        <v>0.853235967926689</v>
      </c>
      <c r="AO114" s="15">
        <f t="shared" si="56"/>
        <v>0.0303740026282873</v>
      </c>
      <c r="AP114" s="7">
        <v>0.01073883161512</v>
      </c>
      <c r="AQ114" s="37">
        <f t="shared" si="57"/>
        <v>0.156348652138511</v>
      </c>
      <c r="AR114" s="37">
        <f t="shared" si="58"/>
        <v>0.00133745701078768</v>
      </c>
      <c r="BI114" s="7">
        <v>389.162316679095</v>
      </c>
      <c r="BJ114" s="15">
        <f>BK114*(AA114^0.5)</f>
        <v>35.1532081126772</v>
      </c>
      <c r="BK114" s="7">
        <v>12.428535918468</v>
      </c>
      <c r="BL114" s="7">
        <v>535.197613721103</v>
      </c>
      <c r="BM114" s="15">
        <f>BN114*(AA114^0.5)</f>
        <v>114.247926366209</v>
      </c>
      <c r="BN114" s="7">
        <v>40.3927417350239</v>
      </c>
      <c r="BO114" s="37">
        <f>LN(BL114)-LN(BI114)</f>
        <v>0.318639527022269</v>
      </c>
      <c r="BP114" s="37">
        <f>(BM114^2)/(AA114*(BL114^2))+(BJ114^2)/(AA114*(BI114^2))</f>
        <v>0.00671605831899472</v>
      </c>
      <c r="BY114" s="7">
        <v>12.8365865865865</v>
      </c>
      <c r="BZ114" s="15">
        <f t="shared" si="103"/>
        <v>2.43311267300194</v>
      </c>
      <c r="CA114" s="7">
        <v>0.860235235235299</v>
      </c>
      <c r="CB114" s="7">
        <v>17.8806931931931</v>
      </c>
      <c r="CC114" s="15">
        <f t="shared" si="104"/>
        <v>2.32251664241096</v>
      </c>
      <c r="CD114" s="7">
        <v>0.8211336336337</v>
      </c>
      <c r="CE114" s="37">
        <f t="shared" si="105"/>
        <v>0.331422117434745</v>
      </c>
      <c r="CF114" s="37">
        <f t="shared" si="106"/>
        <v>0.00659983480843005</v>
      </c>
      <c r="FY114" s="7">
        <v>2.20456878174592</v>
      </c>
      <c r="FZ114" s="15">
        <f>GA114*(AA114^0.5)</f>
        <v>0.158032233750986</v>
      </c>
      <c r="GA114" s="7">
        <v>0.05587283206569</v>
      </c>
      <c r="GB114" s="7">
        <v>0.963049714451141</v>
      </c>
      <c r="GC114" s="15">
        <f>GD114*(AA114^0.5)</f>
        <v>0.140539263929277</v>
      </c>
      <c r="GD114" s="7">
        <v>0.0496881332736789</v>
      </c>
      <c r="GE114" s="37">
        <f>LN(GB114)-LN(FY114)</f>
        <v>-0.828182169896317</v>
      </c>
      <c r="GF114" s="37">
        <f>(GC114^2)/(AA114*(GB114^2))+(FZ114^2)/(AA114*(FY114^2))</f>
        <v>0.0033043232454166</v>
      </c>
      <c r="GG114" s="7">
        <v>10.9398479142789</v>
      </c>
      <c r="GH114" s="15">
        <f>GI114*(AA114^0.5)</f>
        <v>1.43423525498541</v>
      </c>
      <c r="GI114" s="7">
        <v>0.5070787373085</v>
      </c>
      <c r="GJ114" s="7">
        <v>2.96224538679377</v>
      </c>
      <c r="GK114" s="15">
        <f>GL114*(AA114^0.5)</f>
        <v>5.7384417893051</v>
      </c>
      <c r="GL114" s="7">
        <v>2.02884555133095</v>
      </c>
      <c r="GM114" s="37">
        <f>LN(GJ114)-LN(GG114)</f>
        <v>-1.30646433771288</v>
      </c>
      <c r="GN114" s="37">
        <f>(GK114^2)/(AA114*(GJ114^2))+(GH114^2)/(AA114*(GG114^2))</f>
        <v>0.471238179185342</v>
      </c>
    </row>
    <row r="115" spans="1:196">
      <c r="A115" s="5">
        <v>25</v>
      </c>
      <c r="B115" s="5" t="s">
        <v>179</v>
      </c>
      <c r="C115" s="6" t="s">
        <v>180</v>
      </c>
      <c r="D115" s="5" t="s">
        <v>181</v>
      </c>
      <c r="E115" s="7">
        <v>116.17</v>
      </c>
      <c r="F115" s="7">
        <v>42.02</v>
      </c>
      <c r="G115" s="5" t="s">
        <v>108</v>
      </c>
      <c r="H115" s="8">
        <v>1324</v>
      </c>
      <c r="I115" s="7">
        <v>2.1</v>
      </c>
      <c r="J115" s="8">
        <v>382.3</v>
      </c>
      <c r="K115" s="5" t="s">
        <v>81</v>
      </c>
      <c r="L115" s="9">
        <v>8</v>
      </c>
      <c r="M115" s="6" t="s">
        <v>89</v>
      </c>
      <c r="N115" s="5" t="s">
        <v>83</v>
      </c>
      <c r="O115" s="5" t="s">
        <v>110</v>
      </c>
      <c r="Q115" s="18"/>
      <c r="W115" s="5">
        <v>10</v>
      </c>
      <c r="X115" s="6" t="s">
        <v>89</v>
      </c>
      <c r="Y115" s="5" t="s">
        <v>85</v>
      </c>
      <c r="Z115" s="7">
        <v>0.312799990177155</v>
      </c>
      <c r="AA115" s="5">
        <v>8</v>
      </c>
      <c r="AB115" s="5" t="s">
        <v>102</v>
      </c>
      <c r="AC115" s="5" t="s">
        <v>103</v>
      </c>
      <c r="AD115" s="6" t="s">
        <v>88</v>
      </c>
      <c r="AE115" s="7">
        <v>6.84</v>
      </c>
      <c r="AF115" s="7">
        <v>1.694</v>
      </c>
      <c r="AG115" s="7">
        <v>0.165</v>
      </c>
      <c r="AH115" s="7">
        <v>53.5</v>
      </c>
      <c r="AI115" s="7">
        <v>28</v>
      </c>
      <c r="AJ115" s="7">
        <v>18</v>
      </c>
      <c r="AK115" s="7">
        <v>0.339561855670103</v>
      </c>
      <c r="AL115" s="15">
        <f t="shared" si="55"/>
        <v>0.0809973403421005</v>
      </c>
      <c r="AM115" s="7">
        <v>0.028636884306987</v>
      </c>
      <c r="AN115" s="7">
        <v>0.198167239404352</v>
      </c>
      <c r="AO115" s="15">
        <f t="shared" si="56"/>
        <v>0.0202493350855259</v>
      </c>
      <c r="AP115" s="7">
        <v>0.00715922107674702</v>
      </c>
      <c r="AQ115" s="37">
        <f t="shared" si="57"/>
        <v>-0.538544809140025</v>
      </c>
      <c r="AR115" s="37">
        <f t="shared" si="58"/>
        <v>0.00841753228250458</v>
      </c>
      <c r="BI115" s="7">
        <v>389.162316679095</v>
      </c>
      <c r="BJ115" s="15">
        <f>BK115*(AA115^0.5)</f>
        <v>35.1532081126772</v>
      </c>
      <c r="BK115" s="7">
        <v>12.428535918468</v>
      </c>
      <c r="BL115" s="7">
        <v>415.572955505841</v>
      </c>
      <c r="BM115" s="15">
        <f>BN115*(AA115^0.5)</f>
        <v>39.5473591267633</v>
      </c>
      <c r="BN115" s="7">
        <v>13.982102908277</v>
      </c>
      <c r="BO115" s="37">
        <f>LN(BL115)-LN(BI115)</f>
        <v>0.0656616606196749</v>
      </c>
      <c r="BP115" s="37">
        <f>(BM115^2)/(AA115*(BL115^2))+(BJ115^2)/(AA115*(BI115^2))</f>
        <v>0.00215195927437652</v>
      </c>
      <c r="BY115" s="7">
        <v>12.8365865865865</v>
      </c>
      <c r="BZ115" s="15">
        <f t="shared" si="103"/>
        <v>2.43311267300194</v>
      </c>
      <c r="CA115" s="7">
        <v>0.860235235235299</v>
      </c>
      <c r="CB115" s="7">
        <v>14.2051426426426</v>
      </c>
      <c r="CC115" s="15">
        <f t="shared" si="104"/>
        <v>1.32715236709181</v>
      </c>
      <c r="CD115" s="7">
        <v>0.4692192192192</v>
      </c>
      <c r="CE115" s="37">
        <f t="shared" si="105"/>
        <v>0.101304636223075</v>
      </c>
      <c r="CF115" s="37">
        <f t="shared" si="106"/>
        <v>0.00558200980166923</v>
      </c>
      <c r="FY115" s="7">
        <v>2.20456878174592</v>
      </c>
      <c r="FZ115" s="15">
        <f>GA115*(AA115^0.5)</f>
        <v>0.158032233750986</v>
      </c>
      <c r="GA115" s="7">
        <v>0.05587283206569</v>
      </c>
      <c r="GB115" s="7">
        <v>1.6876332342027</v>
      </c>
      <c r="GC115" s="15">
        <f>GD115*(AA115^0.5)</f>
        <v>0.49203630009136</v>
      </c>
      <c r="GD115" s="7">
        <v>0.17396110219227</v>
      </c>
      <c r="GE115" s="37">
        <f>LN(GB115)-LN(FY115)</f>
        <v>-0.267204831690183</v>
      </c>
      <c r="GF115" s="37">
        <f>(GC115^2)/(AA115*(GB115^2))+(FZ115^2)/(AA115*(FY115^2))</f>
        <v>0.0112677941991027</v>
      </c>
      <c r="GG115" s="7">
        <v>10.9398479142789</v>
      </c>
      <c r="GH115" s="15">
        <f>GI115*(AA115^0.5)</f>
        <v>1.43423525498541</v>
      </c>
      <c r="GI115" s="7">
        <v>0.5070787373085</v>
      </c>
      <c r="GJ115" s="7">
        <v>8.75482847908215</v>
      </c>
      <c r="GK115" s="15">
        <f>GL115*(AA115^0.5)</f>
        <v>9.32728159372257</v>
      </c>
      <c r="GL115" s="7">
        <v>3.29769203247885</v>
      </c>
      <c r="GM115" s="37">
        <f>LN(GJ115)-LN(GG115)</f>
        <v>-0.222806520744282</v>
      </c>
      <c r="GN115" s="37">
        <f>(GK115^2)/(AA115*(GJ115^2))+(GH115^2)/(AA115*(GG115^2))</f>
        <v>0.144029682046035</v>
      </c>
    </row>
    <row r="116" spans="1:196">
      <c r="A116" s="5">
        <v>25</v>
      </c>
      <c r="B116" s="5" t="s">
        <v>179</v>
      </c>
      <c r="C116" s="6" t="s">
        <v>180</v>
      </c>
      <c r="D116" s="5" t="s">
        <v>181</v>
      </c>
      <c r="E116" s="7">
        <v>116.17</v>
      </c>
      <c r="F116" s="7">
        <v>42.02</v>
      </c>
      <c r="G116" s="5" t="s">
        <v>108</v>
      </c>
      <c r="H116" s="8">
        <v>1324</v>
      </c>
      <c r="I116" s="7">
        <v>2.1</v>
      </c>
      <c r="J116" s="8">
        <v>382.3</v>
      </c>
      <c r="K116" s="5" t="s">
        <v>81</v>
      </c>
      <c r="L116" s="9">
        <v>32</v>
      </c>
      <c r="M116" s="6" t="s">
        <v>100</v>
      </c>
      <c r="N116" s="5" t="s">
        <v>83</v>
      </c>
      <c r="O116" s="5" t="s">
        <v>110</v>
      </c>
      <c r="Q116" s="18"/>
      <c r="W116" s="5">
        <v>10</v>
      </c>
      <c r="X116" s="6" t="s">
        <v>89</v>
      </c>
      <c r="Y116" s="5" t="s">
        <v>85</v>
      </c>
      <c r="Z116" s="7">
        <v>0.312799990177155</v>
      </c>
      <c r="AA116" s="5">
        <v>8</v>
      </c>
      <c r="AB116" s="5" t="s">
        <v>102</v>
      </c>
      <c r="AC116" s="5" t="s">
        <v>103</v>
      </c>
      <c r="AD116" s="6" t="s">
        <v>88</v>
      </c>
      <c r="AE116" s="7">
        <v>6.84</v>
      </c>
      <c r="AF116" s="7">
        <v>1.694</v>
      </c>
      <c r="AG116" s="7">
        <v>0.165</v>
      </c>
      <c r="AH116" s="7">
        <v>53.5</v>
      </c>
      <c r="AI116" s="7">
        <v>28</v>
      </c>
      <c r="AJ116" s="7">
        <v>18</v>
      </c>
      <c r="AK116" s="7">
        <v>0.339561855670103</v>
      </c>
      <c r="AL116" s="15">
        <f t="shared" si="55"/>
        <v>0.0809973403421005</v>
      </c>
      <c r="AM116" s="7">
        <v>0.028636884306987</v>
      </c>
      <c r="AN116" s="7">
        <v>0.174899770904925</v>
      </c>
      <c r="AO116" s="15">
        <f t="shared" si="56"/>
        <v>0.070872672799339</v>
      </c>
      <c r="AP116" s="7">
        <v>0.025057273768614</v>
      </c>
      <c r="AQ116" s="37">
        <f t="shared" si="57"/>
        <v>-0.663443054619844</v>
      </c>
      <c r="AR116" s="37">
        <f t="shared" si="58"/>
        <v>0.0276376430851876</v>
      </c>
      <c r="BI116" s="7">
        <v>389.162316679095</v>
      </c>
      <c r="BJ116" s="15">
        <f>BK116*(AA116^0.5)</f>
        <v>35.1532081126772</v>
      </c>
      <c r="BK116" s="7">
        <v>12.428535918468</v>
      </c>
      <c r="BL116" s="7">
        <v>535.197613721103</v>
      </c>
      <c r="BM116" s="15">
        <f>BN116*(AA116^0.5)</f>
        <v>114.247926366209</v>
      </c>
      <c r="BN116" s="7">
        <v>40.3927417350239</v>
      </c>
      <c r="BO116" s="37">
        <f>LN(BL116)-LN(BI116)</f>
        <v>0.318639527022269</v>
      </c>
      <c r="BP116" s="37">
        <f>(BM116^2)/(AA116*(BL116^2))+(BJ116^2)/(AA116*(BI116^2))</f>
        <v>0.00671605831899472</v>
      </c>
      <c r="BY116" s="7">
        <v>12.8365865865865</v>
      </c>
      <c r="BZ116" s="15">
        <f t="shared" si="103"/>
        <v>2.43311267300194</v>
      </c>
      <c r="CA116" s="7">
        <v>0.860235235235299</v>
      </c>
      <c r="CB116" s="7">
        <v>17.8806931931931</v>
      </c>
      <c r="CC116" s="15">
        <f t="shared" si="104"/>
        <v>2.32251664241096</v>
      </c>
      <c r="CD116" s="7">
        <v>0.8211336336337</v>
      </c>
      <c r="CE116" s="37">
        <f t="shared" si="105"/>
        <v>0.331422117434745</v>
      </c>
      <c r="CF116" s="37">
        <f t="shared" si="106"/>
        <v>0.00659983480843005</v>
      </c>
      <c r="FY116" s="7">
        <v>2.20456878174592</v>
      </c>
      <c r="FZ116" s="15">
        <f>GA116*(AA116^0.5)</f>
        <v>0.158032233750986</v>
      </c>
      <c r="GA116" s="7">
        <v>0.05587283206569</v>
      </c>
      <c r="GB116" s="7">
        <v>0.963049714451141</v>
      </c>
      <c r="GC116" s="15">
        <f>GD116*(AA116^0.5)</f>
        <v>0.140539263929277</v>
      </c>
      <c r="GD116" s="7">
        <v>0.0496881332736789</v>
      </c>
      <c r="GE116" s="37">
        <f>LN(GB116)-LN(FY116)</f>
        <v>-0.828182169896317</v>
      </c>
      <c r="GF116" s="37">
        <f>(GC116^2)/(AA116*(GB116^2))+(FZ116^2)/(AA116*(FY116^2))</f>
        <v>0.0033043232454166</v>
      </c>
      <c r="GG116" s="7">
        <v>10.9398479142789</v>
      </c>
      <c r="GH116" s="15">
        <f>GI116*(AA116^0.5)</f>
        <v>1.43423525498541</v>
      </c>
      <c r="GI116" s="7">
        <v>0.5070787373085</v>
      </c>
      <c r="GJ116" s="7">
        <v>2.96224538679377</v>
      </c>
      <c r="GK116" s="15">
        <f>GL116*(AA116^0.5)</f>
        <v>5.7384417893051</v>
      </c>
      <c r="GL116" s="7">
        <v>2.02884555133095</v>
      </c>
      <c r="GM116" s="37">
        <f>LN(GJ116)-LN(GG116)</f>
        <v>-1.30646433771288</v>
      </c>
      <c r="GN116" s="37">
        <f>(GK116^2)/(AA116*(GJ116^2))+(GH116^2)/(AA116*(GG116^2))</f>
        <v>0.471238179185342</v>
      </c>
    </row>
    <row r="117" spans="1:92">
      <c r="A117" s="5">
        <v>26</v>
      </c>
      <c r="B117" s="5" t="s">
        <v>182</v>
      </c>
      <c r="C117" s="6" t="s">
        <v>183</v>
      </c>
      <c r="D117" s="5" t="s">
        <v>184</v>
      </c>
      <c r="E117" s="7">
        <v>102.451667</v>
      </c>
      <c r="F117" s="7">
        <v>52.906111</v>
      </c>
      <c r="G117" s="5" t="s">
        <v>99</v>
      </c>
      <c r="H117" s="8">
        <v>50</v>
      </c>
      <c r="I117" s="7">
        <v>10.5</v>
      </c>
      <c r="J117" s="8">
        <v>525</v>
      </c>
      <c r="K117" s="5" t="s">
        <v>81</v>
      </c>
      <c r="L117" s="9">
        <v>15</v>
      </c>
      <c r="M117" s="6" t="s">
        <v>100</v>
      </c>
      <c r="N117" s="5" t="s">
        <v>83</v>
      </c>
      <c r="O117" s="5" t="s">
        <v>110</v>
      </c>
      <c r="Q117" s="18"/>
      <c r="W117" s="5">
        <v>2</v>
      </c>
      <c r="X117" s="5" t="s">
        <v>82</v>
      </c>
      <c r="Y117" s="5" t="s">
        <v>85</v>
      </c>
      <c r="Z117" s="7">
        <v>0.488000005483627</v>
      </c>
      <c r="AA117" s="5">
        <v>4</v>
      </c>
      <c r="AB117" s="5" t="s">
        <v>91</v>
      </c>
      <c r="AC117" s="5" t="s">
        <v>103</v>
      </c>
      <c r="AD117" s="6" t="s">
        <v>88</v>
      </c>
      <c r="AE117" s="7">
        <v>5.5</v>
      </c>
      <c r="AF117" s="7">
        <v>0.804</v>
      </c>
      <c r="AG117" s="7">
        <v>0.047</v>
      </c>
      <c r="AH117" s="7">
        <v>83</v>
      </c>
      <c r="AI117" s="7">
        <v>14</v>
      </c>
      <c r="AJ117" s="7">
        <v>3</v>
      </c>
      <c r="AK117" s="7">
        <v>0.265922619047619</v>
      </c>
      <c r="AL117" s="15">
        <f>AK117*0.212834193302881</f>
        <v>0.0565974261059893</v>
      </c>
      <c r="AN117" s="7">
        <v>0.318005952380952</v>
      </c>
      <c r="AO117" s="15">
        <f>AN117*0.217668232025259</f>
        <v>0.0692197934282705</v>
      </c>
      <c r="AQ117" s="37">
        <f t="shared" si="57"/>
        <v>0.178864740159719</v>
      </c>
      <c r="AR117" s="37">
        <f t="shared" si="58"/>
        <v>0.0231694632679725</v>
      </c>
      <c r="AS117" s="7">
        <v>66.6494933882878</v>
      </c>
      <c r="AT117" s="15">
        <f>AS117*0.305263109793801</f>
        <v>20.3456316178901</v>
      </c>
      <c r="AV117" s="7">
        <v>91.4419829412101</v>
      </c>
      <c r="AW117" s="15">
        <f>AV117*0.37643233267693</f>
        <v>34.4217189431638</v>
      </c>
      <c r="AY117" s="37">
        <f>LN(AV117)-LN(AS117)</f>
        <v>0.316257259440318</v>
      </c>
      <c r="AZ117" s="37">
        <f>(AW117^2)/(AA117*(AV117^2))+(AT117^2)/(AA117*(AS117^2))</f>
        <v>0.0587217168213943</v>
      </c>
      <c r="BA117" s="7">
        <v>181.03448275862</v>
      </c>
      <c r="BB117" s="15">
        <f>BA117*0.27292269347718</f>
        <v>49.4084186467307</v>
      </c>
      <c r="BD117" s="7">
        <v>191.871921182266</v>
      </c>
      <c r="BE117" s="15">
        <f>BD117*0.267942832991023</f>
        <v>51.4107061330066</v>
      </c>
      <c r="BG117" s="37">
        <f>LN(BD117)-LN(BA117)</f>
        <v>0.0581405466579152</v>
      </c>
      <c r="BH117" s="37">
        <f>(BE117^2)/(AA117*(BD117^2))+(BB117^2)/(AA117*(BA117^2))</f>
        <v>0.0365700395915235</v>
      </c>
      <c r="BY117" s="7">
        <v>8.04</v>
      </c>
      <c r="BZ117" s="15">
        <f t="shared" si="103"/>
        <v>0.84</v>
      </c>
      <c r="CA117" s="7">
        <v>0.42</v>
      </c>
      <c r="CB117" s="7">
        <v>8.66</v>
      </c>
      <c r="CC117" s="15">
        <f t="shared" si="104"/>
        <v>0.5</v>
      </c>
      <c r="CD117" s="7">
        <v>0.25</v>
      </c>
      <c r="CE117" s="37">
        <f t="shared" si="105"/>
        <v>0.074285639383469</v>
      </c>
      <c r="CF117" s="37">
        <f t="shared" si="106"/>
        <v>0.00356227507427744</v>
      </c>
      <c r="CG117" s="7">
        <v>0.47</v>
      </c>
      <c r="CH117" s="15">
        <f t="shared" ref="CH117:CH138" si="107">CI117*(AA117^0.5)</f>
        <v>0.08</v>
      </c>
      <c r="CI117" s="7">
        <v>0.04</v>
      </c>
      <c r="CJ117" s="7">
        <v>0.6</v>
      </c>
      <c r="CK117" s="15">
        <f t="shared" ref="CK117:CK138" si="108">CL117*(AA117^0.5)</f>
        <v>0.06</v>
      </c>
      <c r="CL117" s="7">
        <v>0.03</v>
      </c>
      <c r="CM117" s="37">
        <f t="shared" ref="CM117:CM138" si="109">LN(CJ117)-LN(CG117)</f>
        <v>0.244196960512042</v>
      </c>
      <c r="CN117" s="37">
        <f t="shared" ref="CN117:CN138" si="110">(CK117^2)/(AA117*(CJ117^2))+(CH117^2)/(AA117*(CG117^2))</f>
        <v>0.00974309642372114</v>
      </c>
    </row>
    <row r="118" spans="1:92">
      <c r="A118" s="5">
        <v>26</v>
      </c>
      <c r="B118" s="5" t="s">
        <v>182</v>
      </c>
      <c r="C118" s="6" t="s">
        <v>183</v>
      </c>
      <c r="D118" s="5" t="s">
        <v>184</v>
      </c>
      <c r="E118" s="7">
        <v>102.451667</v>
      </c>
      <c r="F118" s="7">
        <v>52.906111</v>
      </c>
      <c r="G118" s="5" t="s">
        <v>99</v>
      </c>
      <c r="H118" s="8">
        <v>50</v>
      </c>
      <c r="I118" s="7">
        <v>10.5</v>
      </c>
      <c r="J118" s="8">
        <v>525</v>
      </c>
      <c r="K118" s="5" t="s">
        <v>81</v>
      </c>
      <c r="L118" s="9">
        <v>25</v>
      </c>
      <c r="M118" s="6" t="s">
        <v>100</v>
      </c>
      <c r="N118" s="5" t="s">
        <v>83</v>
      </c>
      <c r="O118" s="5" t="s">
        <v>110</v>
      </c>
      <c r="Q118" s="18"/>
      <c r="W118" s="5">
        <v>2</v>
      </c>
      <c r="X118" s="5" t="s">
        <v>82</v>
      </c>
      <c r="Y118" s="5" t="s">
        <v>85</v>
      </c>
      <c r="Z118" s="7">
        <v>0.488000005483627</v>
      </c>
      <c r="AA118" s="5">
        <v>4</v>
      </c>
      <c r="AB118" s="5" t="s">
        <v>91</v>
      </c>
      <c r="AC118" s="5" t="s">
        <v>103</v>
      </c>
      <c r="AD118" s="6" t="s">
        <v>88</v>
      </c>
      <c r="AE118" s="7">
        <v>5.5</v>
      </c>
      <c r="AF118" s="7">
        <v>0.804</v>
      </c>
      <c r="AG118" s="7">
        <v>0.047</v>
      </c>
      <c r="AH118" s="7">
        <v>83</v>
      </c>
      <c r="AI118" s="7">
        <v>14</v>
      </c>
      <c r="AJ118" s="7">
        <v>3</v>
      </c>
      <c r="AK118" s="7">
        <v>0.265922619047619</v>
      </c>
      <c r="AL118" s="15">
        <f>AK118*0.212834193302881</f>
        <v>0.0565974261059893</v>
      </c>
      <c r="AN118" s="7">
        <v>0.334126984126984</v>
      </c>
      <c r="AO118" s="15">
        <f>AN118*0.217668232025259</f>
        <v>0.0727288299068524</v>
      </c>
      <c r="AQ118" s="37">
        <f t="shared" si="57"/>
        <v>0.228315752094625</v>
      </c>
      <c r="AR118" s="37">
        <f t="shared" si="58"/>
        <v>0.0231694632679725</v>
      </c>
      <c r="AS118" s="7">
        <v>66.6494933882878</v>
      </c>
      <c r="AT118" s="15">
        <f>AS118*0.305263109793801</f>
        <v>20.3456316178901</v>
      </c>
      <c r="AV118" s="7">
        <v>115.61337225943</v>
      </c>
      <c r="AW118" s="15">
        <f>AV118*0.37643233267693</f>
        <v>43.5206114082635</v>
      </c>
      <c r="AY118" s="37">
        <f>LN(AV118)-LN(AS118)</f>
        <v>0.550804181013022</v>
      </c>
      <c r="AZ118" s="37">
        <f>(AW118^2)/(AA118*(AV118^2))+(AT118^2)/(AA118*(AS118^2))</f>
        <v>0.0587217168213943</v>
      </c>
      <c r="BA118" s="7">
        <v>181.03448275862</v>
      </c>
      <c r="BB118" s="15">
        <f>BA118*0.27292269347718</f>
        <v>49.4084186467307</v>
      </c>
      <c r="BD118" s="7">
        <v>220.443349753694</v>
      </c>
      <c r="BE118" s="15">
        <f>BD118*0.267942832991023</f>
        <v>59.0662156470357</v>
      </c>
      <c r="BG118" s="37">
        <f>LN(BD118)-LN(BA118)</f>
        <v>0.19695321906202</v>
      </c>
      <c r="BH118" s="37">
        <f>(BE118^2)/(AA118*(BD118^2))+(BB118^2)/(AA118*(BA118^2))</f>
        <v>0.0365700395915235</v>
      </c>
      <c r="BY118" s="7">
        <v>8.04</v>
      </c>
      <c r="BZ118" s="15">
        <f t="shared" si="103"/>
        <v>0.84</v>
      </c>
      <c r="CA118" s="7">
        <v>0.42</v>
      </c>
      <c r="CB118" s="7">
        <v>8.17</v>
      </c>
      <c r="CC118" s="15">
        <f t="shared" si="104"/>
        <v>1.32</v>
      </c>
      <c r="CD118" s="7">
        <v>0.66</v>
      </c>
      <c r="CE118" s="37">
        <f t="shared" si="105"/>
        <v>0.0160398256810366</v>
      </c>
      <c r="CF118" s="37">
        <f t="shared" si="106"/>
        <v>0.0092548430895654</v>
      </c>
      <c r="CG118" s="7">
        <v>0.47</v>
      </c>
      <c r="CH118" s="15">
        <f t="shared" si="107"/>
        <v>0.08</v>
      </c>
      <c r="CI118" s="7">
        <v>0.04</v>
      </c>
      <c r="CJ118" s="7">
        <v>0.52</v>
      </c>
      <c r="CK118" s="15">
        <f t="shared" si="108"/>
        <v>0.16</v>
      </c>
      <c r="CL118" s="7">
        <v>0.08</v>
      </c>
      <c r="CM118" s="37">
        <f t="shared" si="109"/>
        <v>0.101096116871369</v>
      </c>
      <c r="CN118" s="37">
        <f t="shared" si="110"/>
        <v>0.0309117354769756</v>
      </c>
    </row>
    <row r="119" spans="1:92">
      <c r="A119" s="5">
        <v>26</v>
      </c>
      <c r="B119" s="5" t="s">
        <v>182</v>
      </c>
      <c r="C119" s="6" t="s">
        <v>183</v>
      </c>
      <c r="D119" s="5" t="s">
        <v>184</v>
      </c>
      <c r="E119" s="7">
        <v>102.451667</v>
      </c>
      <c r="F119" s="7">
        <v>52.906111</v>
      </c>
      <c r="G119" s="5" t="s">
        <v>99</v>
      </c>
      <c r="H119" s="8">
        <v>50</v>
      </c>
      <c r="I119" s="7">
        <v>10.5</v>
      </c>
      <c r="J119" s="8">
        <v>525</v>
      </c>
      <c r="K119" s="5" t="s">
        <v>81</v>
      </c>
      <c r="L119" s="9">
        <v>15</v>
      </c>
      <c r="M119" s="6" t="s">
        <v>100</v>
      </c>
      <c r="N119" s="5" t="s">
        <v>83</v>
      </c>
      <c r="O119" s="5" t="s">
        <v>110</v>
      </c>
      <c r="Q119" s="18"/>
      <c r="W119" s="5">
        <v>2</v>
      </c>
      <c r="X119" s="5" t="s">
        <v>82</v>
      </c>
      <c r="Y119" s="5" t="s">
        <v>85</v>
      </c>
      <c r="Z119" s="7">
        <v>0.488000005483627</v>
      </c>
      <c r="AA119" s="5">
        <v>4</v>
      </c>
      <c r="AB119" s="5" t="s">
        <v>91</v>
      </c>
      <c r="AC119" s="5" t="s">
        <v>103</v>
      </c>
      <c r="AD119" s="6" t="s">
        <v>88</v>
      </c>
      <c r="AE119" s="7">
        <v>5.3</v>
      </c>
      <c r="AF119" s="7">
        <v>0.787</v>
      </c>
      <c r="AG119" s="7">
        <v>0.0551</v>
      </c>
      <c r="AH119" s="7">
        <v>83</v>
      </c>
      <c r="AI119" s="7">
        <v>14</v>
      </c>
      <c r="AJ119" s="7">
        <v>3</v>
      </c>
      <c r="AK119" s="7">
        <v>0.331577653997378</v>
      </c>
      <c r="AL119" s="15">
        <f>AK119*0.212834193302881</f>
        <v>0.0705710625057937</v>
      </c>
      <c r="AN119" s="7">
        <v>0.333527195281782</v>
      </c>
      <c r="AO119" s="15">
        <f>AN119*0.217668232025259</f>
        <v>0.0725982749293288</v>
      </c>
      <c r="AQ119" s="37">
        <f t="shared" si="57"/>
        <v>0.00586237454112148</v>
      </c>
      <c r="AR119" s="37">
        <f t="shared" si="58"/>
        <v>0.0231694632679725</v>
      </c>
      <c r="AS119" s="7">
        <v>63.4146341463414</v>
      </c>
      <c r="AT119" s="15">
        <f>AS119*0.305263109793801</f>
        <v>19.3581484259483</v>
      </c>
      <c r="AV119" s="7">
        <v>76.8292682926829</v>
      </c>
      <c r="AW119" s="15">
        <f>AV119*0.37643233267693</f>
        <v>28.9210206812763</v>
      </c>
      <c r="AY119" s="37">
        <f>LN(AV119)-LN(AS119)</f>
        <v>0.191891007810105</v>
      </c>
      <c r="AZ119" s="37">
        <f>(AW119^2)/(AA119*(AV119^2))+(AT119^2)/(AA119*(AS119^2))</f>
        <v>0.0587217168213943</v>
      </c>
      <c r="BA119" s="7">
        <v>125.769171896525</v>
      </c>
      <c r="BB119" s="15">
        <f>BA119*0.27292269347718</f>
        <v>34.3252611503941</v>
      </c>
      <c r="BD119" s="7">
        <v>153.857339660186</v>
      </c>
      <c r="BE119" s="15">
        <f>BD119*0.267942832991023</f>
        <v>41.2249714650123</v>
      </c>
      <c r="BG119" s="37">
        <f>LN(BD119)-LN(BA119)</f>
        <v>0.201577549459988</v>
      </c>
      <c r="BH119" s="37">
        <f>(BE119^2)/(AA119*(BD119^2))+(BB119^2)/(AA119*(BA119^2))</f>
        <v>0.0365700395915235</v>
      </c>
      <c r="BY119" s="7">
        <v>7.87</v>
      </c>
      <c r="BZ119" s="15">
        <f t="shared" si="103"/>
        <v>2.24</v>
      </c>
      <c r="CA119" s="7">
        <v>1.12</v>
      </c>
      <c r="CB119" s="7">
        <v>8.31</v>
      </c>
      <c r="CC119" s="15">
        <f t="shared" si="104"/>
        <v>0.78</v>
      </c>
      <c r="CD119" s="7">
        <v>0.39</v>
      </c>
      <c r="CE119" s="37">
        <f t="shared" si="105"/>
        <v>0.054401546438045</v>
      </c>
      <c r="CF119" s="37">
        <f t="shared" si="106"/>
        <v>0.0224554273113343</v>
      </c>
      <c r="CG119" s="7">
        <v>0.51</v>
      </c>
      <c r="CH119" s="15">
        <f t="shared" si="107"/>
        <v>0.08</v>
      </c>
      <c r="CI119" s="7">
        <v>0.04</v>
      </c>
      <c r="CJ119" s="7">
        <v>0.6</v>
      </c>
      <c r="CK119" s="15">
        <f t="shared" si="108"/>
        <v>0.02</v>
      </c>
      <c r="CL119" s="7">
        <v>0.01</v>
      </c>
      <c r="CM119" s="37">
        <f t="shared" si="109"/>
        <v>0.162518929497775</v>
      </c>
      <c r="CN119" s="37">
        <f t="shared" si="110"/>
        <v>0.00642925797770088</v>
      </c>
    </row>
    <row r="120" spans="1:92">
      <c r="A120" s="5">
        <v>26</v>
      </c>
      <c r="B120" s="5" t="s">
        <v>182</v>
      </c>
      <c r="C120" s="6" t="s">
        <v>183</v>
      </c>
      <c r="D120" s="5" t="s">
        <v>184</v>
      </c>
      <c r="E120" s="7">
        <v>102.451667</v>
      </c>
      <c r="F120" s="7">
        <v>52.906111</v>
      </c>
      <c r="G120" s="5" t="s">
        <v>99</v>
      </c>
      <c r="H120" s="8">
        <v>50</v>
      </c>
      <c r="I120" s="7">
        <v>10.5</v>
      </c>
      <c r="J120" s="8">
        <v>525</v>
      </c>
      <c r="K120" s="5" t="s">
        <v>81</v>
      </c>
      <c r="L120" s="9">
        <v>25</v>
      </c>
      <c r="M120" s="6" t="s">
        <v>100</v>
      </c>
      <c r="N120" s="5" t="s">
        <v>83</v>
      </c>
      <c r="O120" s="5" t="s">
        <v>110</v>
      </c>
      <c r="Q120" s="18"/>
      <c r="W120" s="5">
        <v>2</v>
      </c>
      <c r="X120" s="5" t="s">
        <v>82</v>
      </c>
      <c r="Y120" s="5" t="s">
        <v>85</v>
      </c>
      <c r="Z120" s="7">
        <v>0.488000005483627</v>
      </c>
      <c r="AA120" s="5">
        <v>4</v>
      </c>
      <c r="AB120" s="5" t="s">
        <v>91</v>
      </c>
      <c r="AC120" s="5" t="s">
        <v>103</v>
      </c>
      <c r="AD120" s="6" t="s">
        <v>88</v>
      </c>
      <c r="AE120" s="7">
        <v>5.3</v>
      </c>
      <c r="AF120" s="7">
        <v>0.787</v>
      </c>
      <c r="AG120" s="7">
        <v>0.0551</v>
      </c>
      <c r="AH120" s="7">
        <v>83</v>
      </c>
      <c r="AI120" s="7">
        <v>14</v>
      </c>
      <c r="AJ120" s="7">
        <v>3</v>
      </c>
      <c r="AK120" s="7">
        <v>0.331577653997378</v>
      </c>
      <c r="AL120" s="15">
        <f>AK120*0.212834193302881</f>
        <v>0.0705710625057937</v>
      </c>
      <c r="AN120" s="7">
        <v>0.281929882044561</v>
      </c>
      <c r="AO120" s="15">
        <f>AN120*0.217668232025259</f>
        <v>0.0613671789797294</v>
      </c>
      <c r="AQ120" s="37">
        <f t="shared" si="57"/>
        <v>-0.162203637774038</v>
      </c>
      <c r="AR120" s="37">
        <f t="shared" si="58"/>
        <v>0.0231694632679725</v>
      </c>
      <c r="AS120" s="7">
        <v>63.4146341463414</v>
      </c>
      <c r="AT120" s="15">
        <f>AS120*0.305263109793801</f>
        <v>19.3581484259483</v>
      </c>
      <c r="AV120" s="7">
        <v>69.5121951219512</v>
      </c>
      <c r="AW120" s="15">
        <f>AV120*0.37643233267693</f>
        <v>26.16663775925</v>
      </c>
      <c r="AY120" s="37">
        <f>LN(AV120)-LN(AS120)</f>
        <v>0.0918075492531232</v>
      </c>
      <c r="AZ120" s="37">
        <f>(AW120^2)/(AA120*(AV120^2))+(AT120^2)/(AA120*(AS120^2))</f>
        <v>0.0587217168213943</v>
      </c>
      <c r="BA120" s="7">
        <v>125.769171896525</v>
      </c>
      <c r="BB120" s="15">
        <f>BA120*0.27292269347718</f>
        <v>34.3252611503941</v>
      </c>
      <c r="BD120" s="7">
        <v>142.938415225266</v>
      </c>
      <c r="BE120" s="15">
        <f>BD120*0.267942832991023</f>
        <v>38.2993239187049</v>
      </c>
      <c r="BG120" s="37">
        <f>LN(BD120)-LN(BA120)</f>
        <v>0.127965616969006</v>
      </c>
      <c r="BH120" s="37">
        <f>(BE120^2)/(AA120*(BD120^2))+(BB120^2)/(AA120*(BA120^2))</f>
        <v>0.0365700395915235</v>
      </c>
      <c r="BY120" s="7">
        <v>7.87</v>
      </c>
      <c r="BZ120" s="15">
        <f t="shared" si="103"/>
        <v>2.24</v>
      </c>
      <c r="CA120" s="7">
        <v>1.12</v>
      </c>
      <c r="CB120" s="7">
        <v>8.49</v>
      </c>
      <c r="CC120" s="15">
        <f t="shared" si="104"/>
        <v>1.36</v>
      </c>
      <c r="CD120" s="7">
        <v>0.68</v>
      </c>
      <c r="CE120" s="37">
        <f t="shared" si="105"/>
        <v>0.0758309378939441</v>
      </c>
      <c r="CF120" s="37">
        <f t="shared" si="106"/>
        <v>0.0266679556995641</v>
      </c>
      <c r="CG120" s="7">
        <v>0.51</v>
      </c>
      <c r="CH120" s="15">
        <f t="shared" si="107"/>
        <v>0.08</v>
      </c>
      <c r="CI120" s="7">
        <v>0.04</v>
      </c>
      <c r="CJ120" s="7">
        <v>0.55</v>
      </c>
      <c r="CK120" s="15">
        <f t="shared" si="108"/>
        <v>0.16</v>
      </c>
      <c r="CL120" s="7">
        <v>0.08</v>
      </c>
      <c r="CM120" s="37">
        <f t="shared" si="109"/>
        <v>0.0755075525081452</v>
      </c>
      <c r="CN120" s="37">
        <f t="shared" si="110"/>
        <v>0.0273085049933115</v>
      </c>
    </row>
    <row r="121" spans="1:196">
      <c r="A121" s="5">
        <v>27</v>
      </c>
      <c r="B121" s="5" t="s">
        <v>185</v>
      </c>
      <c r="C121" s="6" t="s">
        <v>186</v>
      </c>
      <c r="D121" s="5" t="s">
        <v>187</v>
      </c>
      <c r="E121" s="7">
        <v>101.2</v>
      </c>
      <c r="F121" s="7">
        <v>37.616667</v>
      </c>
      <c r="G121" s="5" t="s">
        <v>108</v>
      </c>
      <c r="H121" s="8">
        <v>3220</v>
      </c>
      <c r="I121" s="7">
        <v>-1.2</v>
      </c>
      <c r="J121" s="8">
        <v>489</v>
      </c>
      <c r="K121" s="5" t="s">
        <v>81</v>
      </c>
      <c r="L121" s="9">
        <v>10</v>
      </c>
      <c r="M121" s="6" t="s">
        <v>89</v>
      </c>
      <c r="N121" s="5" t="s">
        <v>83</v>
      </c>
      <c r="O121" s="5" t="s">
        <v>84</v>
      </c>
      <c r="Q121" s="18"/>
      <c r="W121" s="5">
        <v>4</v>
      </c>
      <c r="X121" s="5" t="s">
        <v>82</v>
      </c>
      <c r="Y121" s="5" t="s">
        <v>85</v>
      </c>
      <c r="Z121" s="7">
        <v>0.42519998550415</v>
      </c>
      <c r="AA121" s="5">
        <v>4</v>
      </c>
      <c r="AB121" s="5" t="s">
        <v>102</v>
      </c>
      <c r="AC121" s="5" t="s">
        <v>103</v>
      </c>
      <c r="AD121" s="6" t="s">
        <v>88</v>
      </c>
      <c r="AE121" s="7">
        <v>7.21</v>
      </c>
      <c r="AF121" s="7">
        <v>6.67</v>
      </c>
      <c r="AG121" s="7">
        <v>0.675</v>
      </c>
      <c r="AH121" s="7">
        <v>33.98</v>
      </c>
      <c r="AI121" s="7">
        <v>52.99</v>
      </c>
      <c r="AJ121" s="7">
        <v>13.03</v>
      </c>
      <c r="AK121" s="7">
        <v>0.747313149139525</v>
      </c>
      <c r="AL121" s="15">
        <f t="shared" si="55"/>
        <v>0.00732397401005014</v>
      </c>
      <c r="AM121" s="7">
        <v>0.00366198700502507</v>
      </c>
      <c r="AN121" s="7">
        <v>0.732110105863129</v>
      </c>
      <c r="AO121" s="15">
        <f t="shared" si="56"/>
        <v>0.00879328345000396</v>
      </c>
      <c r="AP121" s="7">
        <v>0.00439664172500198</v>
      </c>
      <c r="AQ121" s="37">
        <f t="shared" si="57"/>
        <v>-0.0205533858158997</v>
      </c>
      <c r="AR121" s="37">
        <f t="shared" si="58"/>
        <v>6.00772843684778e-5</v>
      </c>
      <c r="BY121" s="7">
        <v>66.7</v>
      </c>
      <c r="BZ121" s="15">
        <f t="shared" si="103"/>
        <v>2</v>
      </c>
      <c r="CA121" s="7">
        <v>1</v>
      </c>
      <c r="CB121" s="7">
        <v>59.9</v>
      </c>
      <c r="CC121" s="15">
        <f t="shared" si="104"/>
        <v>1.8</v>
      </c>
      <c r="CD121" s="7">
        <v>0.9</v>
      </c>
      <c r="CE121" s="37">
        <f t="shared" si="105"/>
        <v>-0.107528447800175</v>
      </c>
      <c r="CF121" s="37">
        <f t="shared" si="106"/>
        <v>0.000450527047812935</v>
      </c>
      <c r="CG121" s="7">
        <v>6.75</v>
      </c>
      <c r="CH121" s="15">
        <f t="shared" si="107"/>
        <v>2</v>
      </c>
      <c r="CI121" s="7">
        <v>1</v>
      </c>
      <c r="CJ121" s="7">
        <v>6.08</v>
      </c>
      <c r="CK121" s="15">
        <f t="shared" si="108"/>
        <v>0.18</v>
      </c>
      <c r="CL121" s="7">
        <v>0.09</v>
      </c>
      <c r="CM121" s="37">
        <f t="shared" si="109"/>
        <v>-0.104537808906363</v>
      </c>
      <c r="CN121" s="37">
        <f t="shared" si="110"/>
        <v>0.0221669917013877</v>
      </c>
      <c r="CO121" s="7">
        <v>88.7</v>
      </c>
      <c r="CP121" s="15">
        <f t="shared" ref="CP121:CP138" si="111">CQ121*(AA121^0.5)</f>
        <v>2.2</v>
      </c>
      <c r="CQ121" s="7">
        <v>1.1</v>
      </c>
      <c r="CR121" s="7">
        <v>96.7</v>
      </c>
      <c r="CS121" s="15">
        <f t="shared" ref="CS121:CS138" si="112">CT121*(AA121^0.5)</f>
        <v>16.8</v>
      </c>
      <c r="CT121" s="7">
        <v>8.4</v>
      </c>
      <c r="CU121" s="37">
        <f t="shared" ref="CU121:CU138" si="113">LN(CR121)-LN(CO121)</f>
        <v>0.0863535131437141</v>
      </c>
      <c r="CV121" s="37">
        <f t="shared" ref="CV121:CV138" si="114">(CS121^2)/(AA121*(CR121^2))+(CP121^2)/(AA121*(CO121^2))</f>
        <v>0.00769959935343028</v>
      </c>
      <c r="CW121" s="7">
        <v>33.8</v>
      </c>
      <c r="CX121" s="15">
        <f t="shared" ref="CX121:CX126" si="115">CY121*(AA121^0.5)</f>
        <v>1.2</v>
      </c>
      <c r="CY121" s="7">
        <v>0.6</v>
      </c>
      <c r="CZ121" s="7">
        <v>44.6</v>
      </c>
      <c r="DA121" s="15">
        <f t="shared" ref="DA121:DA126" si="116">DB121*(AA121^0.5)</f>
        <v>3</v>
      </c>
      <c r="DB121" s="7">
        <v>1.5</v>
      </c>
      <c r="DC121" s="37">
        <f t="shared" ref="DC121:DC126" si="117">LN(CZ121)-LN(CW121)</f>
        <v>0.277273056537045</v>
      </c>
      <c r="DD121" s="37">
        <f t="shared" ref="DD121:DD126" si="118">(DA121^2)/(AA121*(CZ121^2))+(CX121^2)/(AA121*(CW121^2))</f>
        <v>0.00144624574552993</v>
      </c>
      <c r="DE121" s="7">
        <v>3.67</v>
      </c>
      <c r="DF121" s="15">
        <f t="shared" ref="DF121:DF126" si="119">DG121*(AA121^0.5)</f>
        <v>0.24</v>
      </c>
      <c r="DG121" s="7">
        <v>0.12</v>
      </c>
      <c r="DH121" s="7">
        <v>3.48</v>
      </c>
      <c r="DI121" s="15">
        <f t="shared" ref="DI121:DI126" si="120">DJ121*(AA121^0.5)</f>
        <v>0.18</v>
      </c>
      <c r="DJ121" s="7">
        <v>0.09</v>
      </c>
      <c r="DK121" s="37">
        <f t="shared" ref="DK121:DK126" si="121">LN(DH121)-LN(DE121)</f>
        <v>-0.0531593682800959</v>
      </c>
      <c r="DL121" s="37">
        <f t="shared" ref="DL121:DL126" si="122">(DI121^2)/(AA121*(DH121^2))+(DF121^2)/(AA121*(DE121^2))</f>
        <v>0.00173797623571963</v>
      </c>
      <c r="DM121" s="7">
        <v>22.3</v>
      </c>
      <c r="DN121" s="15">
        <f t="shared" ref="DN121:DN126" si="123">DO121*(AA121^0.5)</f>
        <v>2.2</v>
      </c>
      <c r="DO121" s="7">
        <v>1.1</v>
      </c>
      <c r="DP121" s="7">
        <v>40.5</v>
      </c>
      <c r="DQ121" s="15">
        <f t="shared" ref="DQ121:DQ126" si="124">DR121*(AA121^0.5)</f>
        <v>10.2</v>
      </c>
      <c r="DR121" s="7">
        <v>5.1</v>
      </c>
      <c r="DS121" s="37">
        <f t="shared" ref="DS121:DS126" si="125">LN(DP121)-LN(DM121)</f>
        <v>0.59671529564642</v>
      </c>
      <c r="DT121" s="37">
        <f t="shared" ref="DT121:DT126" si="126">(DQ121^2)/(AA121*(DP121^2))+(DN121^2)/(AA121*(DM121^2))</f>
        <v>0.0182905266986022</v>
      </c>
      <c r="FY121" s="7">
        <v>38.0713722962326</v>
      </c>
      <c r="FZ121" s="15">
        <f t="shared" ref="FZ121:FZ126" si="127">GA121*(AA121^0.5)</f>
        <v>2.5545528338824</v>
      </c>
      <c r="GA121" s="7">
        <v>1.2772764169412</v>
      </c>
      <c r="GB121" s="7">
        <v>45.0531203743494</v>
      </c>
      <c r="GC121" s="15">
        <f t="shared" ref="GC121:GC126" si="128">GD121*(AA121^0.5)</f>
        <v>1.9159146254118</v>
      </c>
      <c r="GD121" s="7">
        <v>0.957957312705901</v>
      </c>
      <c r="GE121" s="37">
        <f t="shared" ref="GE121:GE126" si="129">LN(GB121)-LN(FY121)</f>
        <v>0.168379629945342</v>
      </c>
      <c r="GF121" s="37">
        <f t="shared" ref="GF121:GF126" si="130">(GC121^2)/(AA121*(GB121^2))+(FZ121^2)/(AA121*(FY121^2))</f>
        <v>0.00157767894404235</v>
      </c>
      <c r="GG121" s="7">
        <v>185.032953864589</v>
      </c>
      <c r="GH121" s="15">
        <f t="shared" ref="GH121:GH126" si="131">GI121*(AA121^0.5)</f>
        <v>5.64736641429204</v>
      </c>
      <c r="GI121" s="7">
        <v>2.82368320714602</v>
      </c>
      <c r="GJ121" s="7">
        <v>216.966065689852</v>
      </c>
      <c r="GK121" s="15">
        <f t="shared" ref="GK121:GK126" si="132">GL121*(AA121^0.5)</f>
        <v>8.48412222887998</v>
      </c>
      <c r="GL121" s="7">
        <v>4.24206111443999</v>
      </c>
      <c r="GM121" s="37">
        <f t="shared" ref="GM121:GM126" si="133">LN(GJ121)-LN(GG121)</f>
        <v>0.159207023789485</v>
      </c>
      <c r="GN121" s="37">
        <f t="shared" ref="GN121:GN126" si="134">(GK121^2)/(AA121*(GJ121^2))+(GH121^2)/(AA121*(GG121^2))</f>
        <v>0.000615150848309666</v>
      </c>
    </row>
    <row r="122" spans="1:196">
      <c r="A122" s="5">
        <v>27</v>
      </c>
      <c r="B122" s="5" t="s">
        <v>185</v>
      </c>
      <c r="C122" s="6" t="s">
        <v>186</v>
      </c>
      <c r="D122" s="5" t="s">
        <v>187</v>
      </c>
      <c r="E122" s="7">
        <v>101.2</v>
      </c>
      <c r="F122" s="7">
        <v>37.616667</v>
      </c>
      <c r="G122" s="5" t="s">
        <v>108</v>
      </c>
      <c r="H122" s="8">
        <v>3220</v>
      </c>
      <c r="I122" s="7">
        <v>-1.2</v>
      </c>
      <c r="J122" s="8">
        <v>489</v>
      </c>
      <c r="K122" s="5" t="s">
        <v>81</v>
      </c>
      <c r="L122" s="9">
        <v>10</v>
      </c>
      <c r="M122" s="6" t="s">
        <v>89</v>
      </c>
      <c r="N122" s="5" t="s">
        <v>83</v>
      </c>
      <c r="O122" s="5" t="s">
        <v>84</v>
      </c>
      <c r="Q122" s="18"/>
      <c r="W122" s="5">
        <v>4</v>
      </c>
      <c r="X122" s="5" t="s">
        <v>82</v>
      </c>
      <c r="Y122" s="5" t="s">
        <v>85</v>
      </c>
      <c r="Z122" s="7">
        <v>0.42519998550415</v>
      </c>
      <c r="AA122" s="5">
        <v>4</v>
      </c>
      <c r="AB122" s="5" t="s">
        <v>102</v>
      </c>
      <c r="AC122" s="5" t="s">
        <v>103</v>
      </c>
      <c r="AD122" s="6" t="s">
        <v>88</v>
      </c>
      <c r="AE122" s="7">
        <v>7.21</v>
      </c>
      <c r="AF122" s="7">
        <v>6.67</v>
      </c>
      <c r="AG122" s="7">
        <v>0.675</v>
      </c>
      <c r="AH122" s="7">
        <v>33.98</v>
      </c>
      <c r="AI122" s="7">
        <v>52.99</v>
      </c>
      <c r="AJ122" s="7">
        <v>13.03</v>
      </c>
      <c r="AK122" s="7">
        <v>0.54591207229577</v>
      </c>
      <c r="AL122" s="15">
        <f t="shared" si="55"/>
        <v>0.0263736940255442</v>
      </c>
      <c r="AM122" s="7">
        <v>0.0131868470127721</v>
      </c>
      <c r="AN122" s="7">
        <v>0.513127592389756</v>
      </c>
      <c r="AO122" s="15">
        <f t="shared" si="56"/>
        <v>0.0161172574600559</v>
      </c>
      <c r="AP122" s="7">
        <v>0.00805862873002794</v>
      </c>
      <c r="AQ122" s="37">
        <f t="shared" si="57"/>
        <v>-0.0619333906710403</v>
      </c>
      <c r="AR122" s="37">
        <f t="shared" si="58"/>
        <v>0.00083013876345613</v>
      </c>
      <c r="BY122" s="7">
        <v>66.7</v>
      </c>
      <c r="BZ122" s="15">
        <f t="shared" si="103"/>
        <v>2</v>
      </c>
      <c r="CA122" s="7">
        <v>1</v>
      </c>
      <c r="CB122" s="7">
        <v>59.9</v>
      </c>
      <c r="CC122" s="15">
        <f t="shared" si="104"/>
        <v>1.8</v>
      </c>
      <c r="CD122" s="7">
        <v>0.9</v>
      </c>
      <c r="CE122" s="37">
        <f t="shared" si="105"/>
        <v>-0.107528447800175</v>
      </c>
      <c r="CF122" s="37">
        <f t="shared" si="106"/>
        <v>0.000450527047812935</v>
      </c>
      <c r="CG122" s="7">
        <v>6.75</v>
      </c>
      <c r="CH122" s="15">
        <f t="shared" si="107"/>
        <v>2</v>
      </c>
      <c r="CI122" s="7">
        <v>1</v>
      </c>
      <c r="CJ122" s="7">
        <v>6.08</v>
      </c>
      <c r="CK122" s="15">
        <f t="shared" si="108"/>
        <v>0.18</v>
      </c>
      <c r="CL122" s="7">
        <v>0.09</v>
      </c>
      <c r="CM122" s="37">
        <f t="shared" si="109"/>
        <v>-0.104537808906363</v>
      </c>
      <c r="CN122" s="37">
        <f t="shared" si="110"/>
        <v>0.0221669917013877</v>
      </c>
      <c r="CO122" s="7">
        <v>88.7</v>
      </c>
      <c r="CP122" s="15">
        <f t="shared" si="111"/>
        <v>2.2</v>
      </c>
      <c r="CQ122" s="7">
        <v>1.1</v>
      </c>
      <c r="CR122" s="7">
        <v>96.7</v>
      </c>
      <c r="CS122" s="15">
        <f t="shared" si="112"/>
        <v>16.8</v>
      </c>
      <c r="CT122" s="7">
        <v>8.4</v>
      </c>
      <c r="CU122" s="37">
        <f t="shared" si="113"/>
        <v>0.0863535131437141</v>
      </c>
      <c r="CV122" s="37">
        <f t="shared" si="114"/>
        <v>0.00769959935343028</v>
      </c>
      <c r="CW122" s="7">
        <v>33.8</v>
      </c>
      <c r="CX122" s="15">
        <f t="shared" si="115"/>
        <v>1.2</v>
      </c>
      <c r="CY122" s="7">
        <v>0.6</v>
      </c>
      <c r="CZ122" s="7">
        <v>44.6</v>
      </c>
      <c r="DA122" s="15">
        <f t="shared" si="116"/>
        <v>3</v>
      </c>
      <c r="DB122" s="7">
        <v>1.5</v>
      </c>
      <c r="DC122" s="37">
        <f t="shared" si="117"/>
        <v>0.277273056537045</v>
      </c>
      <c r="DD122" s="37">
        <f t="shared" si="118"/>
        <v>0.00144624574552993</v>
      </c>
      <c r="DE122" s="7">
        <v>3.67</v>
      </c>
      <c r="DF122" s="15">
        <f t="shared" si="119"/>
        <v>0.24</v>
      </c>
      <c r="DG122" s="7">
        <v>0.12</v>
      </c>
      <c r="DH122" s="7">
        <v>3.48</v>
      </c>
      <c r="DI122" s="15">
        <f t="shared" si="120"/>
        <v>0.18</v>
      </c>
      <c r="DJ122" s="7">
        <v>0.09</v>
      </c>
      <c r="DK122" s="37">
        <f t="shared" si="121"/>
        <v>-0.0531593682800959</v>
      </c>
      <c r="DL122" s="37">
        <f t="shared" si="122"/>
        <v>0.00173797623571963</v>
      </c>
      <c r="DM122" s="7">
        <v>22.3</v>
      </c>
      <c r="DN122" s="15">
        <f t="shared" si="123"/>
        <v>2.2</v>
      </c>
      <c r="DO122" s="7">
        <v>1.1</v>
      </c>
      <c r="DP122" s="7">
        <v>40.5</v>
      </c>
      <c r="DQ122" s="15">
        <f t="shared" si="124"/>
        <v>10.2</v>
      </c>
      <c r="DR122" s="7">
        <v>5.1</v>
      </c>
      <c r="DS122" s="37">
        <f t="shared" si="125"/>
        <v>0.59671529564642</v>
      </c>
      <c r="DT122" s="37">
        <f t="shared" si="126"/>
        <v>0.0182905266986022</v>
      </c>
      <c r="FY122" s="7">
        <v>38.0713722962326</v>
      </c>
      <c r="FZ122" s="15">
        <f t="shared" si="127"/>
        <v>2.5545528338824</v>
      </c>
      <c r="GA122" s="7">
        <v>1.2772764169412</v>
      </c>
      <c r="GB122" s="7">
        <v>45.0531203743494</v>
      </c>
      <c r="GC122" s="15">
        <f t="shared" si="128"/>
        <v>1.9159146254118</v>
      </c>
      <c r="GD122" s="7">
        <v>0.957957312705901</v>
      </c>
      <c r="GE122" s="37">
        <f t="shared" si="129"/>
        <v>0.168379629945342</v>
      </c>
      <c r="GF122" s="37">
        <f t="shared" si="130"/>
        <v>0.00157767894404235</v>
      </c>
      <c r="GG122" s="7">
        <v>185.032953864589</v>
      </c>
      <c r="GH122" s="15">
        <f t="shared" si="131"/>
        <v>5.64736641429204</v>
      </c>
      <c r="GI122" s="7">
        <v>2.82368320714602</v>
      </c>
      <c r="GJ122" s="7">
        <v>216.966065689852</v>
      </c>
      <c r="GK122" s="15">
        <f t="shared" si="132"/>
        <v>8.48412222887998</v>
      </c>
      <c r="GL122" s="7">
        <v>4.24206111443999</v>
      </c>
      <c r="GM122" s="37">
        <f t="shared" si="133"/>
        <v>0.159207023789485</v>
      </c>
      <c r="GN122" s="37">
        <f t="shared" si="134"/>
        <v>0.000615150848309666</v>
      </c>
    </row>
    <row r="123" spans="1:196">
      <c r="A123" s="5">
        <v>27</v>
      </c>
      <c r="B123" s="5" t="s">
        <v>185</v>
      </c>
      <c r="C123" s="6" t="s">
        <v>186</v>
      </c>
      <c r="D123" s="5" t="s">
        <v>187</v>
      </c>
      <c r="E123" s="7">
        <v>101.2</v>
      </c>
      <c r="F123" s="7">
        <v>37.616667</v>
      </c>
      <c r="G123" s="5" t="s">
        <v>108</v>
      </c>
      <c r="H123" s="8">
        <v>3220</v>
      </c>
      <c r="I123" s="7">
        <v>-1.2</v>
      </c>
      <c r="J123" s="8">
        <v>489</v>
      </c>
      <c r="K123" s="5" t="s">
        <v>117</v>
      </c>
      <c r="L123" s="18"/>
      <c r="M123" s="18"/>
      <c r="P123" s="9">
        <v>5</v>
      </c>
      <c r="Q123" s="6" t="s">
        <v>82</v>
      </c>
      <c r="R123" s="5" t="s">
        <v>188</v>
      </c>
      <c r="S123" s="5" t="s">
        <v>84</v>
      </c>
      <c r="T123" s="5"/>
      <c r="W123" s="5">
        <v>4</v>
      </c>
      <c r="X123" s="5" t="s">
        <v>82</v>
      </c>
      <c r="Y123" s="5" t="s">
        <v>85</v>
      </c>
      <c r="Z123" s="7">
        <v>0.42519998550415</v>
      </c>
      <c r="AA123" s="5">
        <v>4</v>
      </c>
      <c r="AB123" s="5" t="s">
        <v>102</v>
      </c>
      <c r="AC123" s="5" t="s">
        <v>103</v>
      </c>
      <c r="AD123" s="6" t="s">
        <v>88</v>
      </c>
      <c r="AE123" s="7">
        <v>7.21</v>
      </c>
      <c r="AF123" s="7">
        <v>6.67</v>
      </c>
      <c r="AG123" s="7">
        <v>0.675</v>
      </c>
      <c r="AH123" s="7">
        <v>33.98</v>
      </c>
      <c r="AI123" s="7">
        <v>52.99</v>
      </c>
      <c r="AJ123" s="7">
        <v>13.03</v>
      </c>
      <c r="AK123" s="7">
        <v>0.747313149139525</v>
      </c>
      <c r="AL123" s="15">
        <f t="shared" si="55"/>
        <v>0.00732397401005014</v>
      </c>
      <c r="AM123" s="7">
        <v>0.00366198700502507</v>
      </c>
      <c r="AN123" s="7">
        <v>0.721303704311735</v>
      </c>
      <c r="AO123" s="15">
        <f t="shared" si="56"/>
        <v>0.00439766777908002</v>
      </c>
      <c r="AP123" s="7">
        <v>0.00219883388954001</v>
      </c>
      <c r="AQ123" s="37">
        <f t="shared" si="57"/>
        <v>-0.0354240312101563</v>
      </c>
      <c r="AR123" s="37">
        <f t="shared" si="58"/>
        <v>3.3304842108715e-5</v>
      </c>
      <c r="BY123" s="7">
        <v>66.7</v>
      </c>
      <c r="BZ123" s="15">
        <f t="shared" si="103"/>
        <v>2</v>
      </c>
      <c r="CA123" s="7">
        <v>1</v>
      </c>
      <c r="CB123" s="7">
        <v>57.8</v>
      </c>
      <c r="CC123" s="15">
        <f t="shared" si="104"/>
        <v>1.8</v>
      </c>
      <c r="CD123" s="7">
        <v>0.9</v>
      </c>
      <c r="CE123" s="37">
        <f t="shared" si="105"/>
        <v>-0.143216177243247</v>
      </c>
      <c r="CF123" s="37">
        <f t="shared" si="106"/>
        <v>0.000467229162243969</v>
      </c>
      <c r="CG123" s="7">
        <v>6.75</v>
      </c>
      <c r="CH123" s="15">
        <f t="shared" si="107"/>
        <v>2</v>
      </c>
      <c r="CI123" s="7">
        <v>1</v>
      </c>
      <c r="CJ123" s="7">
        <v>5.93</v>
      </c>
      <c r="CK123" s="15">
        <f t="shared" si="108"/>
        <v>0.2</v>
      </c>
      <c r="CL123" s="7">
        <v>0.1</v>
      </c>
      <c r="CM123" s="37">
        <f t="shared" si="109"/>
        <v>-0.129518291874805</v>
      </c>
      <c r="CN123" s="37">
        <f t="shared" si="110"/>
        <v>0.0222322482754102</v>
      </c>
      <c r="CO123" s="7">
        <v>88.7</v>
      </c>
      <c r="CP123" s="15">
        <f t="shared" si="111"/>
        <v>2.2</v>
      </c>
      <c r="CQ123" s="7">
        <v>1.1</v>
      </c>
      <c r="CR123" s="7">
        <v>81.2</v>
      </c>
      <c r="CS123" s="15">
        <f t="shared" si="112"/>
        <v>4</v>
      </c>
      <c r="CT123" s="7">
        <v>2</v>
      </c>
      <c r="CU123" s="37">
        <f t="shared" si="113"/>
        <v>-0.0883446421479022</v>
      </c>
      <c r="CV123" s="37">
        <f t="shared" si="114"/>
        <v>0.000760457146031238</v>
      </c>
      <c r="CW123" s="7">
        <v>33.8</v>
      </c>
      <c r="CX123" s="15">
        <f t="shared" si="115"/>
        <v>1.2</v>
      </c>
      <c r="CY123" s="7">
        <v>0.6</v>
      </c>
      <c r="CZ123" s="7">
        <v>36.4</v>
      </c>
      <c r="DA123" s="15">
        <f t="shared" si="116"/>
        <v>5.4</v>
      </c>
      <c r="DB123" s="7">
        <v>2.7</v>
      </c>
      <c r="DC123" s="37">
        <f t="shared" si="117"/>
        <v>0.0741079721537221</v>
      </c>
      <c r="DD123" s="37">
        <f t="shared" si="118"/>
        <v>0.00581716790914398</v>
      </c>
      <c r="DE123" s="7">
        <v>3.67</v>
      </c>
      <c r="DF123" s="15">
        <f t="shared" si="119"/>
        <v>0.24</v>
      </c>
      <c r="DG123" s="7">
        <v>0.12</v>
      </c>
      <c r="DH123" s="7">
        <v>4.19</v>
      </c>
      <c r="DI123" s="15">
        <f t="shared" si="120"/>
        <v>0.08</v>
      </c>
      <c r="DJ123" s="7">
        <v>0.04</v>
      </c>
      <c r="DK123" s="37">
        <f t="shared" si="121"/>
        <v>0.132509071867568</v>
      </c>
      <c r="DL123" s="37">
        <f t="shared" si="122"/>
        <v>0.00116026603866633</v>
      </c>
      <c r="DM123" s="7">
        <v>22.3</v>
      </c>
      <c r="DN123" s="15">
        <f t="shared" si="123"/>
        <v>2.2</v>
      </c>
      <c r="DO123" s="7">
        <v>1.1</v>
      </c>
      <c r="DP123" s="7">
        <v>17.1</v>
      </c>
      <c r="DQ123" s="15">
        <f t="shared" si="124"/>
        <v>4.8</v>
      </c>
      <c r="DR123" s="7">
        <v>2.4</v>
      </c>
      <c r="DS123" s="37">
        <f t="shared" si="125"/>
        <v>-0.265508214957459</v>
      </c>
      <c r="DT123" s="37">
        <f t="shared" si="126"/>
        <v>0.02213155660714</v>
      </c>
      <c r="FY123" s="7">
        <v>38.0713722962326</v>
      </c>
      <c r="FZ123" s="15">
        <f t="shared" si="127"/>
        <v>2.5545528338824</v>
      </c>
      <c r="GA123" s="7">
        <v>1.2772764169412</v>
      </c>
      <c r="GB123" s="7">
        <v>51.0754189944134</v>
      </c>
      <c r="GC123" s="15">
        <f t="shared" si="128"/>
        <v>0.960941603399604</v>
      </c>
      <c r="GD123" s="7">
        <v>0.480470801699802</v>
      </c>
      <c r="GE123" s="37">
        <f t="shared" si="129"/>
        <v>0.293840727781024</v>
      </c>
      <c r="GF123" s="37">
        <f t="shared" si="130"/>
        <v>0.00121406380368062</v>
      </c>
      <c r="GG123" s="7">
        <v>185.032953864589</v>
      </c>
      <c r="GH123" s="15">
        <f t="shared" si="131"/>
        <v>5.64736641429204</v>
      </c>
      <c r="GI123" s="7">
        <v>2.82368320714602</v>
      </c>
      <c r="GJ123" s="7">
        <v>219.966229097445</v>
      </c>
      <c r="GK123" s="15">
        <f t="shared" si="132"/>
        <v>4.24206111444</v>
      </c>
      <c r="GL123" s="7">
        <v>2.12103055722</v>
      </c>
      <c r="GM123" s="37">
        <f t="shared" si="133"/>
        <v>0.172940092253861</v>
      </c>
      <c r="GN123" s="37">
        <f t="shared" si="134"/>
        <v>0.000325859199520439</v>
      </c>
    </row>
    <row r="124" spans="1:196">
      <c r="A124" s="5">
        <v>27</v>
      </c>
      <c r="B124" s="5" t="s">
        <v>185</v>
      </c>
      <c r="C124" s="6" t="s">
        <v>186</v>
      </c>
      <c r="D124" s="5" t="s">
        <v>187</v>
      </c>
      <c r="E124" s="7">
        <v>101.2</v>
      </c>
      <c r="F124" s="7">
        <v>37.616667</v>
      </c>
      <c r="G124" s="5" t="s">
        <v>108</v>
      </c>
      <c r="H124" s="8">
        <v>3220</v>
      </c>
      <c r="I124" s="7">
        <v>-1.2</v>
      </c>
      <c r="J124" s="8">
        <v>489</v>
      </c>
      <c r="K124" s="5" t="s">
        <v>117</v>
      </c>
      <c r="L124" s="18"/>
      <c r="M124" s="18"/>
      <c r="P124" s="9">
        <v>5</v>
      </c>
      <c r="Q124" s="6" t="s">
        <v>82</v>
      </c>
      <c r="R124" s="5" t="s">
        <v>188</v>
      </c>
      <c r="S124" s="5" t="s">
        <v>84</v>
      </c>
      <c r="T124" s="5"/>
      <c r="W124" s="5">
        <v>4</v>
      </c>
      <c r="X124" s="5" t="s">
        <v>82</v>
      </c>
      <c r="Y124" s="5" t="s">
        <v>85</v>
      </c>
      <c r="Z124" s="7">
        <v>0.42519998550415</v>
      </c>
      <c r="AA124" s="5">
        <v>4</v>
      </c>
      <c r="AB124" s="5" t="s">
        <v>102</v>
      </c>
      <c r="AC124" s="5" t="s">
        <v>103</v>
      </c>
      <c r="AD124" s="6" t="s">
        <v>88</v>
      </c>
      <c r="AE124" s="7">
        <v>7.21</v>
      </c>
      <c r="AF124" s="7">
        <v>6.67</v>
      </c>
      <c r="AG124" s="7">
        <v>0.675</v>
      </c>
      <c r="AH124" s="7">
        <v>33.98</v>
      </c>
      <c r="AI124" s="7">
        <v>52.99</v>
      </c>
      <c r="AJ124" s="7">
        <v>13.03</v>
      </c>
      <c r="AK124" s="7">
        <v>0.54591207229577</v>
      </c>
      <c r="AL124" s="15">
        <f t="shared" si="55"/>
        <v>0.0263736940255442</v>
      </c>
      <c r="AM124" s="7">
        <v>0.0131868470127721</v>
      </c>
      <c r="AN124" s="7">
        <v>0.499388728282924</v>
      </c>
      <c r="AO124" s="15">
        <f t="shared" si="56"/>
        <v>0.0278409513573398</v>
      </c>
      <c r="AP124" s="7">
        <v>0.0139204756786699</v>
      </c>
      <c r="AQ124" s="37">
        <f t="shared" si="57"/>
        <v>-0.0890731159530946</v>
      </c>
      <c r="AR124" s="37">
        <f t="shared" si="58"/>
        <v>0.00136051147950683</v>
      </c>
      <c r="BY124" s="7">
        <v>66.7</v>
      </c>
      <c r="BZ124" s="15">
        <f t="shared" si="103"/>
        <v>2</v>
      </c>
      <c r="CA124" s="7">
        <v>1</v>
      </c>
      <c r="CB124" s="7">
        <v>57.8</v>
      </c>
      <c r="CC124" s="15">
        <f t="shared" si="104"/>
        <v>1.8</v>
      </c>
      <c r="CD124" s="7">
        <v>0.9</v>
      </c>
      <c r="CE124" s="37">
        <f t="shared" si="105"/>
        <v>-0.143216177243247</v>
      </c>
      <c r="CF124" s="37">
        <f t="shared" si="106"/>
        <v>0.000467229162243969</v>
      </c>
      <c r="CG124" s="7">
        <v>6.75</v>
      </c>
      <c r="CH124" s="15">
        <f t="shared" si="107"/>
        <v>2</v>
      </c>
      <c r="CI124" s="7">
        <v>1</v>
      </c>
      <c r="CJ124" s="7">
        <v>5.93</v>
      </c>
      <c r="CK124" s="15">
        <f t="shared" si="108"/>
        <v>0.2</v>
      </c>
      <c r="CL124" s="7">
        <v>0.1</v>
      </c>
      <c r="CM124" s="37">
        <f t="shared" si="109"/>
        <v>-0.129518291874805</v>
      </c>
      <c r="CN124" s="37">
        <f t="shared" si="110"/>
        <v>0.0222322482754102</v>
      </c>
      <c r="CO124" s="7">
        <v>88.7</v>
      </c>
      <c r="CP124" s="15">
        <f t="shared" si="111"/>
        <v>2.2</v>
      </c>
      <c r="CQ124" s="7">
        <v>1.1</v>
      </c>
      <c r="CR124" s="7">
        <v>81.2</v>
      </c>
      <c r="CS124" s="15">
        <f t="shared" si="112"/>
        <v>4</v>
      </c>
      <c r="CT124" s="7">
        <v>2</v>
      </c>
      <c r="CU124" s="37">
        <f t="shared" si="113"/>
        <v>-0.0883446421479022</v>
      </c>
      <c r="CV124" s="37">
        <f t="shared" si="114"/>
        <v>0.000760457146031238</v>
      </c>
      <c r="CW124" s="7">
        <v>33.8</v>
      </c>
      <c r="CX124" s="15">
        <f t="shared" si="115"/>
        <v>1.2</v>
      </c>
      <c r="CY124" s="7">
        <v>0.6</v>
      </c>
      <c r="CZ124" s="7">
        <v>36.4</v>
      </c>
      <c r="DA124" s="15">
        <f t="shared" si="116"/>
        <v>5.4</v>
      </c>
      <c r="DB124" s="7">
        <v>2.7</v>
      </c>
      <c r="DC124" s="37">
        <f t="shared" si="117"/>
        <v>0.0741079721537221</v>
      </c>
      <c r="DD124" s="37">
        <f t="shared" si="118"/>
        <v>0.00581716790914398</v>
      </c>
      <c r="DE124" s="7">
        <v>3.67</v>
      </c>
      <c r="DF124" s="15">
        <f t="shared" si="119"/>
        <v>0.24</v>
      </c>
      <c r="DG124" s="7">
        <v>0.12</v>
      </c>
      <c r="DH124" s="7">
        <v>4.19</v>
      </c>
      <c r="DI124" s="15">
        <f t="shared" si="120"/>
        <v>0.08</v>
      </c>
      <c r="DJ124" s="7">
        <v>0.04</v>
      </c>
      <c r="DK124" s="37">
        <f t="shared" si="121"/>
        <v>0.132509071867568</v>
      </c>
      <c r="DL124" s="37">
        <f t="shared" si="122"/>
        <v>0.00116026603866633</v>
      </c>
      <c r="DM124" s="7">
        <v>22.3</v>
      </c>
      <c r="DN124" s="15">
        <f t="shared" si="123"/>
        <v>2.2</v>
      </c>
      <c r="DO124" s="7">
        <v>1.1</v>
      </c>
      <c r="DP124" s="7">
        <v>17.1</v>
      </c>
      <c r="DQ124" s="15">
        <f t="shared" si="124"/>
        <v>4.8</v>
      </c>
      <c r="DR124" s="7">
        <v>2.4</v>
      </c>
      <c r="DS124" s="37">
        <f t="shared" si="125"/>
        <v>-0.265508214957459</v>
      </c>
      <c r="DT124" s="37">
        <f t="shared" si="126"/>
        <v>0.02213155660714</v>
      </c>
      <c r="FY124" s="7">
        <v>38.0713722962326</v>
      </c>
      <c r="FZ124" s="15">
        <f t="shared" si="127"/>
        <v>2.5545528338824</v>
      </c>
      <c r="GA124" s="7">
        <v>1.2772764169412</v>
      </c>
      <c r="GB124" s="7">
        <v>51.0754189944134</v>
      </c>
      <c r="GC124" s="15">
        <f t="shared" si="128"/>
        <v>0.960941603399604</v>
      </c>
      <c r="GD124" s="7">
        <v>0.480470801699802</v>
      </c>
      <c r="GE124" s="37">
        <f t="shared" si="129"/>
        <v>0.293840727781024</v>
      </c>
      <c r="GF124" s="37">
        <f t="shared" si="130"/>
        <v>0.00121406380368062</v>
      </c>
      <c r="GG124" s="7">
        <v>185.032953864589</v>
      </c>
      <c r="GH124" s="15">
        <f t="shared" si="131"/>
        <v>5.64736641429204</v>
      </c>
      <c r="GI124" s="7">
        <v>2.82368320714602</v>
      </c>
      <c r="GJ124" s="7">
        <v>219.966229097445</v>
      </c>
      <c r="GK124" s="15">
        <f t="shared" si="132"/>
        <v>4.24206111444</v>
      </c>
      <c r="GL124" s="7">
        <v>2.12103055722</v>
      </c>
      <c r="GM124" s="37">
        <f t="shared" si="133"/>
        <v>0.172940092253861</v>
      </c>
      <c r="GN124" s="37">
        <f t="shared" si="134"/>
        <v>0.000325859199520439</v>
      </c>
    </row>
    <row r="125" spans="1:196">
      <c r="A125" s="5">
        <v>27</v>
      </c>
      <c r="B125" s="5" t="s">
        <v>185</v>
      </c>
      <c r="C125" s="6" t="s">
        <v>186</v>
      </c>
      <c r="D125" s="5" t="s">
        <v>187</v>
      </c>
      <c r="E125" s="7">
        <v>101.2</v>
      </c>
      <c r="F125" s="7">
        <v>37.616667</v>
      </c>
      <c r="G125" s="5" t="s">
        <v>108</v>
      </c>
      <c r="H125" s="8">
        <v>3220</v>
      </c>
      <c r="I125" s="7">
        <v>-1.2</v>
      </c>
      <c r="J125" s="8">
        <v>489</v>
      </c>
      <c r="K125" s="5" t="s">
        <v>132</v>
      </c>
      <c r="L125" s="18"/>
      <c r="M125" s="18"/>
      <c r="Q125" s="18"/>
      <c r="T125" s="6" t="s">
        <v>133</v>
      </c>
      <c r="U125" s="5" t="s">
        <v>189</v>
      </c>
      <c r="V125" s="5" t="s">
        <v>84</v>
      </c>
      <c r="W125" s="5">
        <v>4</v>
      </c>
      <c r="X125" s="5" t="s">
        <v>82</v>
      </c>
      <c r="Y125" s="5" t="s">
        <v>85</v>
      </c>
      <c r="Z125" s="7">
        <v>0.42519998550415</v>
      </c>
      <c r="AA125" s="5">
        <v>4</v>
      </c>
      <c r="AB125" s="5" t="s">
        <v>102</v>
      </c>
      <c r="AC125" s="5" t="s">
        <v>103</v>
      </c>
      <c r="AD125" s="6" t="s">
        <v>88</v>
      </c>
      <c r="AE125" s="7">
        <v>7.21</v>
      </c>
      <c r="AF125" s="7">
        <v>6.67</v>
      </c>
      <c r="AG125" s="7">
        <v>0.675</v>
      </c>
      <c r="AH125" s="7">
        <v>33.98</v>
      </c>
      <c r="AI125" s="7">
        <v>52.99</v>
      </c>
      <c r="AJ125" s="7">
        <v>13.03</v>
      </c>
      <c r="AK125" s="7">
        <v>0.747313149139525</v>
      </c>
      <c r="AL125" s="15">
        <f t="shared" si="55"/>
        <v>0.00732397401005014</v>
      </c>
      <c r="AM125" s="7">
        <v>0.00366198700502507</v>
      </c>
      <c r="AN125" s="7">
        <v>0.736140446282221</v>
      </c>
      <c r="AO125" s="15">
        <f t="shared" si="56"/>
        <v>0.00586082089456408</v>
      </c>
      <c r="AP125" s="7">
        <v>0.00293041044728204</v>
      </c>
      <c r="AQ125" s="37">
        <f t="shared" si="57"/>
        <v>-0.0150633820340286</v>
      </c>
      <c r="AR125" s="37">
        <f t="shared" si="58"/>
        <v>3.98585808536807e-5</v>
      </c>
      <c r="BY125" s="7">
        <v>66.7</v>
      </c>
      <c r="BZ125" s="15">
        <f t="shared" si="103"/>
        <v>2</v>
      </c>
      <c r="CA125" s="7">
        <v>1</v>
      </c>
      <c r="CB125" s="7">
        <v>61.7</v>
      </c>
      <c r="CC125" s="15">
        <f t="shared" si="104"/>
        <v>1.6</v>
      </c>
      <c r="CD125" s="7">
        <v>0.8</v>
      </c>
      <c r="CE125" s="37">
        <f t="shared" si="105"/>
        <v>-0.0779210220102362</v>
      </c>
      <c r="CF125" s="37">
        <f t="shared" si="106"/>
        <v>0.000392891399997026</v>
      </c>
      <c r="CG125" s="7">
        <v>6.75</v>
      </c>
      <c r="CH125" s="15">
        <f t="shared" si="107"/>
        <v>2</v>
      </c>
      <c r="CI125" s="7">
        <v>1</v>
      </c>
      <c r="CJ125" s="7">
        <v>6.1</v>
      </c>
      <c r="CK125" s="15">
        <f t="shared" si="108"/>
        <v>0.16</v>
      </c>
      <c r="CL125" s="7">
        <v>0.08</v>
      </c>
      <c r="CM125" s="37">
        <f t="shared" si="109"/>
        <v>-0.101253733705173</v>
      </c>
      <c r="CN125" s="37">
        <f t="shared" si="110"/>
        <v>0.0221198705747861</v>
      </c>
      <c r="CO125" s="7">
        <v>88.7</v>
      </c>
      <c r="CP125" s="15">
        <f t="shared" si="111"/>
        <v>2.2</v>
      </c>
      <c r="CQ125" s="7">
        <v>1.1</v>
      </c>
      <c r="CR125" s="7">
        <v>93</v>
      </c>
      <c r="CS125" s="15">
        <f t="shared" si="112"/>
        <v>6.6</v>
      </c>
      <c r="CT125" s="7">
        <v>3.3</v>
      </c>
      <c r="CU125" s="37">
        <f t="shared" si="113"/>
        <v>0.0473396038377221</v>
      </c>
      <c r="CV125" s="37">
        <f t="shared" si="114"/>
        <v>0.00141289865198213</v>
      </c>
      <c r="CW125" s="7">
        <v>33.8</v>
      </c>
      <c r="CX125" s="15">
        <f t="shared" si="115"/>
        <v>1.2</v>
      </c>
      <c r="CY125" s="7">
        <v>0.6</v>
      </c>
      <c r="CZ125" s="7">
        <v>46.6</v>
      </c>
      <c r="DA125" s="15">
        <f t="shared" si="116"/>
        <v>7</v>
      </c>
      <c r="DB125" s="7">
        <v>3.5</v>
      </c>
      <c r="DC125" s="37">
        <f t="shared" si="117"/>
        <v>0.321139738642627</v>
      </c>
      <c r="DD125" s="37">
        <f t="shared" si="118"/>
        <v>0.00595622095004314</v>
      </c>
      <c r="DE125" s="7">
        <v>3.67</v>
      </c>
      <c r="DF125" s="15">
        <f t="shared" si="119"/>
        <v>0.24</v>
      </c>
      <c r="DG125" s="7">
        <v>0.12</v>
      </c>
      <c r="DH125" s="7">
        <v>4.15</v>
      </c>
      <c r="DI125" s="15">
        <f t="shared" si="120"/>
        <v>0.42</v>
      </c>
      <c r="DJ125" s="7">
        <v>0.21</v>
      </c>
      <c r="DK125" s="37">
        <f t="shared" si="121"/>
        <v>0.122916672176128</v>
      </c>
      <c r="DL125" s="37">
        <f t="shared" si="122"/>
        <v>0.00362973348577051</v>
      </c>
      <c r="DM125" s="7">
        <v>22.3</v>
      </c>
      <c r="DN125" s="15">
        <f t="shared" si="123"/>
        <v>2.2</v>
      </c>
      <c r="DO125" s="7">
        <v>1.1</v>
      </c>
      <c r="DP125" s="7">
        <v>37.7</v>
      </c>
      <c r="DQ125" s="15">
        <f t="shared" si="124"/>
        <v>11.4</v>
      </c>
      <c r="DR125" s="7">
        <v>5.7</v>
      </c>
      <c r="DS125" s="37">
        <f t="shared" si="125"/>
        <v>0.525073415987892</v>
      </c>
      <c r="DT125" s="37">
        <f t="shared" si="126"/>
        <v>0.0252927028259888</v>
      </c>
      <c r="FY125" s="7">
        <v>38.0713722962326</v>
      </c>
      <c r="FZ125" s="15">
        <f t="shared" si="127"/>
        <v>2.5545528338824</v>
      </c>
      <c r="GA125" s="7">
        <v>1.2772764169412</v>
      </c>
      <c r="GB125" s="7">
        <v>47.6778040395359</v>
      </c>
      <c r="GC125" s="15">
        <f t="shared" si="128"/>
        <v>1.27727641694101</v>
      </c>
      <c r="GD125" s="7">
        <v>0.638638208470503</v>
      </c>
      <c r="GE125" s="37">
        <f t="shared" si="129"/>
        <v>0.22500334907693</v>
      </c>
      <c r="GF125" s="37">
        <f t="shared" si="130"/>
        <v>0.00130499322452605</v>
      </c>
      <c r="GG125" s="7">
        <v>185.032953864589</v>
      </c>
      <c r="GH125" s="15">
        <f t="shared" si="131"/>
        <v>5.64736641429204</v>
      </c>
      <c r="GI125" s="7">
        <v>2.82368320714602</v>
      </c>
      <c r="GJ125" s="7">
        <v>215.907184487172</v>
      </c>
      <c r="GK125" s="15">
        <f t="shared" si="132"/>
        <v>7.05920801786602</v>
      </c>
      <c r="GL125" s="7">
        <v>3.52960400893301</v>
      </c>
      <c r="GM125" s="37">
        <f t="shared" si="133"/>
        <v>0.154314675674747</v>
      </c>
      <c r="GN125" s="37">
        <f t="shared" si="134"/>
        <v>0.000500130890934333</v>
      </c>
    </row>
    <row r="126" spans="1:196">
      <c r="A126" s="5">
        <v>27</v>
      </c>
      <c r="B126" s="5" t="s">
        <v>185</v>
      </c>
      <c r="C126" s="6" t="s">
        <v>186</v>
      </c>
      <c r="D126" s="5" t="s">
        <v>187</v>
      </c>
      <c r="E126" s="7">
        <v>101.2</v>
      </c>
      <c r="F126" s="7">
        <v>37.616667</v>
      </c>
      <c r="G126" s="5" t="s">
        <v>108</v>
      </c>
      <c r="H126" s="8">
        <v>3220</v>
      </c>
      <c r="I126" s="7">
        <v>-1.2</v>
      </c>
      <c r="J126" s="8">
        <v>489</v>
      </c>
      <c r="K126" s="5" t="s">
        <v>132</v>
      </c>
      <c r="L126" s="18"/>
      <c r="M126" s="18"/>
      <c r="Q126" s="18"/>
      <c r="T126" s="6" t="s">
        <v>133</v>
      </c>
      <c r="U126" s="5" t="s">
        <v>189</v>
      </c>
      <c r="V126" s="5" t="s">
        <v>84</v>
      </c>
      <c r="W126" s="5">
        <v>4</v>
      </c>
      <c r="X126" s="5" t="s">
        <v>82</v>
      </c>
      <c r="Y126" s="5" t="s">
        <v>85</v>
      </c>
      <c r="Z126" s="7">
        <v>0.42519998550415</v>
      </c>
      <c r="AA126" s="5">
        <v>4</v>
      </c>
      <c r="AB126" s="5" t="s">
        <v>102</v>
      </c>
      <c r="AC126" s="5" t="s">
        <v>103</v>
      </c>
      <c r="AD126" s="6" t="s">
        <v>88</v>
      </c>
      <c r="AE126" s="7">
        <v>7.21</v>
      </c>
      <c r="AF126" s="7">
        <v>6.67</v>
      </c>
      <c r="AG126" s="7">
        <v>0.675</v>
      </c>
      <c r="AH126" s="7">
        <v>33.98</v>
      </c>
      <c r="AI126" s="7">
        <v>52.99</v>
      </c>
      <c r="AJ126" s="7">
        <v>13.03</v>
      </c>
      <c r="AK126" s="7">
        <v>0.54591207229577</v>
      </c>
      <c r="AL126" s="15">
        <f t="shared" si="55"/>
        <v>0.0263736940255442</v>
      </c>
      <c r="AM126" s="7">
        <v>0.0131868470127721</v>
      </c>
      <c r="AN126" s="7">
        <v>0.540598138224875</v>
      </c>
      <c r="AO126" s="15">
        <f t="shared" si="56"/>
        <v>0.0161193095682099</v>
      </c>
      <c r="AP126" s="7">
        <v>0.00805965478410497</v>
      </c>
      <c r="AQ126" s="37">
        <f t="shared" si="57"/>
        <v>-0.00978173309400965</v>
      </c>
      <c r="AR126" s="37">
        <f t="shared" si="58"/>
        <v>0.000805765698085539</v>
      </c>
      <c r="BY126" s="7">
        <v>66.7</v>
      </c>
      <c r="BZ126" s="15">
        <f t="shared" si="103"/>
        <v>2</v>
      </c>
      <c r="CA126" s="7">
        <v>1</v>
      </c>
      <c r="CB126" s="7">
        <v>61.7</v>
      </c>
      <c r="CC126" s="15">
        <f t="shared" si="104"/>
        <v>1.6</v>
      </c>
      <c r="CD126" s="7">
        <v>0.8</v>
      </c>
      <c r="CE126" s="37">
        <f t="shared" si="105"/>
        <v>-0.0779210220102362</v>
      </c>
      <c r="CF126" s="37">
        <f t="shared" si="106"/>
        <v>0.000392891399997026</v>
      </c>
      <c r="CG126" s="7">
        <v>6.75</v>
      </c>
      <c r="CH126" s="15">
        <f t="shared" si="107"/>
        <v>2</v>
      </c>
      <c r="CI126" s="7">
        <v>1</v>
      </c>
      <c r="CJ126" s="7">
        <v>6.1</v>
      </c>
      <c r="CK126" s="15">
        <f t="shared" si="108"/>
        <v>0.16</v>
      </c>
      <c r="CL126" s="7">
        <v>0.08</v>
      </c>
      <c r="CM126" s="37">
        <f t="shared" si="109"/>
        <v>-0.101253733705173</v>
      </c>
      <c r="CN126" s="37">
        <f t="shared" si="110"/>
        <v>0.0221198705747861</v>
      </c>
      <c r="CO126" s="7">
        <v>88.7</v>
      </c>
      <c r="CP126" s="15">
        <f t="shared" si="111"/>
        <v>2.2</v>
      </c>
      <c r="CQ126" s="7">
        <v>1.1</v>
      </c>
      <c r="CR126" s="7">
        <v>93</v>
      </c>
      <c r="CS126" s="15">
        <f t="shared" si="112"/>
        <v>6.6</v>
      </c>
      <c r="CT126" s="7">
        <v>3.3</v>
      </c>
      <c r="CU126" s="37">
        <f t="shared" si="113"/>
        <v>0.0473396038377221</v>
      </c>
      <c r="CV126" s="37">
        <f t="shared" si="114"/>
        <v>0.00141289865198213</v>
      </c>
      <c r="CW126" s="7">
        <v>33.8</v>
      </c>
      <c r="CX126" s="15">
        <f t="shared" si="115"/>
        <v>1.2</v>
      </c>
      <c r="CY126" s="7">
        <v>0.6</v>
      </c>
      <c r="CZ126" s="7">
        <v>46.6</v>
      </c>
      <c r="DA126" s="15">
        <f t="shared" si="116"/>
        <v>7</v>
      </c>
      <c r="DB126" s="7">
        <v>3.5</v>
      </c>
      <c r="DC126" s="37">
        <f t="shared" si="117"/>
        <v>0.321139738642627</v>
      </c>
      <c r="DD126" s="37">
        <f t="shared" si="118"/>
        <v>0.00595622095004314</v>
      </c>
      <c r="DE126" s="7">
        <v>3.67</v>
      </c>
      <c r="DF126" s="15">
        <f t="shared" si="119"/>
        <v>0.24</v>
      </c>
      <c r="DG126" s="7">
        <v>0.12</v>
      </c>
      <c r="DH126" s="7">
        <v>4.15</v>
      </c>
      <c r="DI126" s="15">
        <f t="shared" si="120"/>
        <v>0.42</v>
      </c>
      <c r="DJ126" s="7">
        <v>0.21</v>
      </c>
      <c r="DK126" s="37">
        <f t="shared" si="121"/>
        <v>0.122916672176128</v>
      </c>
      <c r="DL126" s="37">
        <f t="shared" si="122"/>
        <v>0.00362973348577051</v>
      </c>
      <c r="DM126" s="7">
        <v>22.3</v>
      </c>
      <c r="DN126" s="15">
        <f t="shared" si="123"/>
        <v>2.2</v>
      </c>
      <c r="DO126" s="7">
        <v>1.1</v>
      </c>
      <c r="DP126" s="7">
        <v>37.7</v>
      </c>
      <c r="DQ126" s="15">
        <f t="shared" si="124"/>
        <v>11.4</v>
      </c>
      <c r="DR126" s="7">
        <v>5.7</v>
      </c>
      <c r="DS126" s="37">
        <f t="shared" si="125"/>
        <v>0.525073415987892</v>
      </c>
      <c r="DT126" s="37">
        <f t="shared" si="126"/>
        <v>0.0252927028259888</v>
      </c>
      <c r="FY126" s="7">
        <v>38.0713722962326</v>
      </c>
      <c r="FZ126" s="15">
        <f t="shared" si="127"/>
        <v>2.5545528338824</v>
      </c>
      <c r="GA126" s="7">
        <v>1.2772764169412</v>
      </c>
      <c r="GB126" s="7">
        <v>47.6778040395359</v>
      </c>
      <c r="GC126" s="15">
        <f t="shared" si="128"/>
        <v>1.27727641694101</v>
      </c>
      <c r="GD126" s="7">
        <v>0.638638208470503</v>
      </c>
      <c r="GE126" s="37">
        <f t="shared" si="129"/>
        <v>0.22500334907693</v>
      </c>
      <c r="GF126" s="37">
        <f t="shared" si="130"/>
        <v>0.00130499322452605</v>
      </c>
      <c r="GG126" s="7">
        <v>185.032953864589</v>
      </c>
      <c r="GH126" s="15">
        <f t="shared" si="131"/>
        <v>5.64736641429204</v>
      </c>
      <c r="GI126" s="7">
        <v>2.82368320714602</v>
      </c>
      <c r="GJ126" s="7">
        <v>215.907184487172</v>
      </c>
      <c r="GK126" s="15">
        <f t="shared" si="132"/>
        <v>7.05920801786602</v>
      </c>
      <c r="GL126" s="7">
        <v>3.52960400893301</v>
      </c>
      <c r="GM126" s="37">
        <f t="shared" si="133"/>
        <v>0.154314675674747</v>
      </c>
      <c r="GN126" s="37">
        <f t="shared" si="134"/>
        <v>0.000500130890934333</v>
      </c>
    </row>
    <row r="127" spans="1:172">
      <c r="A127" s="5">
        <v>27</v>
      </c>
      <c r="B127" s="5" t="s">
        <v>190</v>
      </c>
      <c r="C127" s="6" t="s">
        <v>191</v>
      </c>
      <c r="D127" s="5" t="s">
        <v>187</v>
      </c>
      <c r="E127" s="7">
        <v>101.2</v>
      </c>
      <c r="F127" s="7">
        <v>37.616667</v>
      </c>
      <c r="G127" s="5" t="s">
        <v>108</v>
      </c>
      <c r="H127" s="8">
        <v>3220</v>
      </c>
      <c r="I127" s="7">
        <v>-1.2</v>
      </c>
      <c r="J127" s="8">
        <v>489</v>
      </c>
      <c r="K127" s="5" t="s">
        <v>81</v>
      </c>
      <c r="L127" s="9">
        <v>10</v>
      </c>
      <c r="M127" s="6" t="s">
        <v>89</v>
      </c>
      <c r="N127" s="5" t="s">
        <v>83</v>
      </c>
      <c r="O127" s="5" t="s">
        <v>84</v>
      </c>
      <c r="Q127" s="18"/>
      <c r="W127" s="5">
        <v>1</v>
      </c>
      <c r="X127" s="5" t="s">
        <v>82</v>
      </c>
      <c r="Y127" s="5" t="s">
        <v>85</v>
      </c>
      <c r="Z127" s="7">
        <v>0.42519998550415</v>
      </c>
      <c r="AA127" s="5">
        <v>6</v>
      </c>
      <c r="AB127" s="5" t="s">
        <v>102</v>
      </c>
      <c r="AC127" s="5" t="s">
        <v>103</v>
      </c>
      <c r="AD127" s="6" t="s">
        <v>88</v>
      </c>
      <c r="AE127" s="7">
        <v>7.13</v>
      </c>
      <c r="AF127" s="7">
        <v>7.489</v>
      </c>
      <c r="AG127" s="7">
        <v>0.633</v>
      </c>
      <c r="AH127" s="7">
        <v>33.98</v>
      </c>
      <c r="AI127" s="7">
        <v>52.99</v>
      </c>
      <c r="AJ127" s="7">
        <v>13.03</v>
      </c>
      <c r="AK127" s="7">
        <v>0.198588141928216</v>
      </c>
      <c r="AL127" s="15">
        <f t="shared" ref="AL127:AL140" si="135">AK127*0.212834193302881</f>
        <v>0.0422663469868099</v>
      </c>
      <c r="AN127" s="7">
        <v>0.13061927192668</v>
      </c>
      <c r="AO127" s="15">
        <f t="shared" ref="AO127:AO140" si="136">AN127*0.217668232025259</f>
        <v>0.028431665988707</v>
      </c>
      <c r="AQ127" s="37">
        <f t="shared" si="57"/>
        <v>-0.418946271032745</v>
      </c>
      <c r="AR127" s="37">
        <f t="shared" si="58"/>
        <v>0.015446308845315</v>
      </c>
      <c r="AS127" s="7">
        <v>0.35666897427022</v>
      </c>
      <c r="AT127" s="15">
        <f t="shared" ref="AT127:AT138" si="137">AS127*0.305263109793801</f>
        <v>0.108877880252693</v>
      </c>
      <c r="AV127" s="7">
        <v>0.207936713972539</v>
      </c>
      <c r="AW127" s="15">
        <f t="shared" ref="AW127:AW138" si="138">AV127*0.37643233267693</f>
        <v>0.0782741022898584</v>
      </c>
      <c r="AY127" s="37">
        <f t="shared" ref="AY127:AY138" si="139">LN(AV127)-LN(AS127)</f>
        <v>-0.539574335025896</v>
      </c>
      <c r="AZ127" s="37">
        <f t="shared" ref="AZ127:AZ138" si="140">(AW127^2)/(AA127*(AV127^2))+(AT127^2)/(AA127*(AS127^2))</f>
        <v>0.0391478112142628</v>
      </c>
      <c r="BA127" s="7">
        <v>644.042627533193</v>
      </c>
      <c r="BB127" s="15">
        <f t="shared" ref="BB127:BB138" si="141">BA127*0.27292269347718</f>
        <v>175.773848620479</v>
      </c>
      <c r="BD127" s="7">
        <v>654.961565338923</v>
      </c>
      <c r="BE127" s="15">
        <f t="shared" ref="BE127:BE138" si="142">BD127*0.267942832991023</f>
        <v>175.492257317146</v>
      </c>
      <c r="BG127" s="37">
        <f t="shared" ref="BG127:BG138" si="143">LN(BD127)-LN(BA127)</f>
        <v>0.0168116393062068</v>
      </c>
      <c r="BH127" s="37">
        <f t="shared" ref="BH127:BH138" si="144">(BE127^2)/(AA127*(BD127^2))+(BB127^2)/(AA127*(BA127^2))</f>
        <v>0.024380026394349</v>
      </c>
      <c r="BI127" s="7">
        <v>440</v>
      </c>
      <c r="BJ127" s="15">
        <f>BK127*(AA127^0.5)</f>
        <v>47.765049984272</v>
      </c>
      <c r="BK127" s="7">
        <v>19.5</v>
      </c>
      <c r="BL127" s="7">
        <v>552</v>
      </c>
      <c r="BM127" s="15">
        <f>BN127*(AA127^0.5)</f>
        <v>90.1412225344209</v>
      </c>
      <c r="BN127" s="7">
        <v>36.8</v>
      </c>
      <c r="BO127" s="37">
        <f>LN(BL127)-LN(BI127)</f>
        <v>0.226773319364789</v>
      </c>
      <c r="BP127" s="37">
        <f>(BM127^2)/(AA127*(BL127^2))+(BJ127^2)/(AA127*(BI127^2))</f>
        <v>0.00640854568411386</v>
      </c>
      <c r="BQ127" s="7">
        <v>2143</v>
      </c>
      <c r="BR127" s="15">
        <f>BS127*(AA127^0.5)</f>
        <v>197.673822242602</v>
      </c>
      <c r="BS127" s="7">
        <v>80.7</v>
      </c>
      <c r="BT127" s="15">
        <f>BU127*(AA127^0.5)</f>
        <v>1506</v>
      </c>
      <c r="BU127" s="15">
        <f>BV127*(AA127^0.5)</f>
        <v>614.821925438578</v>
      </c>
      <c r="BV127" s="7">
        <v>251</v>
      </c>
      <c r="BW127" s="37">
        <f>LN(BT127)-LN(BQ127)</f>
        <v>-0.352749587113738</v>
      </c>
      <c r="BX127" s="37">
        <f>(BU127^2)/(AA127*(BT127^2))+(BR127^2)/(AA127*(BQ127^2))</f>
        <v>0.0291958642932731</v>
      </c>
      <c r="BY127" s="7">
        <v>74.89</v>
      </c>
      <c r="BZ127" s="15">
        <f t="shared" si="103"/>
        <v>24.2499484535535</v>
      </c>
      <c r="CA127" s="7">
        <v>9.9</v>
      </c>
      <c r="CB127" s="7">
        <v>72.86</v>
      </c>
      <c r="CC127" s="15">
        <f t="shared" si="104"/>
        <v>6.17271415181361</v>
      </c>
      <c r="CD127" s="7">
        <v>2.52</v>
      </c>
      <c r="CE127" s="37">
        <f t="shared" si="105"/>
        <v>-0.0274805786808585</v>
      </c>
      <c r="CF127" s="37">
        <f t="shared" si="106"/>
        <v>0.0186714752583921</v>
      </c>
      <c r="CG127" s="7">
        <v>6.33</v>
      </c>
      <c r="CH127" s="15">
        <f t="shared" si="107"/>
        <v>1.6166632302369</v>
      </c>
      <c r="CI127" s="7">
        <v>0.66</v>
      </c>
      <c r="CJ127" s="7">
        <v>6.16</v>
      </c>
      <c r="CK127" s="15">
        <f t="shared" si="108"/>
        <v>0.342928563989645</v>
      </c>
      <c r="CL127" s="7">
        <v>0.14</v>
      </c>
      <c r="CM127" s="37">
        <f t="shared" si="109"/>
        <v>-0.0272234586106563</v>
      </c>
      <c r="CN127" s="37">
        <f t="shared" si="110"/>
        <v>0.0113878031557584</v>
      </c>
      <c r="CO127" s="7">
        <v>1.45</v>
      </c>
      <c r="CP127" s="15">
        <f t="shared" si="111"/>
        <v>0.587877538267963</v>
      </c>
      <c r="CQ127" s="7">
        <v>0.24</v>
      </c>
      <c r="CR127" s="7">
        <v>1.04</v>
      </c>
      <c r="CS127" s="15">
        <f t="shared" si="112"/>
        <v>0.220454076850486</v>
      </c>
      <c r="CT127" s="7">
        <v>0.09</v>
      </c>
      <c r="CU127" s="37">
        <f t="shared" si="113"/>
        <v>-0.332342843279202</v>
      </c>
      <c r="CV127" s="37">
        <f t="shared" si="114"/>
        <v>0.0348848625192607</v>
      </c>
      <c r="DU127" s="7">
        <v>0.92</v>
      </c>
      <c r="DV127" s="15">
        <f t="shared" ref="DV127:DV138" si="145">DW127*(AA127^0.5)</f>
        <v>0.734846922834953</v>
      </c>
      <c r="DW127" s="7">
        <v>0.3</v>
      </c>
      <c r="DX127" s="7">
        <v>1.38</v>
      </c>
      <c r="DY127" s="15">
        <f t="shared" ref="DY127:DY138" si="146">DZ127*(AA127^0.5)</f>
        <v>1.02878569196893</v>
      </c>
      <c r="DZ127" s="7">
        <v>0.42</v>
      </c>
      <c r="EA127" s="37">
        <f t="shared" ref="EA127:EA140" si="147">LN(DX127)-LN(DU127)</f>
        <v>0.405465108108164</v>
      </c>
      <c r="EB127" s="37">
        <f t="shared" ref="EB127:EB140" si="148">(DY127^2)/(AA127*(DX127^2))+(DV127^2)/(AA127*(DU127^2))</f>
        <v>0.198960302457467</v>
      </c>
      <c r="EK127" s="7">
        <v>79.0604362810219</v>
      </c>
      <c r="EL127" s="15">
        <f t="shared" ref="EL127:EL138" si="149">EM127*(AA127^0.5)</f>
        <v>70.411216734539</v>
      </c>
      <c r="EM127" s="7">
        <v>28.7452588613561</v>
      </c>
      <c r="EN127" s="7">
        <v>64.1631529293979</v>
      </c>
      <c r="EO127" s="15">
        <f t="shared" ref="EO127:EO138" si="150">EP127*(AA127^0.5)</f>
        <v>30.501309057645</v>
      </c>
      <c r="EP127" s="7">
        <v>12.4521072796935</v>
      </c>
      <c r="EQ127" s="37">
        <f t="shared" ref="EQ127:EQ138" si="151">LN(EN127)-LN(EK127)</f>
        <v>-0.20878347218822</v>
      </c>
      <c r="ER127" s="37">
        <f t="shared" ref="ER127:ER138" si="152">(EO127^2)/(AA127*(EN127^2))+(EL127^2)/(AA127*(EK127^2))</f>
        <v>0.169857645593311</v>
      </c>
      <c r="ES127" s="7">
        <v>128.019323671497</v>
      </c>
      <c r="ET127" s="15">
        <f t="shared" ref="ET127:ET138" si="153">EU127*(AA127^0.5)</f>
        <v>79.8746655255386</v>
      </c>
      <c r="EU127" s="7">
        <v>32.608695652174</v>
      </c>
      <c r="EV127" s="7">
        <v>89.3719806763285</v>
      </c>
      <c r="EW127" s="15">
        <f t="shared" ref="EW127:EW138" si="154">EX127*(AA127^0.5)</f>
        <v>38.4581722900742</v>
      </c>
      <c r="EX127" s="7">
        <v>15.7004830917875</v>
      </c>
      <c r="EY127" s="37">
        <f t="shared" ref="EY127:EY138" si="155">LN(EV127)-LN(ES127)</f>
        <v>-0.359374000907892</v>
      </c>
      <c r="EZ127" s="37">
        <f t="shared" ref="EZ127:EZ138" si="156">(EW127^2)/(AA127*(EV127^2))+(ET127^2)/(AA127*(ES127^2))</f>
        <v>0.0957426835011444</v>
      </c>
      <c r="FA127" s="7">
        <v>131.734006734006</v>
      </c>
      <c r="FB127" s="15">
        <f t="shared" ref="FB127:FB138" si="157">FC127*(AA127^0.5)</f>
        <v>54.7681576537701</v>
      </c>
      <c r="FC127" s="7">
        <v>22.359006734007</v>
      </c>
      <c r="FD127" s="7">
        <v>127.788299663299</v>
      </c>
      <c r="FE127" s="15">
        <f t="shared" ref="FE127:FE138" si="158">FF127*(AA127^0.5)</f>
        <v>90.2063773120901</v>
      </c>
      <c r="FF127" s="7">
        <v>36.826599326599</v>
      </c>
      <c r="FG127" s="37">
        <f t="shared" ref="FG127:FG138" si="159">LN(FD127)-LN(FA127)</f>
        <v>-0.0304098032178164</v>
      </c>
      <c r="FH127" s="37">
        <f t="shared" ref="FH127:FH138" si="160">(FE127^2)/(AA127*(FD127^2))+(FB127^2)/(AA127*(FA127^2))</f>
        <v>0.111858011808078</v>
      </c>
      <c r="FI127" s="7">
        <v>38.5907038491914</v>
      </c>
      <c r="FJ127" s="15">
        <f t="shared" ref="FJ127:FJ138" si="161">FK127*(AA127^0.5)</f>
        <v>3.92763657829311</v>
      </c>
      <c r="FK127" s="7">
        <v>1.6034509186515</v>
      </c>
      <c r="FL127" s="7">
        <v>29.4855382528992</v>
      </c>
      <c r="FM127" s="15">
        <f t="shared" ref="FM127:FM138" si="162">FN127*(AA127^0.5)</f>
        <v>12.7971348766161</v>
      </c>
      <c r="FN127" s="7">
        <v>5.224408436214</v>
      </c>
      <c r="FO127" s="37">
        <f t="shared" ref="FO127:FO138" si="163">LN(FL127)-LN(FI127)</f>
        <v>-0.269111500114267</v>
      </c>
      <c r="FP127" s="37">
        <f t="shared" ref="FP127:FP138" si="164">(FM127^2)/(AA127*(FL127^2))+(FJ127^2)/(AA127*(FI127^2))</f>
        <v>0.033121102509312</v>
      </c>
    </row>
    <row r="128" spans="1:172">
      <c r="A128" s="5">
        <v>27</v>
      </c>
      <c r="B128" s="5" t="s">
        <v>190</v>
      </c>
      <c r="C128" s="6" t="s">
        <v>191</v>
      </c>
      <c r="D128" s="5" t="s">
        <v>187</v>
      </c>
      <c r="E128" s="7">
        <v>101.2</v>
      </c>
      <c r="F128" s="7">
        <v>37.616667</v>
      </c>
      <c r="G128" s="5" t="s">
        <v>108</v>
      </c>
      <c r="H128" s="8">
        <v>3220</v>
      </c>
      <c r="I128" s="7">
        <v>-1.2</v>
      </c>
      <c r="J128" s="8">
        <v>489</v>
      </c>
      <c r="K128" s="5" t="s">
        <v>117</v>
      </c>
      <c r="L128" s="18"/>
      <c r="M128" s="18"/>
      <c r="P128" s="9">
        <v>5</v>
      </c>
      <c r="Q128" s="6" t="s">
        <v>82</v>
      </c>
      <c r="R128" s="5" t="s">
        <v>188</v>
      </c>
      <c r="S128" s="5" t="s">
        <v>84</v>
      </c>
      <c r="T128" s="5"/>
      <c r="W128" s="5">
        <v>1</v>
      </c>
      <c r="X128" s="5" t="s">
        <v>82</v>
      </c>
      <c r="Y128" s="5" t="s">
        <v>85</v>
      </c>
      <c r="Z128" s="7">
        <v>0.42519998550415</v>
      </c>
      <c r="AA128" s="5">
        <v>6</v>
      </c>
      <c r="AB128" s="5" t="s">
        <v>102</v>
      </c>
      <c r="AC128" s="5" t="s">
        <v>103</v>
      </c>
      <c r="AD128" s="6" t="s">
        <v>88</v>
      </c>
      <c r="AE128" s="7">
        <v>7.13</v>
      </c>
      <c r="AF128" s="7">
        <v>7.489</v>
      </c>
      <c r="AG128" s="7">
        <v>0.633</v>
      </c>
      <c r="AH128" s="7">
        <v>33.98</v>
      </c>
      <c r="AI128" s="7">
        <v>52.99</v>
      </c>
      <c r="AJ128" s="7">
        <v>13.03</v>
      </c>
      <c r="AK128" s="7">
        <v>0.198588141928216</v>
      </c>
      <c r="AL128" s="15">
        <f t="shared" si="135"/>
        <v>0.0422663469868099</v>
      </c>
      <c r="AN128" s="7">
        <v>0.311504787261277</v>
      </c>
      <c r="AO128" s="15">
        <f t="shared" si="136"/>
        <v>0.0678046963105666</v>
      </c>
      <c r="AQ128" s="37">
        <f t="shared" si="57"/>
        <v>0.45018166501311</v>
      </c>
      <c r="AR128" s="37">
        <f t="shared" si="58"/>
        <v>0.015446308845315</v>
      </c>
      <c r="AS128" s="7">
        <v>0.35666897427022</v>
      </c>
      <c r="AT128" s="15">
        <f t="shared" si="137"/>
        <v>0.108877880252693</v>
      </c>
      <c r="AV128" s="7">
        <v>0.62258422752971</v>
      </c>
      <c r="AW128" s="15">
        <f t="shared" si="138"/>
        <v>0.234360833056873</v>
      </c>
      <c r="AY128" s="37">
        <f t="shared" si="139"/>
        <v>0.557070815771124</v>
      </c>
      <c r="AZ128" s="37">
        <f t="shared" si="140"/>
        <v>0.0391478112142628</v>
      </c>
      <c r="BA128" s="7">
        <v>644.042627533193</v>
      </c>
      <c r="BB128" s="15">
        <f t="shared" si="141"/>
        <v>175.773848620479</v>
      </c>
      <c r="BD128" s="7">
        <v>684.078732820871</v>
      </c>
      <c r="BE128" s="15">
        <f t="shared" si="142"/>
        <v>183.293993660933</v>
      </c>
      <c r="BG128" s="37">
        <f t="shared" si="143"/>
        <v>0.060308101726072</v>
      </c>
      <c r="BH128" s="37">
        <f t="shared" si="144"/>
        <v>0.024380026394349</v>
      </c>
      <c r="BI128" s="7">
        <v>440</v>
      </c>
      <c r="BJ128" s="15">
        <f>BK128*(AA128^0.5)</f>
        <v>47.765049984272</v>
      </c>
      <c r="BK128" s="7">
        <v>19.5</v>
      </c>
      <c r="BL128" s="7">
        <v>426</v>
      </c>
      <c r="BM128" s="15">
        <f>BN128*(AA128^0.5)</f>
        <v>115.126017910809</v>
      </c>
      <c r="BN128" s="7">
        <v>47</v>
      </c>
      <c r="BO128" s="37">
        <f>LN(BL128)-LN(BI128)</f>
        <v>-0.0323353806429356</v>
      </c>
      <c r="BP128" s="37">
        <f>(BM128^2)/(AA128*(BL128^2))+(BJ128^2)/(AA128*(BI128^2))</f>
        <v>0.0141365097124151</v>
      </c>
      <c r="BQ128" s="7">
        <v>2143</v>
      </c>
      <c r="BR128" s="15">
        <f>BS128*(AA128^0.5)</f>
        <v>197.673822242602</v>
      </c>
      <c r="BS128" s="7">
        <v>80.7</v>
      </c>
      <c r="BT128" s="15">
        <f>BU128*(AA128^0.5)</f>
        <v>1266</v>
      </c>
      <c r="BU128" s="15">
        <f>BV128*(AA128^0.5)</f>
        <v>516.842335727251</v>
      </c>
      <c r="BV128" s="7">
        <v>211</v>
      </c>
      <c r="BW128" s="37">
        <f>LN(BT128)-LN(BQ128)</f>
        <v>-0.526344392769456</v>
      </c>
      <c r="BX128" s="37">
        <f>(BU128^2)/(AA128*(BT128^2))+(BR128^2)/(AA128*(BQ128^2))</f>
        <v>0.0291958642932731</v>
      </c>
      <c r="BY128" s="7">
        <v>74.89</v>
      </c>
      <c r="BZ128" s="15">
        <f t="shared" si="103"/>
        <v>24.2499484535535</v>
      </c>
      <c r="CA128" s="7">
        <v>9.9</v>
      </c>
      <c r="CB128" s="7">
        <v>67.92</v>
      </c>
      <c r="CC128" s="15">
        <f t="shared" si="104"/>
        <v>18.6161220451521</v>
      </c>
      <c r="CD128" s="7">
        <v>7.6</v>
      </c>
      <c r="CE128" s="37">
        <f t="shared" si="105"/>
        <v>-0.0976898282581837</v>
      </c>
      <c r="CF128" s="37">
        <f t="shared" si="106"/>
        <v>0.0299960159033596</v>
      </c>
      <c r="CG128" s="7">
        <v>6.33</v>
      </c>
      <c r="CH128" s="15">
        <f t="shared" si="107"/>
        <v>1.6166632302369</v>
      </c>
      <c r="CI128" s="7">
        <v>0.66</v>
      </c>
      <c r="CJ128" s="7">
        <v>5.89</v>
      </c>
      <c r="CK128" s="15">
        <f t="shared" si="108"/>
        <v>1.22474487139159</v>
      </c>
      <c r="CL128" s="7">
        <v>0.5</v>
      </c>
      <c r="CM128" s="37">
        <f t="shared" si="109"/>
        <v>-0.0720442384925897</v>
      </c>
      <c r="CN128" s="37">
        <f t="shared" si="110"/>
        <v>0.0180775257974983</v>
      </c>
      <c r="CO128" s="7">
        <v>1.45</v>
      </c>
      <c r="CP128" s="15">
        <f t="shared" si="111"/>
        <v>0.587877538267963</v>
      </c>
      <c r="CQ128" s="7">
        <v>0.24</v>
      </c>
      <c r="CR128" s="7">
        <v>1.27</v>
      </c>
      <c r="CS128" s="15">
        <f t="shared" si="112"/>
        <v>0.906311204829776</v>
      </c>
      <c r="CT128" s="7">
        <v>0.37</v>
      </c>
      <c r="CU128" s="37">
        <f t="shared" si="113"/>
        <v>-0.132546655961983</v>
      </c>
      <c r="CV128" s="37">
        <f t="shared" si="114"/>
        <v>0.112274126950156</v>
      </c>
      <c r="DU128" s="7">
        <v>0.92</v>
      </c>
      <c r="DV128" s="15">
        <f t="shared" si="145"/>
        <v>0.734846922834953</v>
      </c>
      <c r="DW128" s="7">
        <v>0.3</v>
      </c>
      <c r="DX128" s="7">
        <v>1.36</v>
      </c>
      <c r="DY128" s="15">
        <f t="shared" si="146"/>
        <v>1.02878569196893</v>
      </c>
      <c r="DZ128" s="7">
        <v>0.42</v>
      </c>
      <c r="EA128" s="37">
        <f t="shared" si="147"/>
        <v>0.390866308687012</v>
      </c>
      <c r="EB128" s="37">
        <f t="shared" si="148"/>
        <v>0.20170467553195</v>
      </c>
      <c r="EK128" s="7">
        <v>79.0604362810219</v>
      </c>
      <c r="EL128" s="15">
        <f t="shared" si="149"/>
        <v>70.411216734539</v>
      </c>
      <c r="EM128" s="7">
        <v>28.7452588613561</v>
      </c>
      <c r="EN128" s="7">
        <v>80.8558116251756</v>
      </c>
      <c r="EO128" s="15">
        <f t="shared" si="150"/>
        <v>30.4541481623104</v>
      </c>
      <c r="EP128" s="7">
        <v>12.4328539247964</v>
      </c>
      <c r="EQ128" s="37">
        <f t="shared" si="151"/>
        <v>0.0224548888060019</v>
      </c>
      <c r="ER128" s="37">
        <f t="shared" si="152"/>
        <v>0.155838600935991</v>
      </c>
      <c r="ES128" s="7">
        <v>128.019323671497</v>
      </c>
      <c r="ET128" s="15">
        <f t="shared" si="153"/>
        <v>79.8746655255386</v>
      </c>
      <c r="EU128" s="7">
        <v>32.608695652174</v>
      </c>
      <c r="EV128" s="7">
        <v>90.5797101449275</v>
      </c>
      <c r="EW128" s="15">
        <f t="shared" si="154"/>
        <v>20.7082466177321</v>
      </c>
      <c r="EX128" s="7">
        <v>8.4541062801932</v>
      </c>
      <c r="EY128" s="37">
        <f t="shared" si="155"/>
        <v>-0.345950980575752</v>
      </c>
      <c r="EZ128" s="37">
        <f t="shared" si="156"/>
        <v>0.07359185158815</v>
      </c>
      <c r="FA128" s="7">
        <v>131.734006734006</v>
      </c>
      <c r="FB128" s="15">
        <f t="shared" si="157"/>
        <v>54.7681576537701</v>
      </c>
      <c r="FC128" s="7">
        <v>22.359006734007</v>
      </c>
      <c r="FD128" s="7">
        <v>98.8531144781144</v>
      </c>
      <c r="FE128" s="15">
        <f t="shared" si="158"/>
        <v>28.9949069931706</v>
      </c>
      <c r="FF128" s="7">
        <v>11.8371212121206</v>
      </c>
      <c r="FG128" s="37">
        <f t="shared" si="159"/>
        <v>-0.287149732806519</v>
      </c>
      <c r="FH128" s="37">
        <f t="shared" si="160"/>
        <v>0.0431464975296941</v>
      </c>
      <c r="FI128" s="7">
        <v>38.5907038491914</v>
      </c>
      <c r="FJ128" s="15">
        <f t="shared" si="161"/>
        <v>3.92763657829311</v>
      </c>
      <c r="FK128" s="7">
        <v>1.6034509186515</v>
      </c>
      <c r="FL128" s="7">
        <v>35.2498428212162</v>
      </c>
      <c r="FM128" s="15">
        <f t="shared" si="162"/>
        <v>4.92197495254463</v>
      </c>
      <c r="FN128" s="7">
        <v>2.0093878600823</v>
      </c>
      <c r="FO128" s="37">
        <f t="shared" si="163"/>
        <v>-0.0905503442676308</v>
      </c>
      <c r="FP128" s="37">
        <f t="shared" si="164"/>
        <v>0.00497589278693268</v>
      </c>
    </row>
    <row r="129" spans="1:172">
      <c r="A129" s="5">
        <v>27</v>
      </c>
      <c r="B129" s="5" t="s">
        <v>190</v>
      </c>
      <c r="C129" s="6" t="s">
        <v>191</v>
      </c>
      <c r="D129" s="5" t="s">
        <v>187</v>
      </c>
      <c r="E129" s="7">
        <v>101.2</v>
      </c>
      <c r="F129" s="7">
        <v>37.616667</v>
      </c>
      <c r="G129" s="5" t="s">
        <v>108</v>
      </c>
      <c r="H129" s="8">
        <v>3220</v>
      </c>
      <c r="I129" s="7">
        <v>-1.2</v>
      </c>
      <c r="J129" s="8">
        <v>489</v>
      </c>
      <c r="K129" s="5" t="s">
        <v>132</v>
      </c>
      <c r="L129" s="18"/>
      <c r="M129" s="18"/>
      <c r="Q129" s="18"/>
      <c r="T129" s="6" t="s">
        <v>133</v>
      </c>
      <c r="U129" s="5" t="s">
        <v>189</v>
      </c>
      <c r="V129" s="5" t="s">
        <v>84</v>
      </c>
      <c r="W129" s="5">
        <v>1</v>
      </c>
      <c r="X129" s="5" t="s">
        <v>82</v>
      </c>
      <c r="Y129" s="5" t="s">
        <v>85</v>
      </c>
      <c r="Z129" s="7">
        <v>0.42519998550415</v>
      </c>
      <c r="AA129" s="5">
        <v>6</v>
      </c>
      <c r="AB129" s="5" t="s">
        <v>102</v>
      </c>
      <c r="AC129" s="5" t="s">
        <v>103</v>
      </c>
      <c r="AD129" s="6" t="s">
        <v>88</v>
      </c>
      <c r="AE129" s="7">
        <v>7.13</v>
      </c>
      <c r="AF129" s="7">
        <v>7.489</v>
      </c>
      <c r="AG129" s="7">
        <v>0.633</v>
      </c>
      <c r="AH129" s="7">
        <v>33.98</v>
      </c>
      <c r="AI129" s="7">
        <v>52.99</v>
      </c>
      <c r="AJ129" s="7">
        <v>13.03</v>
      </c>
      <c r="AK129" s="7">
        <v>0.198588141928216</v>
      </c>
      <c r="AL129" s="15">
        <f t="shared" si="135"/>
        <v>0.0422663469868099</v>
      </c>
      <c r="AN129" s="7">
        <v>0.315940044032563</v>
      </c>
      <c r="AO129" s="15">
        <f t="shared" si="136"/>
        <v>0.0687701108105505</v>
      </c>
      <c r="AQ129" s="37">
        <f t="shared" si="57"/>
        <v>0.464319419999638</v>
      </c>
      <c r="AR129" s="37">
        <f t="shared" si="58"/>
        <v>0.015446308845315</v>
      </c>
      <c r="AS129" s="7">
        <v>0.35666897427022</v>
      </c>
      <c r="AT129" s="15">
        <f t="shared" si="137"/>
        <v>0.108877880252693</v>
      </c>
      <c r="AV129" s="7">
        <v>0.541457540094611</v>
      </c>
      <c r="AW129" s="15">
        <f t="shared" si="138"/>
        <v>0.203822124863327</v>
      </c>
      <c r="AY129" s="37">
        <f t="shared" si="139"/>
        <v>0.417456543038974</v>
      </c>
      <c r="AZ129" s="37">
        <f t="shared" si="140"/>
        <v>0.0391478112142628</v>
      </c>
      <c r="BA129" s="7">
        <v>644.042627533193</v>
      </c>
      <c r="BB129" s="15">
        <f t="shared" si="141"/>
        <v>175.773848620479</v>
      </c>
      <c r="BD129" s="7">
        <v>631.303866759841</v>
      </c>
      <c r="BE129" s="15">
        <f t="shared" si="142"/>
        <v>169.153346537819</v>
      </c>
      <c r="BG129" s="37">
        <f t="shared" si="143"/>
        <v>-0.0199776053056882</v>
      </c>
      <c r="BH129" s="37">
        <f t="shared" si="144"/>
        <v>0.024380026394349</v>
      </c>
      <c r="BI129" s="7">
        <v>440</v>
      </c>
      <c r="BJ129" s="15">
        <f>BK129*(AA129^0.5)</f>
        <v>47.765049984272</v>
      </c>
      <c r="BK129" s="7">
        <v>19.5</v>
      </c>
      <c r="BL129" s="7">
        <v>658</v>
      </c>
      <c r="BM129" s="15">
        <f>BN129*(AA129^0.5)</f>
        <v>70.5453045921555</v>
      </c>
      <c r="BN129" s="7">
        <v>28.8</v>
      </c>
      <c r="BO129" s="37">
        <f>LN(BL129)-LN(BI129)</f>
        <v>0.402430204413011</v>
      </c>
      <c r="BP129" s="37">
        <f>(BM129^2)/(AA129*(BL129^2))+(BJ129^2)/(AA129*(BI129^2))</f>
        <v>0.00387982633459648</v>
      </c>
      <c r="BQ129" s="7">
        <v>2143</v>
      </c>
      <c r="BR129" s="15">
        <f>BS129*(AA129^0.5)</f>
        <v>197.673822242602</v>
      </c>
      <c r="BS129" s="7">
        <v>80.7</v>
      </c>
      <c r="BT129" s="15">
        <f>BU129*(AA129^0.5)</f>
        <v>2064</v>
      </c>
      <c r="BU129" s="15">
        <f>BV129*(AA129^0.5)</f>
        <v>842.624471517413</v>
      </c>
      <c r="BV129" s="7">
        <v>344</v>
      </c>
      <c r="BW129" s="37">
        <f>LN(BT129)-LN(BQ129)</f>
        <v>-0.0375608688721236</v>
      </c>
      <c r="BX129" s="37">
        <f>(BU129^2)/(AA129*(BT129^2))+(BR129^2)/(AA129*(BQ129^2))</f>
        <v>0.0291958642932731</v>
      </c>
      <c r="BY129" s="7">
        <v>74.89</v>
      </c>
      <c r="BZ129" s="15">
        <f t="shared" si="103"/>
        <v>24.2499484535535</v>
      </c>
      <c r="CA129" s="7">
        <v>9.9</v>
      </c>
      <c r="CB129" s="7">
        <v>65.85</v>
      </c>
      <c r="CC129" s="15">
        <f t="shared" si="104"/>
        <v>2.03307648651004</v>
      </c>
      <c r="CD129" s="7">
        <v>0.83</v>
      </c>
      <c r="CE129" s="37">
        <f t="shared" si="105"/>
        <v>-0.128640942071986</v>
      </c>
      <c r="CF129" s="37">
        <f t="shared" si="106"/>
        <v>0.0176340940620658</v>
      </c>
      <c r="CG129" s="7">
        <v>6.33</v>
      </c>
      <c r="CH129" s="15">
        <f t="shared" si="107"/>
        <v>1.6166632302369</v>
      </c>
      <c r="CI129" s="7">
        <v>0.66</v>
      </c>
      <c r="CJ129" s="7">
        <v>5.64</v>
      </c>
      <c r="CK129" s="15">
        <f t="shared" si="108"/>
        <v>0.122474487139159</v>
      </c>
      <c r="CL129" s="7">
        <v>0.05</v>
      </c>
      <c r="CM129" s="37">
        <f t="shared" si="109"/>
        <v>-0.115416170646117</v>
      </c>
      <c r="CN129" s="37">
        <f t="shared" si="110"/>
        <v>0.010949866856264</v>
      </c>
      <c r="CO129" s="7">
        <v>1.45</v>
      </c>
      <c r="CP129" s="15">
        <f t="shared" si="111"/>
        <v>0.587877538267963</v>
      </c>
      <c r="CQ129" s="7">
        <v>0.24</v>
      </c>
      <c r="CR129" s="7">
        <v>1.39</v>
      </c>
      <c r="CS129" s="15">
        <f t="shared" si="112"/>
        <v>1.22474487139159</v>
      </c>
      <c r="CT129" s="7">
        <v>0.5</v>
      </c>
      <c r="CU129" s="37">
        <f t="shared" si="113"/>
        <v>-0.0422598092898827</v>
      </c>
      <c r="CV129" s="37">
        <f t="shared" si="114"/>
        <v>0.156788845760661</v>
      </c>
      <c r="DU129" s="7">
        <v>0.92</v>
      </c>
      <c r="DV129" s="15">
        <f t="shared" si="145"/>
        <v>0.734846922834953</v>
      </c>
      <c r="DW129" s="7">
        <v>0.3</v>
      </c>
      <c r="DX129" s="7">
        <v>1.74</v>
      </c>
      <c r="DY129" s="15">
        <f t="shared" si="146"/>
        <v>1.46969384566991</v>
      </c>
      <c r="DZ129" s="7">
        <v>0.6</v>
      </c>
      <c r="EA129" s="37">
        <f t="shared" si="147"/>
        <v>0.637266722165489</v>
      </c>
      <c r="EB129" s="37">
        <f t="shared" si="148"/>
        <v>0.225238767422885</v>
      </c>
      <c r="EK129" s="7">
        <v>79.0604362810219</v>
      </c>
      <c r="EL129" s="15">
        <f t="shared" si="149"/>
        <v>70.411216734539</v>
      </c>
      <c r="EM129" s="7">
        <v>28.7452588613561</v>
      </c>
      <c r="EN129" s="7">
        <v>110.948805329328</v>
      </c>
      <c r="EO129" s="15">
        <f t="shared" si="150"/>
        <v>7.01518318101939</v>
      </c>
      <c r="EP129" s="7">
        <v>2.86393654094201</v>
      </c>
      <c r="EQ129" s="37">
        <f t="shared" si="151"/>
        <v>0.338856305464753</v>
      </c>
      <c r="ER129" s="37">
        <f t="shared" si="152"/>
        <v>0.132861015275288</v>
      </c>
      <c r="ES129" s="7">
        <v>128.019323671497</v>
      </c>
      <c r="ET129" s="15">
        <f t="shared" si="153"/>
        <v>79.8746655255386</v>
      </c>
      <c r="EU129" s="7">
        <v>32.608695652174</v>
      </c>
      <c r="EV129" s="7">
        <v>164.251207729468</v>
      </c>
      <c r="EW129" s="15">
        <f t="shared" si="154"/>
        <v>50.2914560716363</v>
      </c>
      <c r="EX129" s="7">
        <v>20.531400966184</v>
      </c>
      <c r="EY129" s="37">
        <f t="shared" si="155"/>
        <v>0.249215791623986</v>
      </c>
      <c r="EZ129" s="37">
        <f t="shared" si="156"/>
        <v>0.0805057404770398</v>
      </c>
      <c r="FA129" s="7">
        <v>131.734006734006</v>
      </c>
      <c r="FB129" s="15">
        <f t="shared" si="157"/>
        <v>54.7681576537701</v>
      </c>
      <c r="FC129" s="7">
        <v>22.359006734007</v>
      </c>
      <c r="FD129" s="7">
        <v>154.093013468013</v>
      </c>
      <c r="FE129" s="15">
        <f t="shared" si="158"/>
        <v>22.5515943280231</v>
      </c>
      <c r="FF129" s="7">
        <v>9.20664983165</v>
      </c>
      <c r="FG129" s="37">
        <f t="shared" si="159"/>
        <v>0.156771614607747</v>
      </c>
      <c r="FH129" s="37">
        <f t="shared" si="160"/>
        <v>0.0323774877949169</v>
      </c>
      <c r="FI129" s="7">
        <v>38.5907038491914</v>
      </c>
      <c r="FJ129" s="15">
        <f t="shared" si="161"/>
        <v>3.92763657829311</v>
      </c>
      <c r="FK129" s="7">
        <v>1.6034509186515</v>
      </c>
      <c r="FL129" s="7">
        <v>7.65627922745972</v>
      </c>
      <c r="FM129" s="15">
        <f t="shared" si="162"/>
        <v>4.9219749525448</v>
      </c>
      <c r="FN129" s="7">
        <v>2.00938786008237</v>
      </c>
      <c r="FO129" s="37">
        <f t="shared" si="163"/>
        <v>-1.61748528934154</v>
      </c>
      <c r="FP129" s="37">
        <f t="shared" si="164"/>
        <v>0.070606240608624</v>
      </c>
    </row>
    <row r="130" spans="1:172">
      <c r="A130" s="5">
        <v>27</v>
      </c>
      <c r="B130" s="5" t="s">
        <v>190</v>
      </c>
      <c r="C130" s="6" t="s">
        <v>191</v>
      </c>
      <c r="D130" s="5" t="s">
        <v>187</v>
      </c>
      <c r="E130" s="7">
        <v>101.2</v>
      </c>
      <c r="F130" s="7">
        <v>37.616667</v>
      </c>
      <c r="G130" s="5" t="s">
        <v>108</v>
      </c>
      <c r="H130" s="8">
        <v>3220</v>
      </c>
      <c r="I130" s="7">
        <v>-1.2</v>
      </c>
      <c r="J130" s="8">
        <v>489</v>
      </c>
      <c r="K130" s="5" t="s">
        <v>81</v>
      </c>
      <c r="L130" s="9">
        <v>10</v>
      </c>
      <c r="M130" s="6" t="s">
        <v>89</v>
      </c>
      <c r="N130" s="5" t="s">
        <v>83</v>
      </c>
      <c r="O130" s="5" t="s">
        <v>84</v>
      </c>
      <c r="Q130" s="18"/>
      <c r="W130" s="5">
        <v>1</v>
      </c>
      <c r="X130" s="5" t="s">
        <v>82</v>
      </c>
      <c r="Y130" s="5" t="s">
        <v>85</v>
      </c>
      <c r="Z130" s="7">
        <v>0.42519998550415</v>
      </c>
      <c r="AA130" s="5">
        <v>6</v>
      </c>
      <c r="AB130" s="5" t="s">
        <v>102</v>
      </c>
      <c r="AC130" s="5" t="s">
        <v>103</v>
      </c>
      <c r="AD130" s="6" t="s">
        <v>135</v>
      </c>
      <c r="AE130" s="7">
        <v>7.54</v>
      </c>
      <c r="AF130" s="7">
        <v>3.268</v>
      </c>
      <c r="AG130" s="7">
        <v>0.0325</v>
      </c>
      <c r="AH130" s="7">
        <v>36.12</v>
      </c>
      <c r="AI130" s="7">
        <v>51.4</v>
      </c>
      <c r="AJ130" s="7">
        <v>12.49</v>
      </c>
      <c r="AK130" s="7">
        <v>0.315940044032563</v>
      </c>
      <c r="AL130" s="15">
        <f t="shared" si="135"/>
        <v>0.0672428444037472</v>
      </c>
      <c r="AN130" s="7">
        <v>0.25665608519789</v>
      </c>
      <c r="AO130" s="15">
        <f t="shared" si="136"/>
        <v>0.055865876303549</v>
      </c>
      <c r="AQ130" s="37">
        <f t="shared" si="57"/>
        <v>-0.207815462682901</v>
      </c>
      <c r="AR130" s="37">
        <f t="shared" si="58"/>
        <v>0.015446308845315</v>
      </c>
      <c r="AS130" s="7">
        <v>0.167373370254989</v>
      </c>
      <c r="AT130" s="15">
        <f t="shared" si="137"/>
        <v>0.0510929155007072</v>
      </c>
      <c r="AV130" s="7">
        <v>0.176387446636667</v>
      </c>
      <c r="AW130" s="15">
        <f t="shared" si="138"/>
        <v>0.0663979379923681</v>
      </c>
      <c r="AY130" s="37">
        <f t="shared" si="139"/>
        <v>0.0524559099726831</v>
      </c>
      <c r="AZ130" s="37">
        <f t="shared" si="140"/>
        <v>0.0391478112142628</v>
      </c>
      <c r="BA130" s="7">
        <v>560.330771022594</v>
      </c>
      <c r="BB130" s="15">
        <f t="shared" si="141"/>
        <v>152.926983265631</v>
      </c>
      <c r="BD130" s="7">
        <v>551.231656184486</v>
      </c>
      <c r="BE130" s="15">
        <f t="shared" si="142"/>
        <v>147.698571592405</v>
      </c>
      <c r="BG130" s="37">
        <f t="shared" si="143"/>
        <v>-0.0163721224525482</v>
      </c>
      <c r="BH130" s="37">
        <f t="shared" si="144"/>
        <v>0.024380026394349</v>
      </c>
      <c r="BY130" s="7">
        <v>32.68</v>
      </c>
      <c r="BZ130" s="15">
        <f t="shared" si="103"/>
        <v>1.17575507653593</v>
      </c>
      <c r="CA130" s="7">
        <v>0.48</v>
      </c>
      <c r="CB130" s="7">
        <v>29.28</v>
      </c>
      <c r="CC130" s="15">
        <f t="shared" si="104"/>
        <v>6.71160189522591</v>
      </c>
      <c r="CD130" s="7">
        <v>2.74</v>
      </c>
      <c r="CE130" s="37">
        <f t="shared" si="105"/>
        <v>-0.109858580898691</v>
      </c>
      <c r="CF130" s="37">
        <f t="shared" si="106"/>
        <v>0.00897280711031552</v>
      </c>
      <c r="CG130" s="7">
        <v>3.25</v>
      </c>
      <c r="CH130" s="15">
        <f t="shared" si="107"/>
        <v>0.146969384566991</v>
      </c>
      <c r="CI130" s="7">
        <v>0.06</v>
      </c>
      <c r="CJ130" s="7">
        <v>2.97</v>
      </c>
      <c r="CK130" s="15">
        <f t="shared" si="108"/>
        <v>0.538887743412299</v>
      </c>
      <c r="CL130" s="7">
        <v>0.22</v>
      </c>
      <c r="CM130" s="37">
        <f t="shared" si="109"/>
        <v>-0.090093043527038</v>
      </c>
      <c r="CN130" s="37">
        <f t="shared" si="110"/>
        <v>0.00582779685229828</v>
      </c>
      <c r="CO130" s="7">
        <v>0.56</v>
      </c>
      <c r="CP130" s="15">
        <f t="shared" si="111"/>
        <v>0.0489897948556636</v>
      </c>
      <c r="CQ130" s="7">
        <v>0.02</v>
      </c>
      <c r="CR130" s="7">
        <v>0.52</v>
      </c>
      <c r="CS130" s="15">
        <f t="shared" si="112"/>
        <v>0.0489897948556636</v>
      </c>
      <c r="CT130" s="7">
        <v>0.02</v>
      </c>
      <c r="CU130" s="37">
        <f t="shared" si="113"/>
        <v>-0.0741079721537219</v>
      </c>
      <c r="CV130" s="37">
        <f t="shared" si="114"/>
        <v>0.00275480014491003</v>
      </c>
      <c r="DU130" s="7">
        <v>0.33</v>
      </c>
      <c r="DV130" s="15">
        <f t="shared" si="145"/>
        <v>0.0979795897113271</v>
      </c>
      <c r="DW130" s="7">
        <v>0.04</v>
      </c>
      <c r="DX130" s="7">
        <v>0.09</v>
      </c>
      <c r="DY130" s="15">
        <f t="shared" si="146"/>
        <v>0.0489897948556636</v>
      </c>
      <c r="DZ130" s="7">
        <v>0.02</v>
      </c>
      <c r="EA130" s="37">
        <f t="shared" si="147"/>
        <v>-1.29928298413026</v>
      </c>
      <c r="EB130" s="37">
        <f t="shared" si="148"/>
        <v>0.0640750943781247</v>
      </c>
      <c r="EK130" s="7">
        <v>20.5882352941176</v>
      </c>
      <c r="EL130" s="15">
        <f t="shared" si="149"/>
        <v>14.4087631928423</v>
      </c>
      <c r="EM130" s="7">
        <v>5.8823529411765</v>
      </c>
      <c r="EN130" s="7">
        <v>23.9495798319327</v>
      </c>
      <c r="EO130" s="15">
        <f t="shared" si="150"/>
        <v>9.26277633825567</v>
      </c>
      <c r="EP130" s="7">
        <v>3.781512605042</v>
      </c>
      <c r="EQ130" s="37">
        <f t="shared" si="151"/>
        <v>0.151230969723922</v>
      </c>
      <c r="ER130" s="37">
        <f t="shared" si="152"/>
        <v>0.106563400983663</v>
      </c>
      <c r="ES130" s="7">
        <v>10.5195624051893</v>
      </c>
      <c r="ET130" s="15">
        <f t="shared" si="153"/>
        <v>1.7720593966008</v>
      </c>
      <c r="EU130" s="7">
        <v>0.723440219262701</v>
      </c>
      <c r="EV130" s="7">
        <v>10.0433278889912</v>
      </c>
      <c r="EW130" s="15">
        <f t="shared" si="154"/>
        <v>3.54411879320184</v>
      </c>
      <c r="EX130" s="7">
        <v>1.4468804385255</v>
      </c>
      <c r="EY130" s="37">
        <f t="shared" si="155"/>
        <v>-0.0463280875907355</v>
      </c>
      <c r="EZ130" s="37">
        <f t="shared" si="156"/>
        <v>0.0254838341210485</v>
      </c>
      <c r="FA130" s="7">
        <v>44.6226415094339</v>
      </c>
      <c r="FB130" s="15">
        <f t="shared" si="157"/>
        <v>3.85139896664008</v>
      </c>
      <c r="FC130" s="7">
        <v>1.5723270440251</v>
      </c>
      <c r="FD130" s="7">
        <v>49.7327044025156</v>
      </c>
      <c r="FE130" s="15">
        <f t="shared" si="158"/>
        <v>2.88854922498024</v>
      </c>
      <c r="FF130" s="7">
        <v>1.1792452830189</v>
      </c>
      <c r="FG130" s="37">
        <f t="shared" si="159"/>
        <v>0.10842136558566</v>
      </c>
      <c r="FH130" s="37">
        <f t="shared" si="160"/>
        <v>0.00180382456805375</v>
      </c>
      <c r="FI130" s="7">
        <v>54.9198332858169</v>
      </c>
      <c r="FJ130" s="15">
        <f t="shared" si="161"/>
        <v>9.86825888446656</v>
      </c>
      <c r="FK130" s="7">
        <v>4.0286998194383</v>
      </c>
      <c r="FL130" s="7">
        <v>53.3823429587693</v>
      </c>
      <c r="FM130" s="15">
        <f t="shared" si="162"/>
        <v>29.621403879826</v>
      </c>
      <c r="FN130" s="7">
        <v>12.0928874950786</v>
      </c>
      <c r="FO130" s="37">
        <f t="shared" si="163"/>
        <v>-0.0283945102282939</v>
      </c>
      <c r="FP130" s="37">
        <f t="shared" si="164"/>
        <v>0.0566985180949572</v>
      </c>
    </row>
    <row r="131" spans="1:172">
      <c r="A131" s="5">
        <v>27</v>
      </c>
      <c r="B131" s="5" t="s">
        <v>190</v>
      </c>
      <c r="C131" s="6" t="s">
        <v>191</v>
      </c>
      <c r="D131" s="5" t="s">
        <v>187</v>
      </c>
      <c r="E131" s="7">
        <v>101.2</v>
      </c>
      <c r="F131" s="7">
        <v>37.616667</v>
      </c>
      <c r="G131" s="5" t="s">
        <v>108</v>
      </c>
      <c r="H131" s="8">
        <v>3220</v>
      </c>
      <c r="I131" s="7">
        <v>-1.2</v>
      </c>
      <c r="J131" s="8">
        <v>489</v>
      </c>
      <c r="K131" s="5" t="s">
        <v>117</v>
      </c>
      <c r="L131" s="18"/>
      <c r="M131" s="18"/>
      <c r="P131" s="9">
        <v>5</v>
      </c>
      <c r="Q131" s="6" t="s">
        <v>82</v>
      </c>
      <c r="R131" s="5" t="s">
        <v>188</v>
      </c>
      <c r="S131" s="5" t="s">
        <v>84</v>
      </c>
      <c r="T131" s="5"/>
      <c r="W131" s="5">
        <v>1</v>
      </c>
      <c r="X131" s="5" t="s">
        <v>82</v>
      </c>
      <c r="Y131" s="5" t="s">
        <v>85</v>
      </c>
      <c r="Z131" s="7">
        <v>0.42519998550415</v>
      </c>
      <c r="AA131" s="5">
        <v>6</v>
      </c>
      <c r="AB131" s="5" t="s">
        <v>102</v>
      </c>
      <c r="AC131" s="5" t="s">
        <v>103</v>
      </c>
      <c r="AD131" s="6" t="s">
        <v>135</v>
      </c>
      <c r="AE131" s="7">
        <v>7.54</v>
      </c>
      <c r="AF131" s="7">
        <v>3.268</v>
      </c>
      <c r="AG131" s="7">
        <v>0.0325</v>
      </c>
      <c r="AH131" s="7">
        <v>36.12</v>
      </c>
      <c r="AI131" s="7">
        <v>51.4</v>
      </c>
      <c r="AJ131" s="7">
        <v>12.49</v>
      </c>
      <c r="AK131" s="7">
        <v>0.315940044032563</v>
      </c>
      <c r="AL131" s="15">
        <f t="shared" si="135"/>
        <v>0.0672428444037472</v>
      </c>
      <c r="AN131" s="7">
        <v>0.0981964569146487</v>
      </c>
      <c r="AO131" s="15">
        <f t="shared" si="136"/>
        <v>0.0213742491677561</v>
      </c>
      <c r="AQ131" s="37">
        <f t="shared" si="57"/>
        <v>-1.16858232710034</v>
      </c>
      <c r="AR131" s="37">
        <f t="shared" si="58"/>
        <v>0.015446308845315</v>
      </c>
      <c r="AS131" s="7">
        <v>0.167373370254989</v>
      </c>
      <c r="AT131" s="15">
        <f t="shared" si="137"/>
        <v>0.0510929155007072</v>
      </c>
      <c r="AV131" s="7">
        <v>0.0817396446290524</v>
      </c>
      <c r="AW131" s="15">
        <f t="shared" si="138"/>
        <v>0.0307694450998975</v>
      </c>
      <c r="AY131" s="37">
        <f t="shared" si="139"/>
        <v>-0.71668793632685</v>
      </c>
      <c r="AZ131" s="37">
        <f t="shared" si="140"/>
        <v>0.0391478112142628</v>
      </c>
      <c r="BA131" s="7">
        <v>560.330771022594</v>
      </c>
      <c r="BB131" s="15">
        <f t="shared" si="141"/>
        <v>152.926983265631</v>
      </c>
      <c r="BD131" s="7">
        <v>578.529000698811</v>
      </c>
      <c r="BE131" s="15">
        <f t="shared" si="142"/>
        <v>155.012699414705</v>
      </c>
      <c r="BG131" s="37">
        <f t="shared" si="143"/>
        <v>0.0319614043337451</v>
      </c>
      <c r="BH131" s="37">
        <f t="shared" si="144"/>
        <v>0.024380026394349</v>
      </c>
      <c r="BY131" s="7">
        <v>32.68</v>
      </c>
      <c r="BZ131" s="15">
        <f t="shared" si="103"/>
        <v>1.17575507653593</v>
      </c>
      <c r="CA131" s="7">
        <v>0.48</v>
      </c>
      <c r="CB131" s="7">
        <v>26.85</v>
      </c>
      <c r="CC131" s="15">
        <f t="shared" si="104"/>
        <v>5.21741315212817</v>
      </c>
      <c r="CD131" s="7">
        <v>2.13</v>
      </c>
      <c r="CE131" s="37">
        <f t="shared" si="105"/>
        <v>-0.196497449036928</v>
      </c>
      <c r="CF131" s="37">
        <f t="shared" si="106"/>
        <v>0.00650892074658679</v>
      </c>
      <c r="CG131" s="7">
        <v>3.25</v>
      </c>
      <c r="CH131" s="15">
        <f t="shared" si="107"/>
        <v>0.146969384566991</v>
      </c>
      <c r="CI131" s="7">
        <v>0.06</v>
      </c>
      <c r="CJ131" s="7">
        <v>2.98</v>
      </c>
      <c r="CK131" s="15">
        <f t="shared" si="108"/>
        <v>0.465403051128804</v>
      </c>
      <c r="CL131" s="7">
        <v>0.19</v>
      </c>
      <c r="CM131" s="37">
        <f t="shared" si="109"/>
        <v>-0.0867316958243332</v>
      </c>
      <c r="CN131" s="37">
        <f t="shared" si="110"/>
        <v>0.00440596060361906</v>
      </c>
      <c r="CO131" s="7">
        <v>0.56</v>
      </c>
      <c r="CP131" s="15">
        <f t="shared" si="111"/>
        <v>0.0489897948556636</v>
      </c>
      <c r="CQ131" s="7">
        <v>0.02</v>
      </c>
      <c r="CR131" s="7">
        <v>0.49</v>
      </c>
      <c r="CS131" s="15">
        <f t="shared" si="112"/>
        <v>0.0979795897113271</v>
      </c>
      <c r="CT131" s="7">
        <v>0.04</v>
      </c>
      <c r="CU131" s="37">
        <f t="shared" si="113"/>
        <v>-0.133531392624523</v>
      </c>
      <c r="CV131" s="37">
        <f t="shared" si="114"/>
        <v>0.00793940024989587</v>
      </c>
      <c r="DU131" s="7">
        <v>0.33</v>
      </c>
      <c r="DV131" s="15">
        <f t="shared" si="145"/>
        <v>0.0979795897113271</v>
      </c>
      <c r="DW131" s="7">
        <v>0.04</v>
      </c>
      <c r="DX131" s="7">
        <v>0.18</v>
      </c>
      <c r="DY131" s="15">
        <f t="shared" si="146"/>
        <v>0.0244948974278318</v>
      </c>
      <c r="DZ131" s="7">
        <v>0.01</v>
      </c>
      <c r="EA131" s="37">
        <f t="shared" si="147"/>
        <v>-0.606135803570315</v>
      </c>
      <c r="EB131" s="37">
        <f t="shared" si="148"/>
        <v>0.0177787980818284</v>
      </c>
      <c r="EK131" s="7">
        <v>20.5882352941176</v>
      </c>
      <c r="EL131" s="15">
        <f t="shared" si="149"/>
        <v>14.4087631928423</v>
      </c>
      <c r="EM131" s="7">
        <v>5.8823529411765</v>
      </c>
      <c r="EN131" s="7">
        <v>19.3277310924369</v>
      </c>
      <c r="EO131" s="15">
        <f t="shared" si="150"/>
        <v>6.17518422550395</v>
      </c>
      <c r="EP131" s="7">
        <v>2.5210084033614</v>
      </c>
      <c r="EQ131" s="37">
        <f t="shared" si="151"/>
        <v>-0.0631789016215332</v>
      </c>
      <c r="ER131" s="37">
        <f t="shared" si="152"/>
        <v>0.0986458855754043</v>
      </c>
      <c r="ES131" s="7">
        <v>10.5195624051893</v>
      </c>
      <c r="ET131" s="15">
        <f t="shared" si="153"/>
        <v>1.7720593966008</v>
      </c>
      <c r="EU131" s="7">
        <v>0.723440219262701</v>
      </c>
      <c r="EV131" s="7">
        <v>11.1579347795739</v>
      </c>
      <c r="EW131" s="15">
        <f t="shared" si="154"/>
        <v>3.18970691388153</v>
      </c>
      <c r="EX131" s="7">
        <v>1.3021923946729</v>
      </c>
      <c r="EY131" s="37">
        <f t="shared" si="155"/>
        <v>0.0589142742550179</v>
      </c>
      <c r="EZ131" s="37">
        <f t="shared" si="156"/>
        <v>0.0183496170153881</v>
      </c>
      <c r="FA131" s="7">
        <v>44.6226415094339</v>
      </c>
      <c r="FB131" s="15">
        <f t="shared" si="157"/>
        <v>3.85139896664008</v>
      </c>
      <c r="FC131" s="7">
        <v>1.5723270440251</v>
      </c>
      <c r="FD131" s="7">
        <v>37.5471698113207</v>
      </c>
      <c r="FE131" s="15">
        <f t="shared" si="158"/>
        <v>11.5541968999207</v>
      </c>
      <c r="FF131" s="7">
        <v>4.7169811320755</v>
      </c>
      <c r="FG131" s="37">
        <f t="shared" si="159"/>
        <v>-0.172643383207495</v>
      </c>
      <c r="FH131" s="37">
        <f t="shared" si="160"/>
        <v>0.0170240111935542</v>
      </c>
      <c r="FI131" s="7">
        <v>54.9198332858169</v>
      </c>
      <c r="FJ131" s="15">
        <f t="shared" si="161"/>
        <v>9.86825888446656</v>
      </c>
      <c r="FK131" s="7">
        <v>4.0286998194383</v>
      </c>
      <c r="FL131" s="7">
        <v>71.3299121628041</v>
      </c>
      <c r="FM131" s="15">
        <f t="shared" si="162"/>
        <v>9.87657249767984</v>
      </c>
      <c r="FN131" s="7">
        <v>4.0320938378202</v>
      </c>
      <c r="FO131" s="37">
        <f t="shared" si="163"/>
        <v>0.261441219556281</v>
      </c>
      <c r="FP131" s="37">
        <f t="shared" si="164"/>
        <v>0.00857645008697745</v>
      </c>
    </row>
    <row r="132" spans="1:172">
      <c r="A132" s="5">
        <v>27</v>
      </c>
      <c r="B132" s="5" t="s">
        <v>190</v>
      </c>
      <c r="C132" s="6" t="s">
        <v>191</v>
      </c>
      <c r="D132" s="5" t="s">
        <v>187</v>
      </c>
      <c r="E132" s="7">
        <v>101.2</v>
      </c>
      <c r="F132" s="7">
        <v>37.616667</v>
      </c>
      <c r="G132" s="5" t="s">
        <v>108</v>
      </c>
      <c r="H132" s="8">
        <v>3220</v>
      </c>
      <c r="I132" s="7">
        <v>-1.2</v>
      </c>
      <c r="J132" s="8">
        <v>489</v>
      </c>
      <c r="K132" s="5" t="s">
        <v>132</v>
      </c>
      <c r="L132" s="18"/>
      <c r="M132" s="18"/>
      <c r="Q132" s="18"/>
      <c r="T132" s="6" t="s">
        <v>133</v>
      </c>
      <c r="U132" s="5" t="s">
        <v>189</v>
      </c>
      <c r="V132" s="5" t="s">
        <v>84</v>
      </c>
      <c r="W132" s="5">
        <v>1</v>
      </c>
      <c r="X132" s="5" t="s">
        <v>82</v>
      </c>
      <c r="Y132" s="5" t="s">
        <v>85</v>
      </c>
      <c r="Z132" s="7">
        <v>0.42519998550415</v>
      </c>
      <c r="AA132" s="5">
        <v>6</v>
      </c>
      <c r="AB132" s="5" t="s">
        <v>102</v>
      </c>
      <c r="AC132" s="5" t="s">
        <v>103</v>
      </c>
      <c r="AD132" s="6" t="s">
        <v>135</v>
      </c>
      <c r="AE132" s="7">
        <v>7.54</v>
      </c>
      <c r="AF132" s="7">
        <v>3.268</v>
      </c>
      <c r="AG132" s="7">
        <v>0.0325</v>
      </c>
      <c r="AH132" s="7">
        <v>36.12</v>
      </c>
      <c r="AI132" s="7">
        <v>51.4</v>
      </c>
      <c r="AJ132" s="7">
        <v>12.49</v>
      </c>
      <c r="AK132" s="7">
        <v>0.315940044032563</v>
      </c>
      <c r="AL132" s="15">
        <f t="shared" si="135"/>
        <v>0.0672428444037472</v>
      </c>
      <c r="AN132" s="7">
        <v>0.134299319031283</v>
      </c>
      <c r="AO132" s="15">
        <f t="shared" si="136"/>
        <v>0.0292326953357356</v>
      </c>
      <c r="AQ132" s="37">
        <f t="shared" ref="AQ132:AQ195" si="165">LN(AN132)-LN(AK132)</f>
        <v>-0.855481428498843</v>
      </c>
      <c r="AR132" s="37">
        <f t="shared" ref="AR132:AR195" si="166">(AO132^2)/(AA132*(AN132^2))+(AL132^2)/(AA132*(AK132^2))</f>
        <v>0.015446308845315</v>
      </c>
      <c r="AS132" s="7">
        <v>0.167373370254989</v>
      </c>
      <c r="AT132" s="15">
        <f t="shared" si="137"/>
        <v>0.0510929155007072</v>
      </c>
      <c r="AV132" s="7">
        <v>0.149345217491634</v>
      </c>
      <c r="AW132" s="15">
        <f t="shared" si="138"/>
        <v>0.0562183685945192</v>
      </c>
      <c r="AY132" s="37">
        <f t="shared" si="139"/>
        <v>-0.113966544878852</v>
      </c>
      <c r="AZ132" s="37">
        <f t="shared" si="140"/>
        <v>0.0391478112142628</v>
      </c>
      <c r="BA132" s="7">
        <v>560.330771022594</v>
      </c>
      <c r="BB132" s="15">
        <f t="shared" si="141"/>
        <v>152.926983265631</v>
      </c>
      <c r="BD132" s="7">
        <v>598.54705334265</v>
      </c>
      <c r="BE132" s="15">
        <f t="shared" si="142"/>
        <v>160.376393151059</v>
      </c>
      <c r="BG132" s="37">
        <f t="shared" si="143"/>
        <v>0.065977868795362</v>
      </c>
      <c r="BH132" s="37">
        <f t="shared" si="144"/>
        <v>0.024380026394349</v>
      </c>
      <c r="BY132" s="7">
        <v>32.68</v>
      </c>
      <c r="BZ132" s="15">
        <f t="shared" si="103"/>
        <v>1.17575507653593</v>
      </c>
      <c r="CA132" s="7">
        <v>0.48</v>
      </c>
      <c r="CB132" s="7">
        <v>28.65</v>
      </c>
      <c r="CC132" s="15">
        <f t="shared" si="104"/>
        <v>5.1684233572725</v>
      </c>
      <c r="CD132" s="7">
        <v>2.11</v>
      </c>
      <c r="CE132" s="37">
        <f t="shared" si="105"/>
        <v>-0.131609826831053</v>
      </c>
      <c r="CF132" s="37">
        <f t="shared" si="106"/>
        <v>0.00563968364995645</v>
      </c>
      <c r="CG132" s="7">
        <v>3.25</v>
      </c>
      <c r="CH132" s="15">
        <f t="shared" si="107"/>
        <v>0.146969384566991</v>
      </c>
      <c r="CI132" s="7">
        <v>0.06</v>
      </c>
      <c r="CJ132" s="7">
        <v>2.83</v>
      </c>
      <c r="CK132" s="15">
        <f t="shared" si="108"/>
        <v>0.465403051128804</v>
      </c>
      <c r="CL132" s="7">
        <v>0.19</v>
      </c>
      <c r="CM132" s="37">
        <f t="shared" si="109"/>
        <v>-0.1383782846865</v>
      </c>
      <c r="CN132" s="37">
        <f t="shared" si="110"/>
        <v>0.00484831382483437</v>
      </c>
      <c r="CO132" s="7">
        <v>0.56</v>
      </c>
      <c r="CP132" s="15">
        <f t="shared" si="111"/>
        <v>0.0489897948556636</v>
      </c>
      <c r="CQ132" s="7">
        <v>0.02</v>
      </c>
      <c r="CR132" s="7">
        <v>0.43</v>
      </c>
      <c r="CS132" s="15">
        <f t="shared" si="112"/>
        <v>0.0489897948556636</v>
      </c>
      <c r="CT132" s="7">
        <v>0.02</v>
      </c>
      <c r="CU132" s="37">
        <f t="shared" si="113"/>
        <v>-0.264151575041587</v>
      </c>
      <c r="CV132" s="37">
        <f t="shared" si="114"/>
        <v>0.00343884173463869</v>
      </c>
      <c r="DU132" s="7">
        <v>0.33</v>
      </c>
      <c r="DV132" s="15">
        <f t="shared" si="145"/>
        <v>0.0979795897113271</v>
      </c>
      <c r="DW132" s="7">
        <v>0.04</v>
      </c>
      <c r="DX132" s="7">
        <v>0.29</v>
      </c>
      <c r="DY132" s="15">
        <f t="shared" si="146"/>
        <v>0.0244948974278318</v>
      </c>
      <c r="DZ132" s="7">
        <v>0.01</v>
      </c>
      <c r="EA132" s="37">
        <f t="shared" si="147"/>
        <v>-0.129211731480006</v>
      </c>
      <c r="EB132" s="37">
        <f t="shared" si="148"/>
        <v>0.0158814389708347</v>
      </c>
      <c r="EK132" s="7">
        <v>20.5882352941176</v>
      </c>
      <c r="EL132" s="15">
        <f t="shared" si="149"/>
        <v>14.4087631928423</v>
      </c>
      <c r="EM132" s="7">
        <v>5.8823529411765</v>
      </c>
      <c r="EN132" s="7">
        <v>23.9495798319327</v>
      </c>
      <c r="EO132" s="15">
        <f t="shared" si="150"/>
        <v>15.4379605637596</v>
      </c>
      <c r="EP132" s="7">
        <v>6.3025210084034</v>
      </c>
      <c r="EQ132" s="37">
        <f t="shared" si="151"/>
        <v>0.151230969723922</v>
      </c>
      <c r="ER132" s="37">
        <f t="shared" si="152"/>
        <v>0.150884730623554</v>
      </c>
      <c r="ES132" s="7">
        <v>10.5195624051893</v>
      </c>
      <c r="ET132" s="15">
        <f t="shared" si="153"/>
        <v>1.7720593966008</v>
      </c>
      <c r="EU132" s="7">
        <v>0.723440219262701</v>
      </c>
      <c r="EV132" s="7">
        <v>16.7607793319745</v>
      </c>
      <c r="EW132" s="15">
        <f t="shared" si="154"/>
        <v>9.56733977742703</v>
      </c>
      <c r="EX132" s="7">
        <v>3.9058501084215</v>
      </c>
      <c r="EY132" s="37">
        <f t="shared" si="155"/>
        <v>0.465804983514508</v>
      </c>
      <c r="EZ132" s="37">
        <f t="shared" si="156"/>
        <v>0.0590348064753267</v>
      </c>
      <c r="FA132" s="7">
        <v>44.6226415094339</v>
      </c>
      <c r="FB132" s="15">
        <f t="shared" si="157"/>
        <v>3.85139896664008</v>
      </c>
      <c r="FC132" s="7">
        <v>1.5723270440251</v>
      </c>
      <c r="FD132" s="7">
        <v>51.3050314465408</v>
      </c>
      <c r="FE132" s="15">
        <f t="shared" si="158"/>
        <v>16.3684456082209</v>
      </c>
      <c r="FF132" s="7">
        <v>6.6823899371069</v>
      </c>
      <c r="FG132" s="37">
        <f t="shared" si="159"/>
        <v>0.139547438873332</v>
      </c>
      <c r="FH132" s="37">
        <f t="shared" si="160"/>
        <v>0.0182061849116147</v>
      </c>
      <c r="FI132" s="7">
        <v>54.9198332858169</v>
      </c>
      <c r="FJ132" s="15">
        <f t="shared" si="161"/>
        <v>9.86825888446656</v>
      </c>
      <c r="FK132" s="7">
        <v>4.0286998194383</v>
      </c>
      <c r="FL132" s="7">
        <v>91.293528285749</v>
      </c>
      <c r="FM132" s="15">
        <f t="shared" si="162"/>
        <v>36.2307263845855</v>
      </c>
      <c r="FN132" s="7">
        <v>14.791132108771</v>
      </c>
      <c r="FO132" s="37">
        <f t="shared" si="163"/>
        <v>0.508205355720401</v>
      </c>
      <c r="FP132" s="37">
        <f t="shared" si="164"/>
        <v>0.0316307137244902</v>
      </c>
    </row>
    <row r="133" spans="1:172">
      <c r="A133" s="5">
        <v>27</v>
      </c>
      <c r="B133" s="5" t="s">
        <v>190</v>
      </c>
      <c r="C133" s="6" t="s">
        <v>191</v>
      </c>
      <c r="D133" s="5" t="s">
        <v>187</v>
      </c>
      <c r="E133" s="7">
        <v>101.2</v>
      </c>
      <c r="F133" s="7">
        <v>37.616667</v>
      </c>
      <c r="G133" s="5" t="s">
        <v>108</v>
      </c>
      <c r="H133" s="8">
        <v>3220</v>
      </c>
      <c r="I133" s="7">
        <v>-1.2</v>
      </c>
      <c r="J133" s="8">
        <v>489</v>
      </c>
      <c r="K133" s="5" t="s">
        <v>81</v>
      </c>
      <c r="L133" s="9">
        <v>10</v>
      </c>
      <c r="M133" s="6" t="s">
        <v>89</v>
      </c>
      <c r="N133" s="5" t="s">
        <v>83</v>
      </c>
      <c r="O133" s="5" t="s">
        <v>84</v>
      </c>
      <c r="Q133" s="18"/>
      <c r="W133" s="5">
        <v>9</v>
      </c>
      <c r="X133" s="6" t="s">
        <v>89</v>
      </c>
      <c r="Y133" s="5" t="s">
        <v>85</v>
      </c>
      <c r="Z133" s="7">
        <v>0.42519998550415</v>
      </c>
      <c r="AA133" s="5">
        <v>6</v>
      </c>
      <c r="AB133" s="5" t="s">
        <v>102</v>
      </c>
      <c r="AC133" s="5" t="s">
        <v>103</v>
      </c>
      <c r="AD133" s="6" t="s">
        <v>88</v>
      </c>
      <c r="AE133" s="7">
        <v>7.02</v>
      </c>
      <c r="AF133" s="7">
        <v>6.325</v>
      </c>
      <c r="AG133" s="7">
        <v>0.535</v>
      </c>
      <c r="AH133" s="7">
        <v>37.46</v>
      </c>
      <c r="AI133" s="7">
        <v>50.98</v>
      </c>
      <c r="AJ133" s="7">
        <v>11.56</v>
      </c>
      <c r="AK133" s="7">
        <v>0.621358353386923</v>
      </c>
      <c r="AL133" s="15">
        <f t="shared" si="135"/>
        <v>0.132246303895112</v>
      </c>
      <c r="AN133" s="7">
        <v>0.693672879012851</v>
      </c>
      <c r="AO133" s="15">
        <f t="shared" si="136"/>
        <v>0.150990549178599</v>
      </c>
      <c r="AQ133" s="37">
        <f t="shared" si="165"/>
        <v>0.110092519401161</v>
      </c>
      <c r="AR133" s="37">
        <f t="shared" si="166"/>
        <v>0.015446308845315</v>
      </c>
      <c r="AS133" s="7">
        <v>0.271035248644282</v>
      </c>
      <c r="AT133" s="15">
        <f t="shared" si="137"/>
        <v>0.0827370628648896</v>
      </c>
      <c r="AV133" s="7">
        <v>0.523429387331256</v>
      </c>
      <c r="AW133" s="15">
        <f t="shared" si="138"/>
        <v>0.197035745264761</v>
      </c>
      <c r="AY133" s="37">
        <f t="shared" si="139"/>
        <v>0.658153254283962</v>
      </c>
      <c r="AZ133" s="37">
        <f t="shared" si="140"/>
        <v>0.0391478112142628</v>
      </c>
      <c r="BA133" s="7">
        <v>531.213603540647</v>
      </c>
      <c r="BB133" s="15">
        <f t="shared" si="141"/>
        <v>144.980247490032</v>
      </c>
      <c r="BD133" s="7">
        <v>556.691125087351</v>
      </c>
      <c r="BE133" s="15">
        <f t="shared" si="142"/>
        <v>149.161397156865</v>
      </c>
      <c r="BG133" s="37">
        <f t="shared" si="143"/>
        <v>0.0468463461508124</v>
      </c>
      <c r="BH133" s="37">
        <f t="shared" si="144"/>
        <v>0.024380026394349</v>
      </c>
      <c r="BI133" s="7">
        <v>206</v>
      </c>
      <c r="BJ133" s="15">
        <f>BK133*(AA133^0.5)</f>
        <v>92.5907122772041</v>
      </c>
      <c r="BK133" s="7">
        <v>37.8</v>
      </c>
      <c r="BL133" s="7">
        <v>322</v>
      </c>
      <c r="BM133" s="15">
        <f>BN133*(AA133^0.5)</f>
        <v>118.555303550706</v>
      </c>
      <c r="BN133" s="7">
        <v>48.4</v>
      </c>
      <c r="BO133" s="37">
        <f>LN(BL133)-LN(BI133)</f>
        <v>0.446675376754827</v>
      </c>
      <c r="BP133" s="37">
        <f>(BM133^2)/(AA133*(BL133^2))+(BJ133^2)/(AA133*(BI133^2))</f>
        <v>0.0562637326189265</v>
      </c>
      <c r="BQ133" s="7">
        <v>1406.8</v>
      </c>
      <c r="BR133" s="15">
        <f t="shared" ref="BR133:BR138" si="167">BS133*(AA133^0.5)</f>
        <v>453.645500363445</v>
      </c>
      <c r="BS133" s="7">
        <v>185.2</v>
      </c>
      <c r="BT133" s="15">
        <f t="shared" ref="BT133:BT138" si="168">BU133*(AA133^0.5)</f>
        <v>1765.2</v>
      </c>
      <c r="BU133" s="15">
        <f t="shared" ref="BU133:BU138" si="169">BV133*(AA133^0.5)</f>
        <v>720.639882326811</v>
      </c>
      <c r="BV133" s="7">
        <v>294.2</v>
      </c>
      <c r="BW133" s="37">
        <f t="shared" ref="BW133:BW138" si="170">LN(BT133)-LN(BQ133)</f>
        <v>0.226946376795564</v>
      </c>
      <c r="BX133" s="37">
        <f t="shared" ref="BX133:BX138" si="171">(BU133^2)/(AA133*(BT133^2))+(BR133^2)/(AA133*(BQ133^2))</f>
        <v>0.0451085233040566</v>
      </c>
      <c r="BY133" s="7">
        <v>63.25</v>
      </c>
      <c r="BZ133" s="15">
        <f t="shared" si="103"/>
        <v>10.5328058939677</v>
      </c>
      <c r="CA133" s="7">
        <v>4.3</v>
      </c>
      <c r="CB133" s="7">
        <v>72.3</v>
      </c>
      <c r="CC133" s="15">
        <f t="shared" si="104"/>
        <v>1.0042907945411</v>
      </c>
      <c r="CD133" s="7">
        <v>0.41</v>
      </c>
      <c r="CE133" s="37">
        <f t="shared" si="105"/>
        <v>0.133729001557089</v>
      </c>
      <c r="CF133" s="37">
        <f t="shared" si="106"/>
        <v>0.00465400820694423</v>
      </c>
      <c r="CG133" s="7">
        <v>5.35</v>
      </c>
      <c r="CH133" s="15">
        <f t="shared" si="107"/>
        <v>0.68585712797929</v>
      </c>
      <c r="CI133" s="7">
        <v>0.28</v>
      </c>
      <c r="CJ133" s="7">
        <v>5.93</v>
      </c>
      <c r="CK133" s="15">
        <f t="shared" si="108"/>
        <v>0.293938769133981</v>
      </c>
      <c r="CL133" s="7">
        <v>0.12</v>
      </c>
      <c r="CM133" s="37">
        <f t="shared" si="109"/>
        <v>0.102927652101719</v>
      </c>
      <c r="CN133" s="37">
        <f t="shared" si="110"/>
        <v>0.00314860309685056</v>
      </c>
      <c r="CO133" s="7">
        <v>0.92</v>
      </c>
      <c r="CP133" s="15">
        <f t="shared" si="111"/>
        <v>0.489897948556636</v>
      </c>
      <c r="CQ133" s="7">
        <v>0.2</v>
      </c>
      <c r="CR133" s="7">
        <v>1.03</v>
      </c>
      <c r="CS133" s="15">
        <f t="shared" si="112"/>
        <v>0.220454076850486</v>
      </c>
      <c r="CT133" s="7">
        <v>0.09</v>
      </c>
      <c r="CU133" s="37">
        <f t="shared" si="113"/>
        <v>0.112940411180595</v>
      </c>
      <c r="CV133" s="37">
        <f t="shared" si="114"/>
        <v>0.0548940060700326</v>
      </c>
      <c r="DU133" s="7">
        <v>0.64</v>
      </c>
      <c r="DV133" s="15">
        <f t="shared" si="145"/>
        <v>0.489897948556636</v>
      </c>
      <c r="DW133" s="7">
        <v>0.2</v>
      </c>
      <c r="DX133" s="7">
        <v>0.85</v>
      </c>
      <c r="DY133" s="15">
        <f t="shared" si="146"/>
        <v>0.146969384566991</v>
      </c>
      <c r="DZ133" s="7">
        <v>0.06</v>
      </c>
      <c r="EA133" s="37">
        <f t="shared" si="147"/>
        <v>0.283768173130645</v>
      </c>
      <c r="EB133" s="37">
        <f t="shared" si="148"/>
        <v>0.102638948961938</v>
      </c>
      <c r="EK133" s="7">
        <v>12.7639414549761</v>
      </c>
      <c r="EL133" s="15">
        <f t="shared" si="149"/>
        <v>6.04197591509777</v>
      </c>
      <c r="EM133" s="7">
        <v>2.4666263383625</v>
      </c>
      <c r="EN133" s="7">
        <v>95.3938509948753</v>
      </c>
      <c r="EO133" s="15">
        <f t="shared" si="150"/>
        <v>42.2024401733527</v>
      </c>
      <c r="EP133" s="7">
        <v>17.2290740541747</v>
      </c>
      <c r="EQ133" s="37">
        <f t="shared" si="151"/>
        <v>2.01138999972128</v>
      </c>
      <c r="ER133" s="37">
        <f t="shared" si="152"/>
        <v>0.0699653371693721</v>
      </c>
      <c r="ES133" s="7">
        <v>113.130522754935</v>
      </c>
      <c r="ET133" s="15">
        <f t="shared" si="153"/>
        <v>23.9824332438072</v>
      </c>
      <c r="EU133" s="7">
        <v>9.790787372948</v>
      </c>
      <c r="EV133" s="7">
        <v>141.080207394761</v>
      </c>
      <c r="EW133" s="15">
        <f t="shared" si="154"/>
        <v>33.5657264471802</v>
      </c>
      <c r="EX133" s="7">
        <v>13.703150440239</v>
      </c>
      <c r="EY133" s="37">
        <f t="shared" si="155"/>
        <v>0.220786354655966</v>
      </c>
      <c r="EZ133" s="37">
        <f t="shared" si="156"/>
        <v>0.0169241717007941</v>
      </c>
      <c r="FA133" s="7">
        <v>3.94387223746787</v>
      </c>
      <c r="FB133" s="15">
        <f t="shared" si="157"/>
        <v>16.0854330364012</v>
      </c>
      <c r="FC133" s="7">
        <v>6.56685053848173</v>
      </c>
      <c r="FD133" s="7">
        <v>196.601737344458</v>
      </c>
      <c r="FE133" s="15">
        <f t="shared" si="158"/>
        <v>24.1079417241532</v>
      </c>
      <c r="FF133" s="7">
        <v>9.842025995488</v>
      </c>
      <c r="FG133" s="37">
        <f t="shared" si="159"/>
        <v>3.90901700255993</v>
      </c>
      <c r="FH133" s="37">
        <f t="shared" si="160"/>
        <v>2.77498714188986</v>
      </c>
      <c r="FI133" s="7">
        <v>39.3285371702637</v>
      </c>
      <c r="FJ133" s="15">
        <f t="shared" si="161"/>
        <v>27.9018615784655</v>
      </c>
      <c r="FK133" s="7">
        <v>11.3908872901679</v>
      </c>
      <c r="FL133" s="7">
        <v>21.9424460431654</v>
      </c>
      <c r="FM133" s="15">
        <f t="shared" si="162"/>
        <v>8.81111418267337</v>
      </c>
      <c r="FN133" s="7">
        <v>3.5971223021583</v>
      </c>
      <c r="FO133" s="37">
        <f t="shared" si="163"/>
        <v>-0.583527455542724</v>
      </c>
      <c r="FP133" s="37">
        <f t="shared" si="164"/>
        <v>0.110762434830148</v>
      </c>
    </row>
    <row r="134" spans="1:172">
      <c r="A134" s="5">
        <v>27</v>
      </c>
      <c r="B134" s="5" t="s">
        <v>190</v>
      </c>
      <c r="C134" s="6" t="s">
        <v>191</v>
      </c>
      <c r="D134" s="5" t="s">
        <v>187</v>
      </c>
      <c r="E134" s="7">
        <v>101.2</v>
      </c>
      <c r="F134" s="7">
        <v>37.616667</v>
      </c>
      <c r="G134" s="5" t="s">
        <v>108</v>
      </c>
      <c r="H134" s="8">
        <v>3220</v>
      </c>
      <c r="I134" s="7">
        <v>-1.2</v>
      </c>
      <c r="J134" s="8">
        <v>489</v>
      </c>
      <c r="K134" s="5" t="s">
        <v>117</v>
      </c>
      <c r="L134" s="18"/>
      <c r="M134" s="18"/>
      <c r="P134" s="9">
        <v>5</v>
      </c>
      <c r="Q134" s="6" t="s">
        <v>82</v>
      </c>
      <c r="R134" s="5" t="s">
        <v>188</v>
      </c>
      <c r="S134" s="5" t="s">
        <v>84</v>
      </c>
      <c r="T134" s="5"/>
      <c r="W134" s="5">
        <v>9</v>
      </c>
      <c r="X134" s="6" t="s">
        <v>89</v>
      </c>
      <c r="Y134" s="5" t="s">
        <v>85</v>
      </c>
      <c r="Z134" s="7">
        <v>0.42519998550415</v>
      </c>
      <c r="AA134" s="5">
        <v>6</v>
      </c>
      <c r="AB134" s="5" t="s">
        <v>102</v>
      </c>
      <c r="AC134" s="5" t="s">
        <v>103</v>
      </c>
      <c r="AD134" s="6" t="s">
        <v>88</v>
      </c>
      <c r="AE134" s="7">
        <v>7.02</v>
      </c>
      <c r="AF134" s="7">
        <v>6.325</v>
      </c>
      <c r="AG134" s="7">
        <v>0.535</v>
      </c>
      <c r="AH134" s="7">
        <v>37.46</v>
      </c>
      <c r="AI134" s="7">
        <v>50.98</v>
      </c>
      <c r="AJ134" s="7">
        <v>11.56</v>
      </c>
      <c r="AK134" s="7">
        <v>0.621358353386923</v>
      </c>
      <c r="AL134" s="15">
        <f t="shared" si="135"/>
        <v>0.132246303895112</v>
      </c>
      <c r="AN134" s="7">
        <v>0.634715324356151</v>
      </c>
      <c r="AO134" s="15">
        <f t="shared" si="136"/>
        <v>0.138157362491942</v>
      </c>
      <c r="AQ134" s="37">
        <f t="shared" si="165"/>
        <v>0.0212686161787493</v>
      </c>
      <c r="AR134" s="37">
        <f t="shared" si="166"/>
        <v>0.015446308845315</v>
      </c>
      <c r="AS134" s="7">
        <v>0.271035248644282</v>
      </c>
      <c r="AT134" s="15">
        <f t="shared" si="137"/>
        <v>0.0827370628648896</v>
      </c>
      <c r="AV134" s="7">
        <v>0.28004932502596</v>
      </c>
      <c r="AW134" s="15">
        <f t="shared" si="138"/>
        <v>0.105419620684122</v>
      </c>
      <c r="AY134" s="37">
        <f t="shared" si="139"/>
        <v>0.03271686724218</v>
      </c>
      <c r="AZ134" s="37">
        <f t="shared" si="140"/>
        <v>0.0391478112142628</v>
      </c>
      <c r="BA134" s="7">
        <v>531.213603540647</v>
      </c>
      <c r="BB134" s="15">
        <f t="shared" si="141"/>
        <v>144.980247490032</v>
      </c>
      <c r="BD134" s="7">
        <v>533.033426508269</v>
      </c>
      <c r="BE134" s="15">
        <f t="shared" si="142"/>
        <v>142.822486377538</v>
      </c>
      <c r="BG134" s="37">
        <f t="shared" si="143"/>
        <v>0.00341992918927048</v>
      </c>
      <c r="BH134" s="37">
        <f t="shared" si="144"/>
        <v>0.024380026394349</v>
      </c>
      <c r="BI134" s="7">
        <v>206</v>
      </c>
      <c r="BJ134" s="15">
        <f>BK134*(AA134^0.5)</f>
        <v>92.5907122772041</v>
      </c>
      <c r="BK134" s="7">
        <v>37.8</v>
      </c>
      <c r="BL134" s="7">
        <v>295</v>
      </c>
      <c r="BM134" s="15">
        <f>BN134*(AA134^0.5)</f>
        <v>34.2928563989645</v>
      </c>
      <c r="BN134" s="7">
        <v>14</v>
      </c>
      <c r="BO134" s="37">
        <f>LN(BL134)-LN(BI134)</f>
        <v>0.359099187550239</v>
      </c>
      <c r="BP134" s="37">
        <f>(BM134^2)/(AA134*(BL134^2))+(BJ134^2)/(AA134*(BI134^2))</f>
        <v>0.0359226948418991</v>
      </c>
      <c r="BQ134" s="7">
        <v>1406.8</v>
      </c>
      <c r="BR134" s="15">
        <f t="shared" si="167"/>
        <v>453.645500363445</v>
      </c>
      <c r="BS134" s="7">
        <v>185.2</v>
      </c>
      <c r="BT134" s="15">
        <f t="shared" si="168"/>
        <v>2611.8</v>
      </c>
      <c r="BU134" s="15">
        <f t="shared" si="169"/>
        <v>1066.26288503352</v>
      </c>
      <c r="BV134" s="7">
        <v>435.3</v>
      </c>
      <c r="BW134" s="37">
        <f t="shared" si="170"/>
        <v>0.618722017186479</v>
      </c>
      <c r="BX134" s="37">
        <f t="shared" si="171"/>
        <v>0.0451085233040566</v>
      </c>
      <c r="BY134" s="7">
        <v>63.25</v>
      </c>
      <c r="BZ134" s="15">
        <f t="shared" si="103"/>
        <v>10.5328058939677</v>
      </c>
      <c r="CA134" s="7">
        <v>4.3</v>
      </c>
      <c r="CB134" s="7">
        <v>56.4</v>
      </c>
      <c r="CC134" s="15">
        <f t="shared" si="104"/>
        <v>10.8267446631016</v>
      </c>
      <c r="CD134" s="7">
        <v>4.42</v>
      </c>
      <c r="CE134" s="37">
        <f t="shared" si="105"/>
        <v>-0.114625969103616</v>
      </c>
      <c r="CF134" s="37">
        <f t="shared" si="106"/>
        <v>0.0107635179764851</v>
      </c>
      <c r="CG134" s="7">
        <v>5.35</v>
      </c>
      <c r="CH134" s="15">
        <f t="shared" si="107"/>
        <v>0.68585712797929</v>
      </c>
      <c r="CI134" s="7">
        <v>0.28</v>
      </c>
      <c r="CJ134" s="7">
        <v>4.97</v>
      </c>
      <c r="CK134" s="15">
        <f t="shared" si="108"/>
        <v>0.710352025407122</v>
      </c>
      <c r="CL134" s="7">
        <v>0.29</v>
      </c>
      <c r="CM134" s="37">
        <f t="shared" si="109"/>
        <v>-0.0736767207993778</v>
      </c>
      <c r="CN134" s="37">
        <f t="shared" si="110"/>
        <v>0.00614383809231757</v>
      </c>
      <c r="CO134" s="7">
        <v>0.92</v>
      </c>
      <c r="CP134" s="15">
        <f t="shared" si="111"/>
        <v>0.489897948556636</v>
      </c>
      <c r="CQ134" s="7">
        <v>0.2</v>
      </c>
      <c r="CR134" s="7">
        <v>0.7</v>
      </c>
      <c r="CS134" s="15">
        <f t="shared" si="112"/>
        <v>0.244948974278318</v>
      </c>
      <c r="CT134" s="7">
        <v>0.1</v>
      </c>
      <c r="CU134" s="37">
        <f t="shared" si="113"/>
        <v>-0.273293334999681</v>
      </c>
      <c r="CV134" s="37">
        <f t="shared" si="114"/>
        <v>0.0676671424713553</v>
      </c>
      <c r="DU134" s="7">
        <v>0.64</v>
      </c>
      <c r="DV134" s="15">
        <f t="shared" si="145"/>
        <v>0.489897948556636</v>
      </c>
      <c r="DW134" s="7">
        <v>0.2</v>
      </c>
      <c r="DX134" s="7">
        <v>0.67</v>
      </c>
      <c r="DY134" s="15">
        <f t="shared" si="146"/>
        <v>0.367423461417477</v>
      </c>
      <c r="DZ134" s="7">
        <v>0.15</v>
      </c>
      <c r="EA134" s="37">
        <f t="shared" si="147"/>
        <v>0.0458095360312942</v>
      </c>
      <c r="EB134" s="37">
        <f t="shared" si="148"/>
        <v>0.147778771719759</v>
      </c>
      <c r="EK134" s="7">
        <v>12.7639414549761</v>
      </c>
      <c r="EL134" s="15">
        <f t="shared" si="149"/>
        <v>6.04197591509777</v>
      </c>
      <c r="EM134" s="7">
        <v>2.4666263383625</v>
      </c>
      <c r="EN134" s="7">
        <v>2.3585093385229</v>
      </c>
      <c r="EO134" s="15">
        <f t="shared" si="150"/>
        <v>10.0530355562128</v>
      </c>
      <c r="EP134" s="7">
        <v>4.1041345797963</v>
      </c>
      <c r="EQ134" s="37">
        <f t="shared" si="151"/>
        <v>-1.6885943384231</v>
      </c>
      <c r="ER134" s="37">
        <f t="shared" si="152"/>
        <v>3.06542987470137</v>
      </c>
      <c r="ES134" s="7">
        <v>113.130522754935</v>
      </c>
      <c r="ET134" s="15">
        <f t="shared" si="153"/>
        <v>23.9824332438072</v>
      </c>
      <c r="EU134" s="7">
        <v>9.790787372948</v>
      </c>
      <c r="EV134" s="7">
        <v>18.4137936485353</v>
      </c>
      <c r="EW134" s="15">
        <f t="shared" si="154"/>
        <v>28.7498796101314</v>
      </c>
      <c r="EX134" s="7">
        <v>11.737089201878</v>
      </c>
      <c r="EY134" s="37">
        <f t="shared" si="155"/>
        <v>-1.81544218218574</v>
      </c>
      <c r="EZ134" s="37">
        <f t="shared" si="156"/>
        <v>0.413778147319096</v>
      </c>
      <c r="FA134" s="7">
        <v>3.94387223746787</v>
      </c>
      <c r="FB134" s="15">
        <f t="shared" si="157"/>
        <v>16.0854330364012</v>
      </c>
      <c r="FC134" s="7">
        <v>6.56685053848173</v>
      </c>
      <c r="FD134" s="7">
        <v>57.6254004458858</v>
      </c>
      <c r="FE134" s="15">
        <f t="shared" si="158"/>
        <v>12.0640747773009</v>
      </c>
      <c r="FF134" s="7">
        <v>4.9251379038613</v>
      </c>
      <c r="FG134" s="37">
        <f t="shared" si="159"/>
        <v>2.68180040839751</v>
      </c>
      <c r="FH134" s="37">
        <f t="shared" si="160"/>
        <v>2.77978587467092</v>
      </c>
      <c r="FI134" s="7">
        <v>39.3285371702637</v>
      </c>
      <c r="FJ134" s="15">
        <f t="shared" si="161"/>
        <v>27.9018615784655</v>
      </c>
      <c r="FK134" s="7">
        <v>11.3908872901679</v>
      </c>
      <c r="FL134" s="7">
        <v>24.3405275779376</v>
      </c>
      <c r="FM134" s="15">
        <f t="shared" si="162"/>
        <v>7.34259515222768</v>
      </c>
      <c r="FN134" s="7">
        <v>2.9976019184652</v>
      </c>
      <c r="FO134" s="37">
        <f t="shared" si="163"/>
        <v>-0.479807629342356</v>
      </c>
      <c r="FP134" s="37">
        <f t="shared" si="164"/>
        <v>0.0990545285495605</v>
      </c>
    </row>
    <row r="135" spans="1:172">
      <c r="A135" s="5">
        <v>27</v>
      </c>
      <c r="B135" s="5" t="s">
        <v>190</v>
      </c>
      <c r="C135" s="6" t="s">
        <v>191</v>
      </c>
      <c r="D135" s="5" t="s">
        <v>187</v>
      </c>
      <c r="E135" s="7">
        <v>101.2</v>
      </c>
      <c r="F135" s="7">
        <v>37.616667</v>
      </c>
      <c r="G135" s="5" t="s">
        <v>108</v>
      </c>
      <c r="H135" s="8">
        <v>3220</v>
      </c>
      <c r="I135" s="7">
        <v>-1.2</v>
      </c>
      <c r="J135" s="8">
        <v>489</v>
      </c>
      <c r="K135" s="5" t="s">
        <v>132</v>
      </c>
      <c r="L135" s="18"/>
      <c r="M135" s="18"/>
      <c r="Q135" s="18"/>
      <c r="T135" s="6" t="s">
        <v>133</v>
      </c>
      <c r="U135" s="5" t="s">
        <v>189</v>
      </c>
      <c r="V135" s="5" t="s">
        <v>84</v>
      </c>
      <c r="W135" s="5">
        <v>9</v>
      </c>
      <c r="X135" s="6" t="s">
        <v>89</v>
      </c>
      <c r="Y135" s="5" t="s">
        <v>85</v>
      </c>
      <c r="Z135" s="7">
        <v>0.42519998550415</v>
      </c>
      <c r="AA135" s="5">
        <v>6</v>
      </c>
      <c r="AB135" s="5" t="s">
        <v>102</v>
      </c>
      <c r="AC135" s="5" t="s">
        <v>103</v>
      </c>
      <c r="AD135" s="6" t="s">
        <v>88</v>
      </c>
      <c r="AE135" s="7">
        <v>7.02</v>
      </c>
      <c r="AF135" s="7">
        <v>6.325</v>
      </c>
      <c r="AG135" s="7">
        <v>0.535</v>
      </c>
      <c r="AH135" s="7">
        <v>37.46</v>
      </c>
      <c r="AI135" s="7">
        <v>50.98</v>
      </c>
      <c r="AJ135" s="7">
        <v>11.56</v>
      </c>
      <c r="AK135" s="7">
        <v>0.621358353386923</v>
      </c>
      <c r="AL135" s="15">
        <f t="shared" si="135"/>
        <v>0.132246303895112</v>
      </c>
      <c r="AN135" s="7">
        <v>0.580340228354923</v>
      </c>
      <c r="AO135" s="15">
        <f t="shared" si="136"/>
        <v>0.126321631479151</v>
      </c>
      <c r="AQ135" s="37">
        <f t="shared" si="165"/>
        <v>-0.0682934419237565</v>
      </c>
      <c r="AR135" s="37">
        <f t="shared" si="166"/>
        <v>0.015446308845315</v>
      </c>
      <c r="AS135" s="7">
        <v>0.271035248644282</v>
      </c>
      <c r="AT135" s="15">
        <f t="shared" si="137"/>
        <v>0.0827370628648896</v>
      </c>
      <c r="AV135" s="7">
        <v>0.433288623514479</v>
      </c>
      <c r="AW135" s="15">
        <f t="shared" si="138"/>
        <v>0.163103847271931</v>
      </c>
      <c r="AY135" s="37">
        <f t="shared" si="139"/>
        <v>0.469155191733831</v>
      </c>
      <c r="AZ135" s="37">
        <f t="shared" si="140"/>
        <v>0.0391478112142628</v>
      </c>
      <c r="BA135" s="7">
        <v>531.213603540647</v>
      </c>
      <c r="BB135" s="15">
        <f t="shared" si="141"/>
        <v>144.980247490032</v>
      </c>
      <c r="BD135" s="7">
        <v>582.168646634055</v>
      </c>
      <c r="BE135" s="15">
        <f t="shared" si="142"/>
        <v>155.987916457678</v>
      </c>
      <c r="BG135" s="37">
        <f t="shared" si="143"/>
        <v>0.0915959696955353</v>
      </c>
      <c r="BH135" s="37">
        <f t="shared" si="144"/>
        <v>0.024380026394349</v>
      </c>
      <c r="BI135" s="7">
        <v>206</v>
      </c>
      <c r="BJ135" s="15">
        <f>BK135*(AA135^0.5)</f>
        <v>92.5907122772041</v>
      </c>
      <c r="BK135" s="7">
        <v>37.8</v>
      </c>
      <c r="BL135" s="7">
        <v>505</v>
      </c>
      <c r="BM135" s="15">
        <f>BN135*(AA135^0.5)</f>
        <v>125.658823804777</v>
      </c>
      <c r="BN135" s="7">
        <v>51.3</v>
      </c>
      <c r="BO135" s="37">
        <f>LN(BL135)-LN(BI135)</f>
        <v>0.896682260485779</v>
      </c>
      <c r="BP135" s="37">
        <f>(BM135^2)/(AA135*(BL135^2))+(BJ135^2)/(AA135*(BI135^2))</f>
        <v>0.0439898097112216</v>
      </c>
      <c r="BQ135" s="7">
        <v>1406.8</v>
      </c>
      <c r="BR135" s="15">
        <f t="shared" si="167"/>
        <v>453.645500363445</v>
      </c>
      <c r="BS135" s="7">
        <v>185.2</v>
      </c>
      <c r="BT135" s="15">
        <f t="shared" si="168"/>
        <v>483</v>
      </c>
      <c r="BU135" s="15">
        <f t="shared" si="169"/>
        <v>197.183924294046</v>
      </c>
      <c r="BV135" s="7">
        <v>80.5</v>
      </c>
      <c r="BW135" s="37">
        <f t="shared" si="170"/>
        <v>-1.06905624694726</v>
      </c>
      <c r="BX135" s="37">
        <f t="shared" si="171"/>
        <v>0.0451085233040566</v>
      </c>
      <c r="BY135" s="7">
        <v>63.25</v>
      </c>
      <c r="BZ135" s="15">
        <f t="shared" si="103"/>
        <v>10.5328058939677</v>
      </c>
      <c r="CA135" s="7">
        <v>4.3</v>
      </c>
      <c r="CB135" s="7">
        <v>71.14</v>
      </c>
      <c r="CC135" s="15">
        <f t="shared" si="104"/>
        <v>0.342928563989645</v>
      </c>
      <c r="CD135" s="7">
        <v>0.14</v>
      </c>
      <c r="CE135" s="37">
        <f t="shared" si="105"/>
        <v>0.117554638912679</v>
      </c>
      <c r="CF135" s="37">
        <f t="shared" si="106"/>
        <v>0.00462572288158596</v>
      </c>
      <c r="CG135" s="7">
        <v>5.35</v>
      </c>
      <c r="CH135" s="15">
        <f t="shared" si="107"/>
        <v>0.68585712797929</v>
      </c>
      <c r="CI135" s="7">
        <v>0.28</v>
      </c>
      <c r="CJ135" s="7">
        <v>5.78</v>
      </c>
      <c r="CK135" s="15">
        <f t="shared" si="108"/>
        <v>0.0244948974278318</v>
      </c>
      <c r="CL135" s="7">
        <v>0.01</v>
      </c>
      <c r="CM135" s="37">
        <f t="shared" si="109"/>
        <v>0.077307121776371</v>
      </c>
      <c r="CN135" s="37">
        <f t="shared" si="110"/>
        <v>0.00274209711104512</v>
      </c>
      <c r="CO135" s="7">
        <v>0.92</v>
      </c>
      <c r="CP135" s="15">
        <f t="shared" si="111"/>
        <v>0.489897948556636</v>
      </c>
      <c r="CQ135" s="7">
        <v>0.2</v>
      </c>
      <c r="CR135" s="7">
        <v>1.27</v>
      </c>
      <c r="CS135" s="15">
        <f t="shared" si="112"/>
        <v>0.612372435695794</v>
      </c>
      <c r="CT135" s="7">
        <v>0.25</v>
      </c>
      <c r="CU135" s="37">
        <f t="shared" si="113"/>
        <v>0.322398509409551</v>
      </c>
      <c r="CV135" s="37">
        <f t="shared" si="114"/>
        <v>0.0860090567062041</v>
      </c>
      <c r="DU135" s="7">
        <v>0.64</v>
      </c>
      <c r="DV135" s="15">
        <f t="shared" si="145"/>
        <v>0.489897948556636</v>
      </c>
      <c r="DW135" s="7">
        <v>0.2</v>
      </c>
      <c r="DX135" s="7">
        <v>0.87</v>
      </c>
      <c r="DY135" s="15">
        <f t="shared" si="146"/>
        <v>0.440908153700972</v>
      </c>
      <c r="DZ135" s="7">
        <v>0.18</v>
      </c>
      <c r="EA135" s="37">
        <f t="shared" si="147"/>
        <v>0.307025035294912</v>
      </c>
      <c r="EB135" s="37">
        <f t="shared" si="148"/>
        <v>0.140462433115339</v>
      </c>
      <c r="EK135" s="7">
        <v>12.7639414549761</v>
      </c>
      <c r="EL135" s="15">
        <f t="shared" si="149"/>
        <v>6.04197591509777</v>
      </c>
      <c r="EM135" s="7">
        <v>2.4666263383625</v>
      </c>
      <c r="EN135" s="7">
        <v>70.2010976197013</v>
      </c>
      <c r="EO135" s="15">
        <f t="shared" si="150"/>
        <v>22.1166782236682</v>
      </c>
      <c r="EP135" s="7">
        <v>9.02909607555191</v>
      </c>
      <c r="EQ135" s="37">
        <f t="shared" si="151"/>
        <v>1.7047398248425</v>
      </c>
      <c r="ER135" s="37">
        <f t="shared" si="152"/>
        <v>0.0538878853316421</v>
      </c>
      <c r="ES135" s="7">
        <v>113.130522754935</v>
      </c>
      <c r="ET135" s="15">
        <f t="shared" si="153"/>
        <v>23.9824332438072</v>
      </c>
      <c r="EU135" s="7">
        <v>9.790787372948</v>
      </c>
      <c r="EV135" s="7">
        <v>118.732315328559</v>
      </c>
      <c r="EW135" s="15">
        <f t="shared" si="154"/>
        <v>43.1006191798335</v>
      </c>
      <c r="EX135" s="7">
        <v>17.595754098101</v>
      </c>
      <c r="EY135" s="37">
        <f t="shared" si="155"/>
        <v>0.0483292875139982</v>
      </c>
      <c r="EZ135" s="37">
        <f t="shared" si="156"/>
        <v>0.0294521974222616</v>
      </c>
      <c r="FA135" s="7">
        <v>3.94387223746787</v>
      </c>
      <c r="FB135" s="15">
        <f t="shared" si="157"/>
        <v>16.0854330364012</v>
      </c>
      <c r="FC135" s="7">
        <v>6.56685053848173</v>
      </c>
      <c r="FD135" s="7">
        <v>128.755281529792</v>
      </c>
      <c r="FE135" s="15">
        <f t="shared" si="158"/>
        <v>56.299015627404</v>
      </c>
      <c r="FF135" s="7">
        <v>22.983976884686</v>
      </c>
      <c r="FG135" s="37">
        <f t="shared" si="159"/>
        <v>3.48575051822856</v>
      </c>
      <c r="FH135" s="37">
        <f t="shared" si="160"/>
        <v>2.8043465294613</v>
      </c>
      <c r="FI135" s="7">
        <v>39.3285371702637</v>
      </c>
      <c r="FJ135" s="15">
        <f t="shared" si="161"/>
        <v>27.9018615784655</v>
      </c>
      <c r="FK135" s="7">
        <v>11.3908872901679</v>
      </c>
      <c r="FL135" s="7">
        <v>47.1223021582733</v>
      </c>
      <c r="FM135" s="15">
        <f t="shared" si="162"/>
        <v>52.8666850960397</v>
      </c>
      <c r="FN135" s="7">
        <v>21.5827338129496</v>
      </c>
      <c r="FO135" s="37">
        <f t="shared" si="163"/>
        <v>0.180796003485118</v>
      </c>
      <c r="FP135" s="37">
        <f t="shared" si="164"/>
        <v>0.29366592369286</v>
      </c>
    </row>
    <row r="136" spans="1:172">
      <c r="A136" s="5">
        <v>27</v>
      </c>
      <c r="B136" s="5" t="s">
        <v>190</v>
      </c>
      <c r="C136" s="6" t="s">
        <v>191</v>
      </c>
      <c r="D136" s="5" t="s">
        <v>187</v>
      </c>
      <c r="E136" s="7">
        <v>101.2</v>
      </c>
      <c r="F136" s="7">
        <v>37.616667</v>
      </c>
      <c r="G136" s="5" t="s">
        <v>108</v>
      </c>
      <c r="H136" s="8">
        <v>3220</v>
      </c>
      <c r="I136" s="7">
        <v>-1.2</v>
      </c>
      <c r="J136" s="8">
        <v>489</v>
      </c>
      <c r="K136" s="5" t="s">
        <v>81</v>
      </c>
      <c r="L136" s="9">
        <v>10</v>
      </c>
      <c r="M136" s="6" t="s">
        <v>89</v>
      </c>
      <c r="N136" s="5" t="s">
        <v>83</v>
      </c>
      <c r="O136" s="5" t="s">
        <v>84</v>
      </c>
      <c r="Q136" s="18"/>
      <c r="W136" s="5">
        <v>9</v>
      </c>
      <c r="X136" s="6" t="s">
        <v>89</v>
      </c>
      <c r="Y136" s="5" t="s">
        <v>85</v>
      </c>
      <c r="Z136" s="7">
        <v>0.42519998550415</v>
      </c>
      <c r="AA136" s="5">
        <v>6</v>
      </c>
      <c r="AB136" s="5" t="s">
        <v>102</v>
      </c>
      <c r="AC136" s="5" t="s">
        <v>103</v>
      </c>
      <c r="AD136" s="6" t="s">
        <v>135</v>
      </c>
      <c r="AE136" s="7">
        <v>7.54</v>
      </c>
      <c r="AF136" s="7">
        <v>2.884</v>
      </c>
      <c r="AG136" s="7">
        <v>0.601</v>
      </c>
      <c r="AH136" s="7">
        <v>34.66</v>
      </c>
      <c r="AI136" s="7">
        <v>51.31</v>
      </c>
      <c r="AJ136" s="7">
        <v>14.03</v>
      </c>
      <c r="AK136" s="7">
        <v>0.530189186421586</v>
      </c>
      <c r="AL136" s="15">
        <f t="shared" si="135"/>
        <v>0.112842387789949</v>
      </c>
      <c r="AN136" s="7">
        <v>0.462245916747734</v>
      </c>
      <c r="AO136" s="15">
        <f t="shared" si="136"/>
        <v>0.100616251459374</v>
      </c>
      <c r="AQ136" s="37">
        <f t="shared" si="165"/>
        <v>-0.137136861565287</v>
      </c>
      <c r="AR136" s="37">
        <f t="shared" si="166"/>
        <v>0.015446308845315</v>
      </c>
      <c r="AS136" s="7">
        <v>0.0727255682473747</v>
      </c>
      <c r="AT136" s="15">
        <f t="shared" si="137"/>
        <v>0.0222004331247149</v>
      </c>
      <c r="AV136" s="7">
        <v>0.104274835583246</v>
      </c>
      <c r="AW136" s="15">
        <f t="shared" si="138"/>
        <v>0.0392524195981046</v>
      </c>
      <c r="AY136" s="37">
        <f t="shared" si="139"/>
        <v>0.360337045324441</v>
      </c>
      <c r="AZ136" s="37">
        <f t="shared" si="140"/>
        <v>0.0391478112142628</v>
      </c>
      <c r="BA136" s="7">
        <v>494.817144188213</v>
      </c>
      <c r="BB136" s="15">
        <f t="shared" si="141"/>
        <v>135.046827770533</v>
      </c>
      <c r="BD136" s="7">
        <v>527.573957605403</v>
      </c>
      <c r="BE136" s="15">
        <f t="shared" si="142"/>
        <v>141.359660813078</v>
      </c>
      <c r="BG136" s="37">
        <f t="shared" si="143"/>
        <v>0.0641007708726189</v>
      </c>
      <c r="BH136" s="37">
        <f t="shared" si="144"/>
        <v>0.024380026394349</v>
      </c>
      <c r="BQ136" s="7">
        <v>71.3</v>
      </c>
      <c r="BR136" s="15">
        <f t="shared" si="167"/>
        <v>55.3584681868998</v>
      </c>
      <c r="BS136" s="7">
        <v>22.6</v>
      </c>
      <c r="BT136" s="15">
        <f t="shared" si="168"/>
        <v>96.6</v>
      </c>
      <c r="BU136" s="15">
        <f t="shared" si="169"/>
        <v>39.4367848588092</v>
      </c>
      <c r="BV136" s="7">
        <v>16.1</v>
      </c>
      <c r="BW136" s="37">
        <f t="shared" si="170"/>
        <v>0.303682413798223</v>
      </c>
      <c r="BX136" s="37">
        <f t="shared" si="171"/>
        <v>0.128248105433477</v>
      </c>
      <c r="BY136" s="7">
        <v>28.84</v>
      </c>
      <c r="BZ136" s="15">
        <f t="shared" si="103"/>
        <v>4.67852540871587</v>
      </c>
      <c r="CA136" s="7">
        <v>1.91</v>
      </c>
      <c r="CB136" s="7">
        <v>27.23</v>
      </c>
      <c r="CC136" s="15">
        <f t="shared" si="104"/>
        <v>1.46969384566991</v>
      </c>
      <c r="CD136" s="7">
        <v>0.6</v>
      </c>
      <c r="CE136" s="37">
        <f t="shared" si="105"/>
        <v>-0.0574440057310799</v>
      </c>
      <c r="CF136" s="37">
        <f t="shared" si="106"/>
        <v>0.00487159680886879</v>
      </c>
      <c r="CG136" s="7">
        <v>3.08</v>
      </c>
      <c r="CH136" s="15">
        <f t="shared" si="107"/>
        <v>0.367423461417477</v>
      </c>
      <c r="CI136" s="7">
        <v>0.15</v>
      </c>
      <c r="CJ136" s="7">
        <v>2.94</v>
      </c>
      <c r="CK136" s="15">
        <f t="shared" si="108"/>
        <v>0.122474487139159</v>
      </c>
      <c r="CL136" s="7">
        <v>0.05</v>
      </c>
      <c r="CM136" s="37">
        <f t="shared" si="109"/>
        <v>-0.0465200156348928</v>
      </c>
      <c r="CN136" s="37">
        <f t="shared" si="110"/>
        <v>0.00266104783398714</v>
      </c>
      <c r="CO136" s="7">
        <v>0.46</v>
      </c>
      <c r="CP136" s="15">
        <f t="shared" si="111"/>
        <v>0.0734846922834953</v>
      </c>
      <c r="CQ136" s="7">
        <v>0.03</v>
      </c>
      <c r="CR136" s="7">
        <v>0.43</v>
      </c>
      <c r="CS136" s="15">
        <f t="shared" si="112"/>
        <v>0.0489897948556636</v>
      </c>
      <c r="CT136" s="7">
        <v>0.02</v>
      </c>
      <c r="CU136" s="37">
        <f t="shared" si="113"/>
        <v>-0.0674412807955327</v>
      </c>
      <c r="CV136" s="37">
        <f t="shared" si="114"/>
        <v>0.00641663965910148</v>
      </c>
      <c r="DU136" s="7">
        <v>0.1</v>
      </c>
      <c r="DV136" s="15">
        <f t="shared" si="145"/>
        <v>0.0244948974278318</v>
      </c>
      <c r="DW136" s="7">
        <v>0.01</v>
      </c>
      <c r="DX136" s="7">
        <v>0.18</v>
      </c>
      <c r="DY136" s="15">
        <f t="shared" si="146"/>
        <v>0.0979795897113271</v>
      </c>
      <c r="DZ136" s="7">
        <v>0.04</v>
      </c>
      <c r="EA136" s="37">
        <f t="shared" si="147"/>
        <v>0.587786664902119</v>
      </c>
      <c r="EB136" s="37">
        <f t="shared" si="148"/>
        <v>0.0593827160493827</v>
      </c>
      <c r="EK136" s="7">
        <v>10.8373015873015</v>
      </c>
      <c r="EL136" s="15">
        <f t="shared" si="149"/>
        <v>8.26216778319729</v>
      </c>
      <c r="EM136" s="7">
        <v>3.3730158730159</v>
      </c>
      <c r="EN136" s="7">
        <v>2.40476190476189</v>
      </c>
      <c r="EO136" s="15">
        <f t="shared" si="150"/>
        <v>4.61709376119846</v>
      </c>
      <c r="EP136" s="7">
        <v>1.88492063492064</v>
      </c>
      <c r="EQ136" s="37">
        <f t="shared" si="151"/>
        <v>-1.50554313540439</v>
      </c>
      <c r="ER136" s="37">
        <f t="shared" si="152"/>
        <v>0.711258082779525</v>
      </c>
      <c r="ES136" s="7">
        <v>2.6074597850502</v>
      </c>
      <c r="ET136" s="15">
        <f t="shared" si="153"/>
        <v>0.973341495712041</v>
      </c>
      <c r="EU136" s="7">
        <v>0.39736500166198</v>
      </c>
      <c r="EV136" s="7">
        <v>1.84294765257505</v>
      </c>
      <c r="EW136" s="15">
        <f t="shared" si="154"/>
        <v>0.484820288738698</v>
      </c>
      <c r="EX136" s="7">
        <v>0.19792705405977</v>
      </c>
      <c r="EY136" s="37">
        <f t="shared" si="155"/>
        <v>-0.347010210067633</v>
      </c>
      <c r="EZ136" s="37">
        <f t="shared" si="156"/>
        <v>0.0347584887153372</v>
      </c>
      <c r="FA136" s="7">
        <v>7.04685395420435</v>
      </c>
      <c r="FB136" s="15">
        <f t="shared" si="157"/>
        <v>1.40337804678409</v>
      </c>
      <c r="FC136" s="7">
        <v>0.57292668847412</v>
      </c>
      <c r="FD136" s="7">
        <v>9.10332884356359</v>
      </c>
      <c r="FE136" s="15">
        <f t="shared" si="158"/>
        <v>5.60644227254299</v>
      </c>
      <c r="FF136" s="7">
        <v>2.28882047335001</v>
      </c>
      <c r="FG136" s="37">
        <f t="shared" si="159"/>
        <v>0.256058884021268</v>
      </c>
      <c r="FH136" s="37">
        <f t="shared" si="160"/>
        <v>0.069825508404763</v>
      </c>
      <c r="FI136" s="7">
        <v>56.3025210084034</v>
      </c>
      <c r="FJ136" s="15">
        <f t="shared" si="161"/>
        <v>39.1095000948573</v>
      </c>
      <c r="FK136" s="7">
        <v>15.9663865546218</v>
      </c>
      <c r="FL136" s="7">
        <v>32.7731092436975</v>
      </c>
      <c r="FM136" s="15">
        <f t="shared" si="162"/>
        <v>14.4087631928421</v>
      </c>
      <c r="FN136" s="7">
        <v>5.8823529411764</v>
      </c>
      <c r="FO136" s="37">
        <f t="shared" si="163"/>
        <v>-0.54113097326132</v>
      </c>
      <c r="FP136" s="37">
        <f t="shared" si="164"/>
        <v>0.112634449115076</v>
      </c>
    </row>
    <row r="137" spans="1:172">
      <c r="A137" s="5">
        <v>27</v>
      </c>
      <c r="B137" s="5" t="s">
        <v>190</v>
      </c>
      <c r="C137" s="6" t="s">
        <v>191</v>
      </c>
      <c r="D137" s="5" t="s">
        <v>187</v>
      </c>
      <c r="E137" s="7">
        <v>101.2</v>
      </c>
      <c r="F137" s="7">
        <v>37.616667</v>
      </c>
      <c r="G137" s="5" t="s">
        <v>108</v>
      </c>
      <c r="H137" s="8">
        <v>3220</v>
      </c>
      <c r="I137" s="7">
        <v>-1.2</v>
      </c>
      <c r="J137" s="8">
        <v>489</v>
      </c>
      <c r="K137" s="5" t="s">
        <v>117</v>
      </c>
      <c r="L137" s="18"/>
      <c r="M137" s="18"/>
      <c r="P137" s="9">
        <v>5</v>
      </c>
      <c r="Q137" s="6" t="s">
        <v>82</v>
      </c>
      <c r="R137" s="5" t="s">
        <v>188</v>
      </c>
      <c r="S137" s="5" t="s">
        <v>84</v>
      </c>
      <c r="T137" s="5"/>
      <c r="W137" s="5">
        <v>9</v>
      </c>
      <c r="X137" s="6" t="s">
        <v>89</v>
      </c>
      <c r="Y137" s="5" t="s">
        <v>85</v>
      </c>
      <c r="Z137" s="7">
        <v>0.42519998550415</v>
      </c>
      <c r="AA137" s="5">
        <v>6</v>
      </c>
      <c r="AB137" s="5" t="s">
        <v>102</v>
      </c>
      <c r="AC137" s="5" t="s">
        <v>103</v>
      </c>
      <c r="AD137" s="6" t="s">
        <v>135</v>
      </c>
      <c r="AE137" s="7">
        <v>7.54</v>
      </c>
      <c r="AF137" s="7">
        <v>2.884</v>
      </c>
      <c r="AG137" s="7">
        <v>0.601</v>
      </c>
      <c r="AH137" s="7">
        <v>34.66</v>
      </c>
      <c r="AI137" s="7">
        <v>51.31</v>
      </c>
      <c r="AJ137" s="7">
        <v>14.03</v>
      </c>
      <c r="AK137" s="7">
        <v>0.530189186421586</v>
      </c>
      <c r="AL137" s="15">
        <f t="shared" si="135"/>
        <v>0.112842387789949</v>
      </c>
      <c r="AN137" s="7">
        <v>0.466687573600942</v>
      </c>
      <c r="AO137" s="15">
        <f t="shared" si="136"/>
        <v>0.101583059053875</v>
      </c>
      <c r="AQ137" s="37">
        <f t="shared" si="165"/>
        <v>-0.12757387185996</v>
      </c>
      <c r="AR137" s="37">
        <f t="shared" si="166"/>
        <v>0.015446308845315</v>
      </c>
      <c r="AS137" s="7">
        <v>0.0727255682473747</v>
      </c>
      <c r="AT137" s="15">
        <f t="shared" si="137"/>
        <v>0.0222004331247149</v>
      </c>
      <c r="AV137" s="7">
        <v>0.12681002653744</v>
      </c>
      <c r="AW137" s="15">
        <f t="shared" si="138"/>
        <v>0.0477353940963119</v>
      </c>
      <c r="AY137" s="37">
        <f t="shared" si="139"/>
        <v>0.555997094519769</v>
      </c>
      <c r="AZ137" s="37">
        <f t="shared" si="140"/>
        <v>0.0391478112142628</v>
      </c>
      <c r="BA137" s="7">
        <v>494.817144188213</v>
      </c>
      <c r="BB137" s="15">
        <f t="shared" si="141"/>
        <v>135.046827770533</v>
      </c>
      <c r="BD137" s="7">
        <v>533.033426508269</v>
      </c>
      <c r="BE137" s="15">
        <f t="shared" si="142"/>
        <v>142.822486377538</v>
      </c>
      <c r="BG137" s="37">
        <f t="shared" si="143"/>
        <v>0.0743958474573745</v>
      </c>
      <c r="BH137" s="37">
        <f t="shared" si="144"/>
        <v>0.024380026394349</v>
      </c>
      <c r="BQ137" s="7">
        <v>71.3</v>
      </c>
      <c r="BR137" s="15">
        <f t="shared" si="167"/>
        <v>55.3584681868998</v>
      </c>
      <c r="BS137" s="7">
        <v>22.6</v>
      </c>
      <c r="BT137" s="15">
        <f t="shared" si="168"/>
        <v>135.6</v>
      </c>
      <c r="BU137" s="15">
        <f t="shared" si="169"/>
        <v>55.3584681868998</v>
      </c>
      <c r="BV137" s="7">
        <v>22.6</v>
      </c>
      <c r="BW137" s="37">
        <f t="shared" si="170"/>
        <v>0.642813048086045</v>
      </c>
      <c r="BX137" s="37">
        <f t="shared" si="171"/>
        <v>0.128248105433477</v>
      </c>
      <c r="BY137" s="7">
        <v>28.84</v>
      </c>
      <c r="BZ137" s="15">
        <f t="shared" si="103"/>
        <v>4.67852540871587</v>
      </c>
      <c r="CA137" s="7">
        <v>1.91</v>
      </c>
      <c r="CB137" s="7">
        <v>31.24</v>
      </c>
      <c r="CC137" s="15">
        <f t="shared" si="104"/>
        <v>11.2431579193748</v>
      </c>
      <c r="CD137" s="7">
        <v>4.59</v>
      </c>
      <c r="CE137" s="37">
        <f t="shared" si="105"/>
        <v>0.0799360125547368</v>
      </c>
      <c r="CF137" s="37">
        <f t="shared" si="106"/>
        <v>0.0259736249245191</v>
      </c>
      <c r="CG137" s="7">
        <v>3.08</v>
      </c>
      <c r="CH137" s="15">
        <f t="shared" si="107"/>
        <v>0.367423461417477</v>
      </c>
      <c r="CI137" s="7">
        <v>0.15</v>
      </c>
      <c r="CJ137" s="7">
        <v>3.2</v>
      </c>
      <c r="CK137" s="15">
        <f t="shared" si="108"/>
        <v>0.930806102257608</v>
      </c>
      <c r="CL137" s="7">
        <v>0.38</v>
      </c>
      <c r="CM137" s="37">
        <f t="shared" si="109"/>
        <v>0.0382212128201977</v>
      </c>
      <c r="CN137" s="37">
        <f t="shared" si="110"/>
        <v>0.0164733789951931</v>
      </c>
      <c r="CO137" s="7">
        <v>0.46</v>
      </c>
      <c r="CP137" s="15">
        <f t="shared" si="111"/>
        <v>0.0734846922834953</v>
      </c>
      <c r="CQ137" s="7">
        <v>0.03</v>
      </c>
      <c r="CR137" s="7">
        <v>0.49</v>
      </c>
      <c r="CS137" s="15">
        <f t="shared" si="112"/>
        <v>0.0734846922834953</v>
      </c>
      <c r="CT137" s="7">
        <v>0.03</v>
      </c>
      <c r="CU137" s="37">
        <f t="shared" si="113"/>
        <v>0.0631789016215315</v>
      </c>
      <c r="CV137" s="37">
        <f t="shared" si="114"/>
        <v>0.00800174627931493</v>
      </c>
      <c r="DU137" s="7">
        <v>0.1</v>
      </c>
      <c r="DV137" s="15">
        <f t="shared" si="145"/>
        <v>0.0244948974278318</v>
      </c>
      <c r="DW137" s="7">
        <v>0.01</v>
      </c>
      <c r="DX137" s="7">
        <v>0.24</v>
      </c>
      <c r="DY137" s="15">
        <f t="shared" si="146"/>
        <v>0.0244948974278318</v>
      </c>
      <c r="DZ137" s="7">
        <v>0.01</v>
      </c>
      <c r="EA137" s="37">
        <f t="shared" si="147"/>
        <v>0.8754687373539</v>
      </c>
      <c r="EB137" s="37">
        <f t="shared" si="148"/>
        <v>0.0117361111111111</v>
      </c>
      <c r="EK137" s="7">
        <v>10.8373015873015</v>
      </c>
      <c r="EL137" s="15">
        <f t="shared" si="149"/>
        <v>8.26216778319729</v>
      </c>
      <c r="EM137" s="7">
        <v>3.3730158730159</v>
      </c>
      <c r="EN137" s="7">
        <v>7.4642857142857</v>
      </c>
      <c r="EO137" s="15">
        <f t="shared" si="150"/>
        <v>4.86009869599838</v>
      </c>
      <c r="EP137" s="7">
        <v>1.98412698412699</v>
      </c>
      <c r="EQ137" s="37">
        <f t="shared" si="151"/>
        <v>-0.372864292172668</v>
      </c>
      <c r="ER137" s="37">
        <f t="shared" si="152"/>
        <v>0.167529324286433</v>
      </c>
      <c r="ES137" s="7">
        <v>2.6074597850502</v>
      </c>
      <c r="ET137" s="15">
        <f t="shared" si="153"/>
        <v>0.973341495712041</v>
      </c>
      <c r="EU137" s="7">
        <v>0.39736500166198</v>
      </c>
      <c r="EV137" s="7">
        <v>2.81369675359339</v>
      </c>
      <c r="EW137" s="15">
        <f t="shared" si="154"/>
        <v>0.60756741018781</v>
      </c>
      <c r="EX137" s="7">
        <v>0.24803835655073</v>
      </c>
      <c r="EY137" s="37">
        <f t="shared" si="155"/>
        <v>0.0761227044402578</v>
      </c>
      <c r="EZ137" s="37">
        <f t="shared" si="156"/>
        <v>0.0309954835032221</v>
      </c>
      <c r="FA137" s="7">
        <v>7.04685395420435</v>
      </c>
      <c r="FB137" s="15">
        <f t="shared" si="157"/>
        <v>1.40337804678409</v>
      </c>
      <c r="FC137" s="7">
        <v>0.57292668847412</v>
      </c>
      <c r="FD137" s="7">
        <v>10.4483355782182</v>
      </c>
      <c r="FE137" s="15">
        <f t="shared" si="158"/>
        <v>1.40337804678404</v>
      </c>
      <c r="FF137" s="7">
        <v>0.5729266884741</v>
      </c>
      <c r="FG137" s="37">
        <f t="shared" si="159"/>
        <v>0.393861421318101</v>
      </c>
      <c r="FH137" s="37">
        <f t="shared" si="160"/>
        <v>0.00961688835396607</v>
      </c>
      <c r="FI137" s="7">
        <v>56.3025210084034</v>
      </c>
      <c r="FJ137" s="15">
        <f t="shared" si="161"/>
        <v>39.1095000948573</v>
      </c>
      <c r="FK137" s="7">
        <v>15.9663865546218</v>
      </c>
      <c r="FL137" s="7">
        <v>44.5378151260504</v>
      </c>
      <c r="FM137" s="15">
        <f t="shared" si="162"/>
        <v>43.2262895785266</v>
      </c>
      <c r="FN137" s="7">
        <v>17.6470588235294</v>
      </c>
      <c r="FO137" s="37">
        <f t="shared" si="163"/>
        <v>-0.234400705838846</v>
      </c>
      <c r="FP137" s="37">
        <f t="shared" si="164"/>
        <v>0.237414173533325</v>
      </c>
    </row>
    <row r="138" spans="1:172">
      <c r="A138" s="5">
        <v>27</v>
      </c>
      <c r="B138" s="5" t="s">
        <v>190</v>
      </c>
      <c r="C138" s="6" t="s">
        <v>191</v>
      </c>
      <c r="D138" s="5" t="s">
        <v>187</v>
      </c>
      <c r="E138" s="7">
        <v>101.2</v>
      </c>
      <c r="F138" s="7">
        <v>37.616667</v>
      </c>
      <c r="G138" s="5" t="s">
        <v>108</v>
      </c>
      <c r="H138" s="8">
        <v>3220</v>
      </c>
      <c r="I138" s="7">
        <v>-1.2</v>
      </c>
      <c r="J138" s="8">
        <v>489</v>
      </c>
      <c r="K138" s="5" t="s">
        <v>132</v>
      </c>
      <c r="L138" s="18"/>
      <c r="M138" s="18"/>
      <c r="Q138" s="18"/>
      <c r="T138" s="6" t="s">
        <v>133</v>
      </c>
      <c r="U138" s="5" t="s">
        <v>189</v>
      </c>
      <c r="V138" s="5" t="s">
        <v>84</v>
      </c>
      <c r="W138" s="5">
        <v>9</v>
      </c>
      <c r="X138" s="6" t="s">
        <v>89</v>
      </c>
      <c r="Y138" s="5" t="s">
        <v>85</v>
      </c>
      <c r="Z138" s="7">
        <v>0.42519998550415</v>
      </c>
      <c r="AA138" s="5">
        <v>6</v>
      </c>
      <c r="AB138" s="5" t="s">
        <v>102</v>
      </c>
      <c r="AC138" s="5" t="s">
        <v>103</v>
      </c>
      <c r="AD138" s="6" t="s">
        <v>135</v>
      </c>
      <c r="AE138" s="7">
        <v>7.54</v>
      </c>
      <c r="AF138" s="7">
        <v>2.884</v>
      </c>
      <c r="AG138" s="7">
        <v>0.601</v>
      </c>
      <c r="AH138" s="7">
        <v>34.66</v>
      </c>
      <c r="AI138" s="7">
        <v>51.31</v>
      </c>
      <c r="AJ138" s="7">
        <v>14.03</v>
      </c>
      <c r="AK138" s="7">
        <v>0.530189186421586</v>
      </c>
      <c r="AL138" s="15">
        <f t="shared" si="135"/>
        <v>0.112842387789949</v>
      </c>
      <c r="AN138" s="7">
        <v>0.403224361271824</v>
      </c>
      <c r="AO138" s="15">
        <f t="shared" si="136"/>
        <v>0.0877691338275522</v>
      </c>
      <c r="AQ138" s="37">
        <f t="shared" si="165"/>
        <v>-0.273740763612185</v>
      </c>
      <c r="AR138" s="37">
        <f t="shared" si="166"/>
        <v>0.015446308845315</v>
      </c>
      <c r="AS138" s="7">
        <v>0.0727255682473747</v>
      </c>
      <c r="AT138" s="15">
        <f t="shared" si="137"/>
        <v>0.0222004331247149</v>
      </c>
      <c r="AV138" s="7">
        <v>0.0772326064382136</v>
      </c>
      <c r="AW138" s="15">
        <f t="shared" si="138"/>
        <v>0.029072850200256</v>
      </c>
      <c r="AY138" s="37">
        <f t="shared" si="139"/>
        <v>0.0601287130534836</v>
      </c>
      <c r="AZ138" s="37">
        <f t="shared" si="140"/>
        <v>0.0391478112142628</v>
      </c>
      <c r="BA138" s="7">
        <v>494.817144188213</v>
      </c>
      <c r="BB138" s="15">
        <f t="shared" si="141"/>
        <v>135.046827770533</v>
      </c>
      <c r="BD138" s="7">
        <v>525.754134637782</v>
      </c>
      <c r="BE138" s="15">
        <f t="shared" si="142"/>
        <v>140.872052291591</v>
      </c>
      <c r="BG138" s="37">
        <f t="shared" si="143"/>
        <v>0.0606453901765311</v>
      </c>
      <c r="BH138" s="37">
        <f t="shared" si="144"/>
        <v>0.024380026394349</v>
      </c>
      <c r="BQ138" s="7">
        <v>71.3</v>
      </c>
      <c r="BR138" s="15">
        <f t="shared" si="167"/>
        <v>55.3584681868998</v>
      </c>
      <c r="BS138" s="7">
        <v>22.6</v>
      </c>
      <c r="BT138" s="15">
        <f t="shared" si="168"/>
        <v>64.2</v>
      </c>
      <c r="BU138" s="15">
        <f t="shared" si="169"/>
        <v>26.20954024778</v>
      </c>
      <c r="BV138" s="7">
        <v>10.7</v>
      </c>
      <c r="BW138" s="37">
        <f t="shared" si="170"/>
        <v>-0.104893116724335</v>
      </c>
      <c r="BX138" s="37">
        <f t="shared" si="171"/>
        <v>0.128248105433477</v>
      </c>
      <c r="BY138" s="7">
        <v>28.84</v>
      </c>
      <c r="BZ138" s="15">
        <f t="shared" si="103"/>
        <v>4.67852540871587</v>
      </c>
      <c r="CA138" s="7">
        <v>1.91</v>
      </c>
      <c r="CB138" s="7">
        <v>27.61</v>
      </c>
      <c r="CC138" s="15">
        <f t="shared" si="104"/>
        <v>0.563382640840131</v>
      </c>
      <c r="CD138" s="7">
        <v>0.23</v>
      </c>
      <c r="CE138" s="37">
        <f t="shared" si="105"/>
        <v>-0.0435852864746851</v>
      </c>
      <c r="CF138" s="37">
        <f t="shared" si="106"/>
        <v>0.00445547085394201</v>
      </c>
      <c r="CG138" s="7">
        <v>3.08</v>
      </c>
      <c r="CH138" s="15">
        <f t="shared" si="107"/>
        <v>0.367423461417477</v>
      </c>
      <c r="CI138" s="7">
        <v>0.15</v>
      </c>
      <c r="CJ138" s="7">
        <v>2.95</v>
      </c>
      <c r="CK138" s="15">
        <f t="shared" si="108"/>
        <v>0.0244948974278318</v>
      </c>
      <c r="CL138" s="7">
        <v>0.01</v>
      </c>
      <c r="CM138" s="37">
        <f t="shared" si="109"/>
        <v>-0.0431244266337547</v>
      </c>
      <c r="CN138" s="37">
        <f t="shared" si="110"/>
        <v>0.0023833074460693</v>
      </c>
      <c r="CO138" s="7">
        <v>0.46</v>
      </c>
      <c r="CP138" s="15">
        <f t="shared" si="111"/>
        <v>0.0734846922834953</v>
      </c>
      <c r="CQ138" s="7">
        <v>0.03</v>
      </c>
      <c r="CR138" s="7">
        <v>0.47</v>
      </c>
      <c r="CS138" s="15">
        <f t="shared" si="112"/>
        <v>0.0244948974278318</v>
      </c>
      <c r="CT138" s="7">
        <v>0.01</v>
      </c>
      <c r="CU138" s="37">
        <f t="shared" si="113"/>
        <v>0.0215062052209635</v>
      </c>
      <c r="CV138" s="37">
        <f t="shared" si="114"/>
        <v>0.00470600165502699</v>
      </c>
      <c r="DU138" s="7">
        <v>0.1</v>
      </c>
      <c r="DV138" s="15">
        <f t="shared" si="145"/>
        <v>0.0244948974278318</v>
      </c>
      <c r="DW138" s="7">
        <v>0.01</v>
      </c>
      <c r="DX138" s="7">
        <v>0.08</v>
      </c>
      <c r="DY138" s="15">
        <f t="shared" si="146"/>
        <v>0.0244948974278318</v>
      </c>
      <c r="DZ138" s="7">
        <v>0.01</v>
      </c>
      <c r="EA138" s="37">
        <f t="shared" si="147"/>
        <v>-0.22314355131421</v>
      </c>
      <c r="EB138" s="37">
        <f t="shared" si="148"/>
        <v>0.025625</v>
      </c>
      <c r="EK138" s="7">
        <v>10.8373015873015</v>
      </c>
      <c r="EL138" s="15">
        <f t="shared" si="149"/>
        <v>8.26216778319729</v>
      </c>
      <c r="EM138" s="7">
        <v>3.3730158730159</v>
      </c>
      <c r="EN138" s="7">
        <v>3.79365079365078</v>
      </c>
      <c r="EO138" s="15">
        <f t="shared" si="150"/>
        <v>2.91605921759904</v>
      </c>
      <c r="EP138" s="7">
        <v>1.1904761904762</v>
      </c>
      <c r="EQ138" s="37">
        <f t="shared" si="151"/>
        <v>-1.0496652084223</v>
      </c>
      <c r="ER138" s="37">
        <f t="shared" si="152"/>
        <v>0.195346315787919</v>
      </c>
      <c r="ES138" s="7">
        <v>2.6074597850502</v>
      </c>
      <c r="ET138" s="15">
        <f t="shared" si="153"/>
        <v>0.973341495712041</v>
      </c>
      <c r="EU138" s="7">
        <v>0.39736500166198</v>
      </c>
      <c r="EV138" s="7">
        <v>1.60221194814612</v>
      </c>
      <c r="EW138" s="15">
        <f t="shared" si="154"/>
        <v>0.606333770776245</v>
      </c>
      <c r="EX138" s="7">
        <v>0.24753472536991</v>
      </c>
      <c r="EY138" s="37">
        <f t="shared" si="155"/>
        <v>-0.486991342865759</v>
      </c>
      <c r="EZ138" s="37">
        <f t="shared" si="156"/>
        <v>0.0470932685557683</v>
      </c>
      <c r="FA138" s="7">
        <v>7.04685395420435</v>
      </c>
      <c r="FB138" s="15">
        <f t="shared" si="157"/>
        <v>1.40337804678409</v>
      </c>
      <c r="FC138" s="7">
        <v>0.57292668847412</v>
      </c>
      <c r="FD138" s="7">
        <v>6.93284587261882</v>
      </c>
      <c r="FE138" s="15">
        <f t="shared" si="158"/>
        <v>1.74626890456257</v>
      </c>
      <c r="FF138" s="7">
        <v>0.71291129497787</v>
      </c>
      <c r="FG138" s="37">
        <f t="shared" si="159"/>
        <v>-0.016310880861786</v>
      </c>
      <c r="FH138" s="37">
        <f t="shared" si="160"/>
        <v>0.0171843021789656</v>
      </c>
      <c r="FI138" s="7">
        <v>56.3025210084034</v>
      </c>
      <c r="FJ138" s="15">
        <f t="shared" si="161"/>
        <v>39.1095000948573</v>
      </c>
      <c r="FK138" s="7">
        <v>15.9663865546218</v>
      </c>
      <c r="FL138" s="7">
        <v>53.781512605042</v>
      </c>
      <c r="FM138" s="15">
        <f t="shared" si="162"/>
        <v>34.9927106111883</v>
      </c>
      <c r="FN138" s="7">
        <v>14.2857142857143</v>
      </c>
      <c r="FO138" s="37">
        <f t="shared" si="163"/>
        <v>-0.0458095360312951</v>
      </c>
      <c r="FP138" s="37">
        <f t="shared" si="164"/>
        <v>0.150975442139814</v>
      </c>
    </row>
    <row r="139" spans="1:132">
      <c r="A139" s="5">
        <v>28</v>
      </c>
      <c r="B139" s="5" t="s">
        <v>192</v>
      </c>
      <c r="C139" s="6" t="s">
        <v>193</v>
      </c>
      <c r="D139" s="5" t="s">
        <v>194</v>
      </c>
      <c r="E139" s="7">
        <v>-0.615556</v>
      </c>
      <c r="F139" s="7">
        <v>51.999722</v>
      </c>
      <c r="G139" s="5" t="s">
        <v>99</v>
      </c>
      <c r="H139" s="8">
        <v>120</v>
      </c>
      <c r="I139" s="7">
        <v>9.06</v>
      </c>
      <c r="J139" s="8">
        <v>706</v>
      </c>
      <c r="K139" s="5" t="s">
        <v>81</v>
      </c>
      <c r="L139" s="9">
        <v>2.3</v>
      </c>
      <c r="M139" s="6" t="s">
        <v>82</v>
      </c>
      <c r="N139" s="5" t="s">
        <v>109</v>
      </c>
      <c r="O139" s="5" t="s">
        <v>110</v>
      </c>
      <c r="Q139" s="18"/>
      <c r="W139" s="5">
        <v>1</v>
      </c>
      <c r="X139" s="5" t="s">
        <v>82</v>
      </c>
      <c r="Y139" s="5" t="s">
        <v>119</v>
      </c>
      <c r="Z139" s="7">
        <v>0.863399982452393</v>
      </c>
      <c r="AA139" s="5">
        <v>4</v>
      </c>
      <c r="AB139" s="5" t="s">
        <v>102</v>
      </c>
      <c r="AC139" s="5" t="s">
        <v>103</v>
      </c>
      <c r="AD139" s="6" t="s">
        <v>88</v>
      </c>
      <c r="AE139" s="7">
        <v>7.2</v>
      </c>
      <c r="AF139" s="7">
        <v>0.67</v>
      </c>
      <c r="AG139" s="7">
        <v>0.069</v>
      </c>
      <c r="AH139" s="7">
        <v>27.5</v>
      </c>
      <c r="AI139" s="7">
        <v>38.5</v>
      </c>
      <c r="AJ139" s="7">
        <v>35</v>
      </c>
      <c r="AK139" s="7">
        <v>0.33</v>
      </c>
      <c r="AL139" s="15">
        <f t="shared" si="135"/>
        <v>0.0702352837899507</v>
      </c>
      <c r="AN139" s="7">
        <v>0.48</v>
      </c>
      <c r="AO139" s="15">
        <f t="shared" si="136"/>
        <v>0.104480751372124</v>
      </c>
      <c r="AQ139" s="37">
        <f t="shared" si="165"/>
        <v>0.374693449441411</v>
      </c>
      <c r="AR139" s="37">
        <f t="shared" si="166"/>
        <v>0.0231694632679725</v>
      </c>
      <c r="DU139" s="7">
        <v>482.599580712788</v>
      </c>
      <c r="DV139" s="7">
        <f>DU139*0.225457628804367</f>
        <v>108.805757129487</v>
      </c>
      <c r="DX139" s="7">
        <v>330.258560447239</v>
      </c>
      <c r="DY139" s="7">
        <f>DX139*0.226111274582314</f>
        <v>74.6751840444454</v>
      </c>
      <c r="EA139" s="37">
        <f t="shared" si="147"/>
        <v>-0.379311420203086</v>
      </c>
      <c r="EB139" s="37">
        <f t="shared" si="148"/>
        <v>0.0254893627198316</v>
      </c>
    </row>
    <row r="140" spans="1:132">
      <c r="A140" s="5">
        <v>28</v>
      </c>
      <c r="B140" s="5" t="s">
        <v>192</v>
      </c>
      <c r="C140" s="6" t="s">
        <v>193</v>
      </c>
      <c r="D140" s="5" t="s">
        <v>194</v>
      </c>
      <c r="E140" s="7">
        <v>-0.615556</v>
      </c>
      <c r="F140" s="7">
        <v>51.999722</v>
      </c>
      <c r="G140" s="5" t="s">
        <v>99</v>
      </c>
      <c r="H140" s="8">
        <v>120</v>
      </c>
      <c r="I140" s="7">
        <v>9.06</v>
      </c>
      <c r="J140" s="8">
        <v>706</v>
      </c>
      <c r="K140" s="5" t="s">
        <v>81</v>
      </c>
      <c r="L140" s="9">
        <v>2.3</v>
      </c>
      <c r="M140" s="6" t="s">
        <v>82</v>
      </c>
      <c r="N140" s="5" t="s">
        <v>109</v>
      </c>
      <c r="O140" s="5" t="s">
        <v>110</v>
      </c>
      <c r="Q140" s="18"/>
      <c r="W140" s="5">
        <v>1</v>
      </c>
      <c r="X140" s="5" t="s">
        <v>82</v>
      </c>
      <c r="Y140" s="5" t="s">
        <v>119</v>
      </c>
      <c r="Z140" s="7">
        <v>0.863399982452393</v>
      </c>
      <c r="AA140" s="5">
        <v>4</v>
      </c>
      <c r="AB140" s="5" t="s">
        <v>102</v>
      </c>
      <c r="AC140" s="5" t="s">
        <v>103</v>
      </c>
      <c r="AD140" s="6" t="s">
        <v>88</v>
      </c>
      <c r="AE140" s="7">
        <v>7.2</v>
      </c>
      <c r="AF140" s="7">
        <v>0.67</v>
      </c>
      <c r="AG140" s="7">
        <v>0.069</v>
      </c>
      <c r="AH140" s="7">
        <v>27.5</v>
      </c>
      <c r="AI140" s="7">
        <v>38.5</v>
      </c>
      <c r="AJ140" s="7">
        <v>35</v>
      </c>
      <c r="AK140" s="7">
        <v>0.42</v>
      </c>
      <c r="AL140" s="15">
        <f t="shared" si="135"/>
        <v>0.08939036118721</v>
      </c>
      <c r="AN140" s="7">
        <v>0.63</v>
      </c>
      <c r="AO140" s="15">
        <f t="shared" si="136"/>
        <v>0.137130986175913</v>
      </c>
      <c r="AQ140" s="37">
        <f t="shared" si="165"/>
        <v>0.405465108108164</v>
      </c>
      <c r="AR140" s="37">
        <f t="shared" si="166"/>
        <v>0.0231694632679725</v>
      </c>
      <c r="DU140" s="7">
        <v>482.599580712788</v>
      </c>
      <c r="DV140" s="7">
        <f>DU140*0.225457628804367</f>
        <v>108.805757129487</v>
      </c>
      <c r="DX140" s="7">
        <v>330.258560447239</v>
      </c>
      <c r="DY140" s="7">
        <f>DX140*0.226111274582314</f>
        <v>74.6751840444454</v>
      </c>
      <c r="EA140" s="37">
        <f t="shared" si="147"/>
        <v>-0.379311420203086</v>
      </c>
      <c r="EB140" s="37">
        <f t="shared" si="148"/>
        <v>0.0254893627198316</v>
      </c>
    </row>
    <row r="141" spans="1:164">
      <c r="A141" s="5">
        <v>29</v>
      </c>
      <c r="B141" s="5" t="s">
        <v>195</v>
      </c>
      <c r="C141" s="6" t="s">
        <v>196</v>
      </c>
      <c r="D141" s="5" t="s">
        <v>197</v>
      </c>
      <c r="E141" s="7">
        <v>102.666667</v>
      </c>
      <c r="F141" s="7">
        <v>38.616667</v>
      </c>
      <c r="G141" s="5" t="s">
        <v>99</v>
      </c>
      <c r="H141" s="8">
        <v>1371</v>
      </c>
      <c r="I141" s="7">
        <v>7.6</v>
      </c>
      <c r="J141" s="8">
        <v>1500</v>
      </c>
      <c r="K141" s="5" t="s">
        <v>132</v>
      </c>
      <c r="L141" s="18"/>
      <c r="M141" s="18"/>
      <c r="Q141" s="18"/>
      <c r="T141" s="6" t="s">
        <v>198</v>
      </c>
      <c r="U141" s="5" t="s">
        <v>199</v>
      </c>
      <c r="V141" s="5" t="s">
        <v>110</v>
      </c>
      <c r="W141" s="5">
        <v>32</v>
      </c>
      <c r="X141" s="5" t="s">
        <v>100</v>
      </c>
      <c r="Y141" s="5" t="s">
        <v>85</v>
      </c>
      <c r="Z141" s="7">
        <v>0.0754999965429306</v>
      </c>
      <c r="AA141" s="5">
        <v>3</v>
      </c>
      <c r="AB141" s="5" t="s">
        <v>86</v>
      </c>
      <c r="AC141" s="5" t="s">
        <v>103</v>
      </c>
      <c r="AD141" s="6" t="s">
        <v>88</v>
      </c>
      <c r="AE141" s="7">
        <v>8.8</v>
      </c>
      <c r="AF141" s="7">
        <v>0.948</v>
      </c>
      <c r="AG141" s="7">
        <v>0.106</v>
      </c>
      <c r="AH141" s="7">
        <v>36.9</v>
      </c>
      <c r="AI141" s="7">
        <v>55.4</v>
      </c>
      <c r="AJ141" s="7">
        <v>7.7</v>
      </c>
      <c r="AK141" s="7">
        <v>0.160600808781051</v>
      </c>
      <c r="AL141" s="15">
        <f t="shared" ref="AL141:AL195" si="172">AM141*(AA141^0.5)</f>
        <v>0.077547046554933</v>
      </c>
      <c r="AM141" s="7">
        <v>0.044771808203351</v>
      </c>
      <c r="AN141" s="7">
        <v>0.0984979780473714</v>
      </c>
      <c r="AO141" s="15">
        <f t="shared" ref="AO141:AO195" si="173">AP141*(AA141^0.5)</f>
        <v>0.0250151763080413</v>
      </c>
      <c r="AP141" s="7">
        <v>0.0144425187752736</v>
      </c>
      <c r="AQ141" s="37">
        <f t="shared" si="165"/>
        <v>-0.488885816967064</v>
      </c>
      <c r="AR141" s="37">
        <f t="shared" si="166"/>
        <v>0.0992162468013845</v>
      </c>
      <c r="BY141" s="7">
        <v>32.35</v>
      </c>
      <c r="BZ141" s="7">
        <f>BY141*0.154746774309924</f>
        <v>5.00605814892604</v>
      </c>
      <c r="CB141" s="7">
        <v>35.68</v>
      </c>
      <c r="CC141" s="7">
        <f>CB141*0.148920424458883</f>
        <v>5.31348074469295</v>
      </c>
      <c r="CE141" s="37">
        <f>LN(CB141)-LN(BY141)</f>
        <v>0.097976286764899</v>
      </c>
      <c r="CF141" s="37">
        <f>(CC141^2)/(AA141*(CB141^2))+(BZ141^2)/(AA141*(BY141^2))</f>
        <v>0.0153746189934468</v>
      </c>
      <c r="EK141" s="7">
        <v>40.2097902097902</v>
      </c>
      <c r="EL141" s="15">
        <f>EM141*(AA141^0.5)</f>
        <v>5.04676808732188</v>
      </c>
      <c r="EM141" s="7">
        <v>2.9137529137529</v>
      </c>
      <c r="EN141" s="7">
        <v>63.5198135198135</v>
      </c>
      <c r="EO141" s="15">
        <f>EP141*(AA141^0.5)</f>
        <v>7.06547532225068</v>
      </c>
      <c r="EP141" s="7">
        <v>4.07925407925409</v>
      </c>
      <c r="EQ141" s="37">
        <f>LN(EN141)-LN(EK141)</f>
        <v>0.457241377631884</v>
      </c>
      <c r="ER141" s="37">
        <f>(EO141^2)/(AA141*(EN141^2))+(EL141^2)/(AA141*(EK141^2))</f>
        <v>0.00937522965656714</v>
      </c>
      <c r="ES141" s="7">
        <v>3.60516138628587</v>
      </c>
      <c r="ET141" s="15">
        <f>EU141*(AA141^0.5)</f>
        <v>0.805095756902112</v>
      </c>
      <c r="EU141" s="7">
        <v>0.46482225197086</v>
      </c>
      <c r="EV141" s="7">
        <v>6.62650602409637</v>
      </c>
      <c r="EW141" s="15">
        <f>EX141*(AA141^0.5)</f>
        <v>0.805095756902077</v>
      </c>
      <c r="EX141" s="7">
        <v>0.46482225197084</v>
      </c>
      <c r="EY141" s="37">
        <f>LN(EV141)-LN(ES141)</f>
        <v>0.60871113334805</v>
      </c>
      <c r="EZ141" s="37">
        <f>(EW141^2)/(AA141*(EV141^2))+(ET141^2)/(AA141*(ES141^2))</f>
        <v>0.0215440217050062</v>
      </c>
      <c r="FA141" s="7">
        <v>326.987667809847</v>
      </c>
      <c r="FB141" s="15">
        <f>FC141*(AA141^0.5)</f>
        <v>24.2369102904602</v>
      </c>
      <c r="FC141" s="7">
        <v>13.993186680522</v>
      </c>
      <c r="FD141" s="7">
        <v>252.192993548952</v>
      </c>
      <c r="FE141" s="15">
        <f>FF141*(AA141^0.5)</f>
        <v>8.08331596561914</v>
      </c>
      <c r="FF141" s="7">
        <v>4.66690464869501</v>
      </c>
      <c r="FG141" s="37">
        <f>LN(FD141)-LN(FA141)</f>
        <v>-0.259727815249952</v>
      </c>
      <c r="FH141" s="37">
        <f>(FE141^2)/(AA141*(FD141^2))+(FB141^2)/(AA141*(FA141^2))</f>
        <v>0.00217379222237512</v>
      </c>
    </row>
    <row r="142" spans="1:164">
      <c r="A142" s="5">
        <v>29</v>
      </c>
      <c r="B142" s="5" t="s">
        <v>195</v>
      </c>
      <c r="C142" s="6" t="s">
        <v>196</v>
      </c>
      <c r="D142" s="5" t="s">
        <v>197</v>
      </c>
      <c r="E142" s="7">
        <v>102.666667</v>
      </c>
      <c r="F142" s="7">
        <v>38.616667</v>
      </c>
      <c r="G142" s="5" t="s">
        <v>99</v>
      </c>
      <c r="H142" s="8">
        <v>1371</v>
      </c>
      <c r="I142" s="7">
        <v>7.6</v>
      </c>
      <c r="J142" s="8">
        <v>1500</v>
      </c>
      <c r="K142" s="5" t="s">
        <v>132</v>
      </c>
      <c r="L142" s="18"/>
      <c r="M142" s="18"/>
      <c r="Q142" s="18"/>
      <c r="T142" s="6" t="s">
        <v>198</v>
      </c>
      <c r="U142" s="5" t="s">
        <v>199</v>
      </c>
      <c r="V142" s="5" t="s">
        <v>110</v>
      </c>
      <c r="W142" s="5">
        <v>32</v>
      </c>
      <c r="X142" s="5" t="s">
        <v>100</v>
      </c>
      <c r="Y142" s="5" t="s">
        <v>85</v>
      </c>
      <c r="Z142" s="7">
        <v>0.0754999965429306</v>
      </c>
      <c r="AA142" s="5">
        <v>3</v>
      </c>
      <c r="AB142" s="5" t="s">
        <v>86</v>
      </c>
      <c r="AC142" s="5" t="s">
        <v>103</v>
      </c>
      <c r="AD142" s="6" t="s">
        <v>135</v>
      </c>
      <c r="AE142" s="7">
        <v>8.8</v>
      </c>
      <c r="AF142" s="7">
        <v>0.948</v>
      </c>
      <c r="AG142" s="7">
        <v>0.106</v>
      </c>
      <c r="AH142" s="7">
        <v>36.9</v>
      </c>
      <c r="AI142" s="7">
        <v>55.4</v>
      </c>
      <c r="AJ142" s="7">
        <v>7.7</v>
      </c>
      <c r="AK142" s="7">
        <v>0.110774119006354</v>
      </c>
      <c r="AL142" s="15">
        <f t="shared" si="172"/>
        <v>0.0350212468312595</v>
      </c>
      <c r="AM142" s="7">
        <v>0.020219526285384</v>
      </c>
      <c r="AN142" s="7">
        <v>0.0566146735990756</v>
      </c>
      <c r="AO142" s="15">
        <f t="shared" si="173"/>
        <v>0.0537826290622919</v>
      </c>
      <c r="AP142" s="7">
        <v>0.03105141536684</v>
      </c>
      <c r="AQ142" s="37">
        <f t="shared" si="165"/>
        <v>-0.671224961576789</v>
      </c>
      <c r="AR142" s="37">
        <f t="shared" si="166"/>
        <v>0.334135627466177</v>
      </c>
      <c r="BY142" s="7">
        <v>24.68</v>
      </c>
      <c r="BZ142" s="7">
        <f>BY142*0.154746774309924</f>
        <v>3.81915038996892</v>
      </c>
      <c r="CB142" s="7">
        <v>28.73</v>
      </c>
      <c r="CC142" s="7">
        <f>CB142*0.148920424458883</f>
        <v>4.27848379470371</v>
      </c>
      <c r="CE142" s="37">
        <f>LN(CB142)-LN(BY142)</f>
        <v>0.151948673954011</v>
      </c>
      <c r="CF142" s="37">
        <f>(CC142^2)/(AA142*(CB142^2))+(BZ142^2)/(AA142*(BY142^2))</f>
        <v>0.0153746189934468</v>
      </c>
      <c r="EK142" s="7">
        <v>13.4032634032633</v>
      </c>
      <c r="EL142" s="15">
        <f>EM142*(AA142^0.5)</f>
        <v>3.02806085239323</v>
      </c>
      <c r="EM142" s="7">
        <v>1.7482517482518</v>
      </c>
      <c r="EN142" s="7">
        <v>18.6480186480186</v>
      </c>
      <c r="EO142" s="15">
        <f>EP142*(AA142^0.5)</f>
        <v>2.01870723492882</v>
      </c>
      <c r="EP142" s="7">
        <v>1.1655011655012</v>
      </c>
      <c r="EQ142" s="37">
        <f>LN(EN142)-LN(EK142)</f>
        <v>0.330241686870582</v>
      </c>
      <c r="ER142" s="37">
        <f>(EO142^2)/(AA142*(EN142^2))+(EL142^2)/(AA142*(EK142^2))</f>
        <v>0.0209194825141792</v>
      </c>
      <c r="ES142" s="7">
        <v>1.97828350438791</v>
      </c>
      <c r="ET142" s="15">
        <f>EU142*(AA142^0.5)</f>
        <v>0.402547878451021</v>
      </c>
      <c r="EU142" s="7">
        <v>0.23241112598541</v>
      </c>
      <c r="EV142" s="7">
        <v>2.0944890673806</v>
      </c>
      <c r="EW142" s="15">
        <f>EX142*(AA142^0.5)</f>
        <v>0.805095756902112</v>
      </c>
      <c r="EX142" s="7">
        <v>0.46482225197086</v>
      </c>
      <c r="EY142" s="37">
        <f>LN(EV142)-LN(ES142)</f>
        <v>0.0570800899706996</v>
      </c>
      <c r="EZ142" s="37">
        <f>(EW142^2)/(AA142*(EV142^2))+(ET142^2)/(AA142*(ES142^2))</f>
        <v>0.0630531247737247</v>
      </c>
      <c r="FA142" s="7">
        <v>262.106402294647</v>
      </c>
      <c r="FB142" s="15">
        <f>FC142*(AA142^0.5)</f>
        <v>40.4035422216967</v>
      </c>
      <c r="FC142" s="7">
        <v>23.326995977911</v>
      </c>
      <c r="FD142" s="7">
        <v>207.142309157923</v>
      </c>
      <c r="FE142" s="15">
        <f>FF142*(AA142^0.5)</f>
        <v>4.04165798281043</v>
      </c>
      <c r="FF142" s="7">
        <v>2.333452324348</v>
      </c>
      <c r="FG142" s="37">
        <f>LN(FD142)-LN(FA142)</f>
        <v>-0.235344496035591</v>
      </c>
      <c r="FH142" s="37">
        <f>(FE142^2)/(AA142*(FD142^2))+(FB142^2)/(AA142*(FA142^2))</f>
        <v>0.0080475778168456</v>
      </c>
    </row>
    <row r="143" spans="1:164">
      <c r="A143" s="5">
        <v>29</v>
      </c>
      <c r="B143" s="5" t="s">
        <v>195</v>
      </c>
      <c r="C143" s="6" t="s">
        <v>196</v>
      </c>
      <c r="D143" s="5" t="s">
        <v>197</v>
      </c>
      <c r="E143" s="7">
        <v>102.666667</v>
      </c>
      <c r="F143" s="7">
        <v>38.616667</v>
      </c>
      <c r="G143" s="5" t="s">
        <v>99</v>
      </c>
      <c r="H143" s="8">
        <v>1371</v>
      </c>
      <c r="I143" s="7">
        <v>7.6</v>
      </c>
      <c r="J143" s="8">
        <v>1500</v>
      </c>
      <c r="K143" s="5" t="s">
        <v>132</v>
      </c>
      <c r="L143" s="18"/>
      <c r="M143" s="18"/>
      <c r="Q143" s="18"/>
      <c r="T143" s="6" t="s">
        <v>198</v>
      </c>
      <c r="U143" s="5" t="s">
        <v>199</v>
      </c>
      <c r="V143" s="5" t="s">
        <v>110</v>
      </c>
      <c r="W143" s="5">
        <v>32</v>
      </c>
      <c r="X143" s="5" t="s">
        <v>100</v>
      </c>
      <c r="Y143" s="5" t="s">
        <v>85</v>
      </c>
      <c r="Z143" s="7">
        <v>0.0754999965429306</v>
      </c>
      <c r="AA143" s="5">
        <v>3</v>
      </c>
      <c r="AB143" s="5" t="s">
        <v>86</v>
      </c>
      <c r="AC143" s="5" t="s">
        <v>103</v>
      </c>
      <c r="AD143" s="6" t="s">
        <v>104</v>
      </c>
      <c r="AE143" s="7">
        <v>8.8</v>
      </c>
      <c r="AF143" s="7">
        <v>0.948</v>
      </c>
      <c r="AG143" s="7">
        <v>0.106</v>
      </c>
      <c r="AH143" s="7">
        <v>36.9</v>
      </c>
      <c r="AI143" s="7">
        <v>55.4</v>
      </c>
      <c r="AJ143" s="7">
        <v>7.7</v>
      </c>
      <c r="AK143" s="7">
        <v>0.0176198729058347</v>
      </c>
      <c r="AL143" s="15">
        <f t="shared" si="172"/>
        <v>0.0250151763080427</v>
      </c>
      <c r="AM143" s="7">
        <v>0.0144425187752744</v>
      </c>
      <c r="AN143" s="7">
        <v>0.0616695551704217</v>
      </c>
      <c r="AO143" s="15">
        <f t="shared" si="173"/>
        <v>0.0487795938006833</v>
      </c>
      <c r="AP143" s="7">
        <v>0.0281629116117851</v>
      </c>
      <c r="AQ143" s="37">
        <f t="shared" si="165"/>
        <v>1.25276296849537</v>
      </c>
      <c r="AR143" s="37">
        <f t="shared" si="166"/>
        <v>0.880413976931815</v>
      </c>
      <c r="BY143" s="7">
        <v>23.2</v>
      </c>
      <c r="BZ143" s="7">
        <f>BY143*0.154746774309924</f>
        <v>3.59012516399024</v>
      </c>
      <c r="CB143" s="7">
        <v>27.59</v>
      </c>
      <c r="CC143" s="7">
        <f>CB143*0.148920424458883</f>
        <v>4.10871451082058</v>
      </c>
      <c r="CE143" s="37">
        <f>LN(CB143)-LN(BY143)</f>
        <v>0.17330110955693</v>
      </c>
      <c r="CF143" s="37">
        <f>(CC143^2)/(AA143*(CB143^2))+(BZ143^2)/(AA143*(BY143^2))</f>
        <v>0.0153746189934468</v>
      </c>
      <c r="EK143" s="7">
        <v>5.82750582750583</v>
      </c>
      <c r="EL143" s="15">
        <f>EM143*(AA143^0.5)</f>
        <v>2.01870723492873</v>
      </c>
      <c r="EM143" s="7">
        <v>1.16550116550115</v>
      </c>
      <c r="EN143" s="7">
        <v>6.99300699300698</v>
      </c>
      <c r="EO143" s="15">
        <f>EP143*(AA143^0.5)</f>
        <v>4.03741446985754</v>
      </c>
      <c r="EP143" s="7">
        <v>2.33100233100234</v>
      </c>
      <c r="EQ143" s="37">
        <f>LN(EN143)-LN(EK143)</f>
        <v>0.182321556793952</v>
      </c>
      <c r="ER143" s="37">
        <f>(EO143^2)/(AA143*(EN143^2))+(EL143^2)/(AA143*(EK143^2))</f>
        <v>0.151111111111111</v>
      </c>
      <c r="ES143" s="7">
        <v>0.235200059497231</v>
      </c>
      <c r="ET143" s="15">
        <f>EU143*(AA143^0.5)</f>
        <v>0.402547878451042</v>
      </c>
      <c r="EU143" s="7">
        <v>0.232411125985422</v>
      </c>
      <c r="EV143" s="7">
        <v>0.583816748475371</v>
      </c>
      <c r="EW143" s="15">
        <f>EX143*(AA143^0.5)</f>
        <v>0.805095756902076</v>
      </c>
      <c r="EX143" s="7">
        <v>0.464822251970839</v>
      </c>
      <c r="EY143" s="37">
        <f>LN(EV143)-LN(ES143)</f>
        <v>0.909150677740731</v>
      </c>
      <c r="EZ143" s="37">
        <f>(EW143^2)/(AA143*(EV143^2))+(ET143^2)/(AA143*(ES143^2))</f>
        <v>1.61032514558121</v>
      </c>
      <c r="FA143" s="7">
        <v>250.894540239436</v>
      </c>
      <c r="FB143" s="15">
        <f>FC143*(AA143^0.5)</f>
        <v>30.3189536742673</v>
      </c>
      <c r="FC143" s="7">
        <v>17.504656065386</v>
      </c>
      <c r="FD143" s="7">
        <v>188.937617395233</v>
      </c>
      <c r="FE143" s="15">
        <f>FF143*(AA143^0.5)</f>
        <v>32.3397826656725</v>
      </c>
      <c r="FF143" s="7">
        <v>18.67138222756</v>
      </c>
      <c r="FG143" s="37">
        <f>LN(FD143)-LN(FA143)</f>
        <v>-0.283615798548133</v>
      </c>
      <c r="FH143" s="37">
        <f>(FE143^2)/(AA143*(FD143^2))+(FB143^2)/(AA143*(FA143^2))</f>
        <v>0.0146336959132257</v>
      </c>
    </row>
    <row r="144" spans="1:140">
      <c r="A144" s="5">
        <v>30</v>
      </c>
      <c r="B144" s="5" t="s">
        <v>200</v>
      </c>
      <c r="C144" s="6" t="s">
        <v>201</v>
      </c>
      <c r="D144" s="5" t="s">
        <v>131</v>
      </c>
      <c r="E144" s="7">
        <v>150.654444</v>
      </c>
      <c r="F144" s="7">
        <v>-33.996111</v>
      </c>
      <c r="G144" s="5" t="s">
        <v>108</v>
      </c>
      <c r="H144" s="8">
        <v>71</v>
      </c>
      <c r="I144" s="7">
        <v>19.2</v>
      </c>
      <c r="J144" s="8">
        <v>1100</v>
      </c>
      <c r="K144" s="5" t="s">
        <v>117</v>
      </c>
      <c r="L144" s="18"/>
      <c r="M144" s="18"/>
      <c r="P144" s="9">
        <v>0.05</v>
      </c>
      <c r="Q144" s="6" t="s">
        <v>82</v>
      </c>
      <c r="R144" s="5" t="s">
        <v>118</v>
      </c>
      <c r="S144" s="5" t="s">
        <v>110</v>
      </c>
      <c r="W144" s="5">
        <v>1</v>
      </c>
      <c r="X144" s="5" t="s">
        <v>82</v>
      </c>
      <c r="Y144" s="5" t="s">
        <v>119</v>
      </c>
      <c r="Z144" s="7">
        <v>0.524999976158142</v>
      </c>
      <c r="AA144" s="5">
        <v>4</v>
      </c>
      <c r="AB144" s="5" t="s">
        <v>102</v>
      </c>
      <c r="AC144" s="5" t="s">
        <v>103</v>
      </c>
      <c r="AD144" s="6" t="s">
        <v>88</v>
      </c>
      <c r="AE144" s="7">
        <v>6.1</v>
      </c>
      <c r="AF144" s="7">
        <v>5.6</v>
      </c>
      <c r="AG144" s="7">
        <v>0.4</v>
      </c>
      <c r="AH144" s="7">
        <v>64.5</v>
      </c>
      <c r="AI144" s="7">
        <v>20.5</v>
      </c>
      <c r="AJ144" s="7">
        <v>16</v>
      </c>
      <c r="AK144" s="7">
        <v>0.787482502651113</v>
      </c>
      <c r="AL144" s="15">
        <f t="shared" si="172"/>
        <v>0.024335100742312</v>
      </c>
      <c r="AM144" s="7">
        <v>0.012167550371156</v>
      </c>
      <c r="AN144" s="7">
        <v>0.806434782608695</v>
      </c>
      <c r="AO144" s="15">
        <f t="shared" si="173"/>
        <v>0.031308589607636</v>
      </c>
      <c r="AP144" s="7">
        <v>0.015654294803818</v>
      </c>
      <c r="AQ144" s="37">
        <f t="shared" si="165"/>
        <v>0.0237818779849849</v>
      </c>
      <c r="AR144" s="37">
        <f t="shared" si="166"/>
        <v>0.000615554897585133</v>
      </c>
      <c r="DE144" s="7">
        <v>0.64</v>
      </c>
      <c r="DF144" s="15">
        <f>DG144*(AA144^0.5)</f>
        <v>0.12</v>
      </c>
      <c r="DG144" s="7">
        <v>0.06</v>
      </c>
      <c r="DH144" s="7">
        <v>0.7</v>
      </c>
      <c r="DI144" s="15">
        <f>DJ144*(AA144^0.5)</f>
        <v>0.08</v>
      </c>
      <c r="DJ144" s="7">
        <v>0.04</v>
      </c>
      <c r="DK144" s="37">
        <f>LN(DH144)-LN(DE144)</f>
        <v>0.089612158689687</v>
      </c>
      <c r="DL144" s="37">
        <f>(DI144^2)/(AA144*(DH144^2))+(DF144^2)/(AA144*(DE144^2))</f>
        <v>0.012054368622449</v>
      </c>
      <c r="DM144" s="7">
        <v>45.9</v>
      </c>
      <c r="DN144" s="15">
        <f>DO144*(AA144^0.5)</f>
        <v>0.6</v>
      </c>
      <c r="DO144" s="7">
        <v>0.3</v>
      </c>
      <c r="DP144" s="7">
        <v>45.7</v>
      </c>
      <c r="DQ144" s="15">
        <f>DR144*(AA144^0.5)</f>
        <v>0.2</v>
      </c>
      <c r="DR144" s="7">
        <v>0.1</v>
      </c>
      <c r="DS144" s="37">
        <f>LN(DP144)-LN(DM144)</f>
        <v>-0.00436681916634019</v>
      </c>
      <c r="DT144" s="37">
        <f>(DQ144^2)/(AA144*(DP144^2))+(DN144^2)/(AA144*(DM144^2))</f>
        <v>4.75067608746079e-5</v>
      </c>
      <c r="DU144" s="7">
        <v>323</v>
      </c>
      <c r="DV144" s="15">
        <f t="shared" ref="DV144:DV172" si="174">DW144*(AA144^0.5)</f>
        <v>10</v>
      </c>
      <c r="DW144" s="7">
        <v>5</v>
      </c>
      <c r="DX144" s="7">
        <v>319</v>
      </c>
      <c r="DY144" s="15">
        <f t="shared" ref="DY144:DY172" si="175">DZ144*(AA144^0.5)</f>
        <v>10</v>
      </c>
      <c r="DZ144" s="7">
        <v>5</v>
      </c>
      <c r="EA144" s="37">
        <f t="shared" ref="EA144:EA172" si="176">LN(DX144)-LN(DU144)</f>
        <v>-0.0124612204378121</v>
      </c>
      <c r="EB144" s="37">
        <f t="shared" ref="EB144:EB172" si="177">(DY144^2)/(AA144*(DX144^2))+(DV144^2)/(AA144*(DU144^2))</f>
        <v>0.000485300252342407</v>
      </c>
      <c r="EC144" s="7">
        <v>31.8</v>
      </c>
      <c r="ED144" s="15">
        <f>EE144*(AA144^0.5)</f>
        <v>0.6</v>
      </c>
      <c r="EE144" s="7">
        <v>0.3</v>
      </c>
      <c r="EF144" s="7">
        <v>32</v>
      </c>
      <c r="EG144" s="15">
        <f>EH144*(AA144^0.5)</f>
        <v>2.8</v>
      </c>
      <c r="EH144" s="7">
        <v>1.4</v>
      </c>
      <c r="EI144" s="37">
        <f>LN(EF144)-LN(EC144)</f>
        <v>0.00626961301359552</v>
      </c>
      <c r="EJ144" s="37">
        <f>(EG144^2)/(AA144*(EF144^2))+(ED144^2)/(AA144*(EC144^2))</f>
        <v>0.00200306214400142</v>
      </c>
    </row>
    <row r="145" spans="1:140">
      <c r="A145" s="5">
        <v>30</v>
      </c>
      <c r="B145" s="5" t="s">
        <v>200</v>
      </c>
      <c r="C145" s="6" t="s">
        <v>201</v>
      </c>
      <c r="D145" s="5" t="s">
        <v>131</v>
      </c>
      <c r="E145" s="7">
        <v>150.654444</v>
      </c>
      <c r="F145" s="7">
        <v>-33.996111</v>
      </c>
      <c r="G145" s="5" t="s">
        <v>108</v>
      </c>
      <c r="H145" s="8">
        <v>71</v>
      </c>
      <c r="I145" s="7">
        <v>19.2</v>
      </c>
      <c r="J145" s="8">
        <v>1100</v>
      </c>
      <c r="K145" s="5" t="s">
        <v>117</v>
      </c>
      <c r="L145" s="18"/>
      <c r="M145" s="18"/>
      <c r="P145" s="9">
        <v>0.05</v>
      </c>
      <c r="Q145" s="6" t="s">
        <v>82</v>
      </c>
      <c r="R145" s="5" t="s">
        <v>118</v>
      </c>
      <c r="S145" s="5" t="s">
        <v>110</v>
      </c>
      <c r="W145" s="5">
        <v>1</v>
      </c>
      <c r="X145" s="5" t="s">
        <v>82</v>
      </c>
      <c r="Y145" s="5" t="s">
        <v>119</v>
      </c>
      <c r="Z145" s="7">
        <v>0.524999976158142</v>
      </c>
      <c r="AA145" s="5">
        <v>4</v>
      </c>
      <c r="AB145" s="5" t="s">
        <v>102</v>
      </c>
      <c r="AC145" s="5" t="s">
        <v>103</v>
      </c>
      <c r="AD145" s="6" t="s">
        <v>88</v>
      </c>
      <c r="AE145" s="7">
        <v>6.1</v>
      </c>
      <c r="AF145" s="7">
        <v>5.6</v>
      </c>
      <c r="AG145" s="7">
        <v>0.4</v>
      </c>
      <c r="AH145" s="7">
        <v>64.5</v>
      </c>
      <c r="AI145" s="7">
        <v>20.5</v>
      </c>
      <c r="AJ145" s="7">
        <v>16</v>
      </c>
      <c r="AK145" s="7">
        <v>0.0113849416755037</v>
      </c>
      <c r="AL145" s="15">
        <f t="shared" si="172"/>
        <v>0.0139088016967126</v>
      </c>
      <c r="AM145" s="7">
        <v>0.0069544008483563</v>
      </c>
      <c r="AN145" s="7">
        <v>0.0164369034994696</v>
      </c>
      <c r="AO145" s="15">
        <f t="shared" si="173"/>
        <v>0.013913043478261</v>
      </c>
      <c r="AP145" s="7">
        <v>0.0069565217391305</v>
      </c>
      <c r="AQ145" s="37">
        <f t="shared" si="165"/>
        <v>0.367237443695865</v>
      </c>
      <c r="AR145" s="37">
        <f t="shared" si="166"/>
        <v>0.552248064983073</v>
      </c>
      <c r="DE145" s="7">
        <v>0.91</v>
      </c>
      <c r="DF145" s="15">
        <f>DG145*(AA145^0.5)</f>
        <v>0.36</v>
      </c>
      <c r="DG145" s="7">
        <v>0.18</v>
      </c>
      <c r="DH145" s="7">
        <v>0.76</v>
      </c>
      <c r="DI145" s="15">
        <f>DJ145*(AA145^0.5)</f>
        <v>0.1</v>
      </c>
      <c r="DJ145" s="7">
        <v>0.05</v>
      </c>
      <c r="DK145" s="37">
        <f>LN(DH145)-LN(DE145)</f>
        <v>-0.180126166230519</v>
      </c>
      <c r="DL145" s="37">
        <f>(DI145^2)/(AA145*(DH145^2))+(DF145^2)/(AA145*(DE145^2))</f>
        <v>0.0434539643030252</v>
      </c>
      <c r="DM145" s="7">
        <v>48.2</v>
      </c>
      <c r="DN145" s="15">
        <f>DO145*(AA145^0.5)</f>
        <v>0.8</v>
      </c>
      <c r="DO145" s="7">
        <v>0.4</v>
      </c>
      <c r="DP145" s="7">
        <v>47.4</v>
      </c>
      <c r="DQ145" s="15">
        <f>DR145*(AA145^0.5)</f>
        <v>0.6</v>
      </c>
      <c r="DR145" s="7">
        <v>0.3</v>
      </c>
      <c r="DS145" s="37">
        <f>LN(DP145)-LN(DM145)</f>
        <v>-0.0167367923555237</v>
      </c>
      <c r="DT145" s="37">
        <f>(DQ145^2)/(AA145*(DP145^2))+(DN145^2)/(AA145*(DM145^2))</f>
        <v>0.000108927020712757</v>
      </c>
      <c r="DU145" s="7">
        <v>284</v>
      </c>
      <c r="DV145" s="15">
        <f t="shared" si="174"/>
        <v>16</v>
      </c>
      <c r="DW145" s="7">
        <v>8</v>
      </c>
      <c r="DX145" s="7">
        <v>288</v>
      </c>
      <c r="DY145" s="15">
        <f t="shared" si="175"/>
        <v>12</v>
      </c>
      <c r="DZ145" s="7">
        <v>6</v>
      </c>
      <c r="EA145" s="37">
        <f t="shared" si="176"/>
        <v>0.0139862419747399</v>
      </c>
      <c r="EB145" s="37">
        <f t="shared" si="177"/>
        <v>0.00122752113227093</v>
      </c>
      <c r="EC145" s="7">
        <v>28.7</v>
      </c>
      <c r="ED145" s="15">
        <f>EE145*(AA145^0.5)</f>
        <v>3.8</v>
      </c>
      <c r="EE145" s="7">
        <v>1.9</v>
      </c>
      <c r="EF145" s="7">
        <v>29.6</v>
      </c>
      <c r="EG145" s="15">
        <f>EH145*(AA145^0.5)</f>
        <v>2.4</v>
      </c>
      <c r="EH145" s="7">
        <v>1.2</v>
      </c>
      <c r="EI145" s="37">
        <f>LN(EF145)-LN(EC145)</f>
        <v>0.0308772385644391</v>
      </c>
      <c r="EJ145" s="37">
        <f>(EG145^2)/(AA145*(EF145^2))+(ED145^2)/(AA145*(EC145^2))</f>
        <v>0.00602625222611487</v>
      </c>
    </row>
    <row r="146" spans="1:140">
      <c r="A146" s="5">
        <v>30</v>
      </c>
      <c r="B146" s="5" t="s">
        <v>200</v>
      </c>
      <c r="C146" s="6" t="s">
        <v>201</v>
      </c>
      <c r="D146" s="5" t="s">
        <v>131</v>
      </c>
      <c r="E146" s="7">
        <v>150.654444</v>
      </c>
      <c r="F146" s="7">
        <v>-33.996111</v>
      </c>
      <c r="G146" s="5" t="s">
        <v>108</v>
      </c>
      <c r="H146" s="8">
        <v>71</v>
      </c>
      <c r="I146" s="7">
        <v>19.2</v>
      </c>
      <c r="J146" s="8">
        <v>1100</v>
      </c>
      <c r="K146" s="5" t="s">
        <v>117</v>
      </c>
      <c r="L146" s="18"/>
      <c r="M146" s="18"/>
      <c r="P146" s="9">
        <v>0.05</v>
      </c>
      <c r="Q146" s="6" t="s">
        <v>82</v>
      </c>
      <c r="R146" s="5" t="s">
        <v>118</v>
      </c>
      <c r="S146" s="5" t="s">
        <v>110</v>
      </c>
      <c r="W146" s="5">
        <v>1</v>
      </c>
      <c r="X146" s="5" t="s">
        <v>82</v>
      </c>
      <c r="Y146" s="5" t="s">
        <v>119</v>
      </c>
      <c r="Z146" s="7">
        <v>0.524999976158142</v>
      </c>
      <c r="AA146" s="5">
        <v>4</v>
      </c>
      <c r="AB146" s="5" t="s">
        <v>102</v>
      </c>
      <c r="AC146" s="5" t="s">
        <v>103</v>
      </c>
      <c r="AD146" s="6" t="s">
        <v>88</v>
      </c>
      <c r="AE146" s="7">
        <v>6.1</v>
      </c>
      <c r="AF146" s="7">
        <v>5.6</v>
      </c>
      <c r="AG146" s="7">
        <v>0.4</v>
      </c>
      <c r="AH146" s="7">
        <v>64.5</v>
      </c>
      <c r="AI146" s="7">
        <v>20.5</v>
      </c>
      <c r="AJ146" s="7">
        <v>16</v>
      </c>
      <c r="AK146" s="7">
        <v>0.172699893955461</v>
      </c>
      <c r="AL146" s="15">
        <f t="shared" si="172"/>
        <v>0.020861081654294</v>
      </c>
      <c r="AM146" s="7">
        <v>0.010430540827147</v>
      </c>
      <c r="AN146" s="7">
        <v>0.160352067868504</v>
      </c>
      <c r="AO146" s="15">
        <f t="shared" si="173"/>
        <v>0.013904559915164</v>
      </c>
      <c r="AP146" s="7">
        <v>0.00695227995758199</v>
      </c>
      <c r="AQ146" s="37">
        <f t="shared" si="165"/>
        <v>-0.0741835490891918</v>
      </c>
      <c r="AR146" s="37">
        <f t="shared" si="166"/>
        <v>0.00552756020761894</v>
      </c>
      <c r="DE146" s="7">
        <v>1.91</v>
      </c>
      <c r="DF146" s="15">
        <f>DG146*(AA146^0.5)</f>
        <v>1.1</v>
      </c>
      <c r="DG146" s="7">
        <v>0.55</v>
      </c>
      <c r="DH146" s="7">
        <v>0.7</v>
      </c>
      <c r="DI146" s="15">
        <f>DJ146*(AA146^0.5)</f>
        <v>0.28</v>
      </c>
      <c r="DJ146" s="7">
        <v>0.14</v>
      </c>
      <c r="DK146" s="37">
        <f>LN(DH146)-LN(DE146)</f>
        <v>-1.00377818599727</v>
      </c>
      <c r="DL146" s="37">
        <f>(DI146^2)/(AA146*(DH146^2))+(DF146^2)/(AA146*(DE146^2))</f>
        <v>0.122919876099888</v>
      </c>
      <c r="DM146" s="7">
        <v>48.7</v>
      </c>
      <c r="DN146" s="15">
        <f>DO146*(AA146^0.5)</f>
        <v>0.4</v>
      </c>
      <c r="DO146" s="7">
        <v>0.2</v>
      </c>
      <c r="DP146" s="7">
        <v>48.6</v>
      </c>
      <c r="DQ146" s="15">
        <f>DR146*(AA146^0.5)</f>
        <v>0.8</v>
      </c>
      <c r="DR146" s="7">
        <v>0.4</v>
      </c>
      <c r="DS146" s="37">
        <f>LN(DP146)-LN(DM146)</f>
        <v>-0.00205549918209602</v>
      </c>
      <c r="DT146" s="37">
        <f>(DQ146^2)/(AA146*(DP146^2))+(DN146^2)/(AA146*(DM146^2))</f>
        <v>8.46059618320709e-5</v>
      </c>
      <c r="DU146" s="7">
        <v>299</v>
      </c>
      <c r="DV146" s="15">
        <f t="shared" si="174"/>
        <v>8</v>
      </c>
      <c r="DW146" s="7">
        <v>4</v>
      </c>
      <c r="DX146" s="7">
        <v>297</v>
      </c>
      <c r="DY146" s="15">
        <f t="shared" si="175"/>
        <v>12</v>
      </c>
      <c r="DZ146" s="7">
        <v>6</v>
      </c>
      <c r="EA146" s="37">
        <f t="shared" si="176"/>
        <v>-0.00671143458798706</v>
      </c>
      <c r="EB146" s="37">
        <f t="shared" si="177"/>
        <v>0.00058709053557935</v>
      </c>
      <c r="EC146" s="7">
        <v>27.4</v>
      </c>
      <c r="ED146" s="15">
        <f>EE146*(AA146^0.5)</f>
        <v>5</v>
      </c>
      <c r="EE146" s="7">
        <v>2.5</v>
      </c>
      <c r="EF146" s="7">
        <v>32.3</v>
      </c>
      <c r="EG146" s="15">
        <f>EH146*(AA146^0.5)</f>
        <v>3</v>
      </c>
      <c r="EH146" s="7">
        <v>1.5</v>
      </c>
      <c r="EI146" s="37">
        <f>LN(EF146)-LN(EC146)</f>
        <v>0.164524216834586</v>
      </c>
      <c r="EJ146" s="37">
        <f>(EG146^2)/(AA146*(EF146^2))+(ED146^2)/(AA146*(EC146^2))</f>
        <v>0.0104815365309001</v>
      </c>
    </row>
    <row r="147" spans="1:132">
      <c r="A147" s="5">
        <v>31</v>
      </c>
      <c r="B147" s="5" t="s">
        <v>202</v>
      </c>
      <c r="C147" s="6" t="s">
        <v>203</v>
      </c>
      <c r="D147" s="5" t="s">
        <v>204</v>
      </c>
      <c r="E147" s="7">
        <v>121.78</v>
      </c>
      <c r="F147" s="7">
        <v>42.144167</v>
      </c>
      <c r="G147" s="5" t="s">
        <v>99</v>
      </c>
      <c r="H147" s="8">
        <v>235</v>
      </c>
      <c r="I147" s="7">
        <v>7.2</v>
      </c>
      <c r="J147" s="8">
        <v>480</v>
      </c>
      <c r="K147" s="5" t="s">
        <v>81</v>
      </c>
      <c r="L147" s="9">
        <v>15.6</v>
      </c>
      <c r="M147" s="6" t="s">
        <v>100</v>
      </c>
      <c r="N147" s="5" t="s">
        <v>83</v>
      </c>
      <c r="O147" s="5" t="s">
        <v>110</v>
      </c>
      <c r="Q147" s="18"/>
      <c r="W147" s="5">
        <v>1</v>
      </c>
      <c r="X147" s="5" t="s">
        <v>82</v>
      </c>
      <c r="Y147" s="5" t="s">
        <v>85</v>
      </c>
      <c r="Z147" s="7">
        <v>0.36370000243187</v>
      </c>
      <c r="AA147" s="5">
        <v>3</v>
      </c>
      <c r="AB147" s="5" t="s">
        <v>91</v>
      </c>
      <c r="AC147" s="5" t="s">
        <v>103</v>
      </c>
      <c r="AD147" s="6" t="s">
        <v>88</v>
      </c>
      <c r="AE147" s="7">
        <v>5.5</v>
      </c>
      <c r="AF147" s="7">
        <v>1.34</v>
      </c>
      <c r="AG147" s="7">
        <v>0.1</v>
      </c>
      <c r="AH147" s="7">
        <v>56</v>
      </c>
      <c r="AI147" s="7">
        <v>25</v>
      </c>
      <c r="AJ147" s="7">
        <v>19</v>
      </c>
      <c r="AK147" s="7">
        <v>0.0721063829787233</v>
      </c>
      <c r="AL147" s="15">
        <f t="shared" si="172"/>
        <v>0.00967368802099654</v>
      </c>
      <c r="AM147" s="7">
        <v>0.00558510638297881</v>
      </c>
      <c r="AN147" s="7">
        <v>0.0409893617021276</v>
      </c>
      <c r="AO147" s="15">
        <f t="shared" si="173"/>
        <v>0.01013433983152</v>
      </c>
      <c r="AP147" s="7">
        <v>0.0058510638297872</v>
      </c>
      <c r="AQ147" s="37">
        <f t="shared" si="165"/>
        <v>-0.564830007540839</v>
      </c>
      <c r="AR147" s="37">
        <f t="shared" si="166"/>
        <v>0.0263759012755235</v>
      </c>
      <c r="AS147" s="7">
        <v>10.0101058638035</v>
      </c>
      <c r="AT147" s="15">
        <f t="shared" ref="AT147:AT153" si="178">AU147*(AA147^0.5)</f>
        <v>1.09605087142128</v>
      </c>
      <c r="AU147" s="7">
        <v>0.6328052656606</v>
      </c>
      <c r="AV147" s="7">
        <v>5.94786395375028</v>
      </c>
      <c r="AW147" s="15">
        <f t="shared" ref="AW147:AW153" si="179">AX147*(AA147^0.5)</f>
        <v>1.34031611407336</v>
      </c>
      <c r="AX147" s="7">
        <v>0.77383186925945</v>
      </c>
      <c r="AY147" s="37">
        <f t="shared" ref="AY147:AY153" si="180">LN(AV147)-LN(AS147)</f>
        <v>-0.520563013343614</v>
      </c>
      <c r="AZ147" s="37">
        <f t="shared" ref="AZ147:AZ153" si="181">(AW147^2)/(AA147*(AV147^2))+(AT147^2)/(AA147*(AS147^2))</f>
        <v>0.0209229997573414</v>
      </c>
      <c r="BA147" s="7">
        <v>128.813559322033</v>
      </c>
      <c r="BB147" s="15">
        <f t="shared" ref="BB147:BB153" si="182">BC147*(AA147^0.5)</f>
        <v>19.0819156766074</v>
      </c>
      <c r="BC147" s="7">
        <v>11.016949152543</v>
      </c>
      <c r="BD147" s="7">
        <v>138.135593220339</v>
      </c>
      <c r="BE147" s="15">
        <f t="shared" ref="BE147:BE153" si="183">BF147*(AA147^0.5)</f>
        <v>29.3567933486235</v>
      </c>
      <c r="BF147" s="7">
        <v>16.949152542372</v>
      </c>
      <c r="BG147" s="37">
        <f t="shared" ref="BG147:BG153" si="184">LN(BD147)-LN(BA147)</f>
        <v>0.069869679960493</v>
      </c>
      <c r="BH147" s="37">
        <f t="shared" ref="BH147:BH153" si="185">(BE147^2)/(AA147*(BD147^2))+(BB147^2)/(AA147*(BA147^2))</f>
        <v>0.0223698901407493</v>
      </c>
      <c r="BY147" s="7">
        <v>13.4</v>
      </c>
      <c r="BZ147" s="15">
        <f>CA147*(AA147^0.5)</f>
        <v>1.3856406460551</v>
      </c>
      <c r="CA147" s="7">
        <v>0.8</v>
      </c>
      <c r="CB147" s="7">
        <v>13</v>
      </c>
      <c r="CC147" s="15">
        <f>CD147*(AA147^0.5)</f>
        <v>1.21243556529821</v>
      </c>
      <c r="CD147" s="7">
        <v>0.7</v>
      </c>
      <c r="CE147" s="37">
        <f>LN(CB147)-LN(BY147)</f>
        <v>-0.0303053494953289</v>
      </c>
      <c r="CF147" s="37">
        <f>(CC147^2)/(AA147*(CB147^2))+(BZ147^2)/(AA147*(BY147^2))</f>
        <v>0.00646367649520656</v>
      </c>
      <c r="CG147" s="7">
        <v>1</v>
      </c>
      <c r="CH147" s="15">
        <f>CI147*(AA147^0.5)</f>
        <v>0.173205080756888</v>
      </c>
      <c r="CI147" s="7">
        <v>0.1</v>
      </c>
      <c r="CJ147" s="7">
        <v>1.3</v>
      </c>
      <c r="CK147" s="15">
        <f>CL147*(AA147^0.5)</f>
        <v>0.173205080756888</v>
      </c>
      <c r="CL147" s="7">
        <v>0.1</v>
      </c>
      <c r="CM147" s="37">
        <f>LN(CJ147)-LN(CG147)</f>
        <v>0.262364264467491</v>
      </c>
      <c r="CN147" s="37">
        <f>(CK147^2)/(AA147*(CJ147^2))+(CH147^2)/(AA147*(CG147^2))</f>
        <v>0.0159171597633136</v>
      </c>
      <c r="CO147" s="7">
        <v>13.3</v>
      </c>
      <c r="CP147" s="15">
        <f t="shared" ref="CP147:CP153" si="186">CQ147*(AA147^0.5)</f>
        <v>4.33012701892219</v>
      </c>
      <c r="CQ147" s="7">
        <v>2.5</v>
      </c>
      <c r="CR147" s="7">
        <v>12.3</v>
      </c>
      <c r="CS147" s="15">
        <f t="shared" ref="CS147:CS153" si="187">CT147*(AA147^0.5)</f>
        <v>0.173205080756888</v>
      </c>
      <c r="CT147" s="7">
        <v>0.1</v>
      </c>
      <c r="CU147" s="37">
        <f t="shared" ref="CU147:CU153" si="188">LN(CR147)-LN(CO147)</f>
        <v>-0.0781647728493362</v>
      </c>
      <c r="CV147" s="37">
        <f t="shared" ref="CV147:CV153" si="189">(CS147^2)/(AA147*(CR147^2))+(CP147^2)/(AA147*(CO147^2))</f>
        <v>0.0353987908557981</v>
      </c>
      <c r="CW147" s="7">
        <v>4.2</v>
      </c>
      <c r="CX147" s="15">
        <f t="shared" ref="CX147:CX153" si="190">CY147*(AA147^0.5)</f>
        <v>1.3856406460551</v>
      </c>
      <c r="CY147" s="7">
        <v>0.8</v>
      </c>
      <c r="CZ147" s="7">
        <v>4.9</v>
      </c>
      <c r="DA147" s="15">
        <f t="shared" ref="DA147:DA153" si="191">DB147*(AA147^0.5)</f>
        <v>2.59807621135332</v>
      </c>
      <c r="DB147" s="7">
        <v>1.5</v>
      </c>
      <c r="DC147" s="37">
        <f t="shared" ref="DC147:DC153" si="192">LN(CZ147)-LN(CW147)</f>
        <v>0.154150679827258</v>
      </c>
      <c r="DD147" s="37">
        <f t="shared" ref="DD147:DD153" si="193">(DA147^2)/(AA147*(CZ147^2))+(CX147^2)/(AA147*(CW147^2))</f>
        <v>0.129992132907585</v>
      </c>
      <c r="DE147" s="7">
        <v>2.3</v>
      </c>
      <c r="DF147" s="15">
        <f>DG147*(AA147^0.5)</f>
        <v>0.519615242270663</v>
      </c>
      <c r="DG147" s="7">
        <v>0.3</v>
      </c>
      <c r="DH147" s="7">
        <v>2.4</v>
      </c>
      <c r="DI147" s="15">
        <f>DJ147*(AA147^0.5)</f>
        <v>1.21243556529821</v>
      </c>
      <c r="DJ147" s="7">
        <v>0.7</v>
      </c>
      <c r="DK147" s="37">
        <f>LN(DH147)-LN(DE147)</f>
        <v>0.042559614418796</v>
      </c>
      <c r="DL147" s="37">
        <f>(DI147^2)/(AA147*(DH147^2))+(DF147^2)/(AA147*(DE147^2))</f>
        <v>0.102082676958622</v>
      </c>
      <c r="DM147" s="7">
        <v>2.7</v>
      </c>
      <c r="DN147" s="15">
        <f>DO147*(AA147^0.5)</f>
        <v>0.346410161513775</v>
      </c>
      <c r="DO147" s="7">
        <v>0.2</v>
      </c>
      <c r="DP147" s="7">
        <v>3.2</v>
      </c>
      <c r="DQ147" s="15">
        <f>DR147*(AA147^0.5)</f>
        <v>1.03923048454133</v>
      </c>
      <c r="DR147" s="7">
        <v>0.6</v>
      </c>
      <c r="DS147" s="37">
        <f>LN(DP147)-LN(DM147)</f>
        <v>0.169899036795397</v>
      </c>
      <c r="DT147" s="37">
        <f>(DQ147^2)/(AA147*(DP147^2))+(DN147^2)/(AA147*(DM147^2))</f>
        <v>0.0406432184499314</v>
      </c>
      <c r="DU147" s="7">
        <v>37.9</v>
      </c>
      <c r="DV147" s="15">
        <f t="shared" si="174"/>
        <v>14.8956369450923</v>
      </c>
      <c r="DW147" s="7">
        <v>8.6</v>
      </c>
      <c r="DX147" s="7">
        <v>33.8</v>
      </c>
      <c r="DY147" s="15">
        <f t="shared" si="175"/>
        <v>9.8726896031426</v>
      </c>
      <c r="DZ147" s="7">
        <v>5.7</v>
      </c>
      <c r="EA147" s="37">
        <f t="shared" si="176"/>
        <v>-0.114490309599408</v>
      </c>
      <c r="EB147" s="37">
        <f t="shared" si="177"/>
        <v>0.0799286075209461</v>
      </c>
    </row>
    <row r="148" spans="1:132">
      <c r="A148" s="5">
        <v>32</v>
      </c>
      <c r="B148" s="5" t="s">
        <v>205</v>
      </c>
      <c r="C148" s="6" t="s">
        <v>206</v>
      </c>
      <c r="D148" s="5" t="s">
        <v>207</v>
      </c>
      <c r="E148" s="7">
        <v>-5.774722</v>
      </c>
      <c r="F148" s="7">
        <v>39.940278</v>
      </c>
      <c r="G148" s="5" t="s">
        <v>80</v>
      </c>
      <c r="H148" s="8">
        <v>265</v>
      </c>
      <c r="I148" s="7">
        <v>16</v>
      </c>
      <c r="J148" s="8">
        <v>650</v>
      </c>
      <c r="K148" s="5" t="s">
        <v>81</v>
      </c>
      <c r="L148" s="9">
        <v>5</v>
      </c>
      <c r="M148" s="6" t="s">
        <v>82</v>
      </c>
      <c r="N148" s="5" t="s">
        <v>109</v>
      </c>
      <c r="O148" s="5" t="s">
        <v>110</v>
      </c>
      <c r="Q148" s="18"/>
      <c r="W148" s="5">
        <v>4</v>
      </c>
      <c r="X148" s="5" t="s">
        <v>82</v>
      </c>
      <c r="Y148" s="5" t="s">
        <v>85</v>
      </c>
      <c r="Z148" s="7">
        <v>0.297500014305115</v>
      </c>
      <c r="AA148" s="5">
        <v>4</v>
      </c>
      <c r="AB148" s="5" t="s">
        <v>91</v>
      </c>
      <c r="AC148" s="5" t="s">
        <v>87</v>
      </c>
      <c r="AD148" s="6" t="s">
        <v>88</v>
      </c>
      <c r="AE148" s="7">
        <v>6.5</v>
      </c>
      <c r="AF148" s="7">
        <v>2.03</v>
      </c>
      <c r="AG148" s="7">
        <v>0.200000002980232</v>
      </c>
      <c r="AH148" s="7">
        <v>74</v>
      </c>
      <c r="AI148" s="7">
        <v>20</v>
      </c>
      <c r="AJ148" s="7">
        <v>6</v>
      </c>
      <c r="AK148" s="7">
        <v>0.311259321920317</v>
      </c>
      <c r="AL148" s="15">
        <f t="shared" si="172"/>
        <v>0.06157319290294</v>
      </c>
      <c r="AM148" s="7">
        <v>0.03078659645147</v>
      </c>
      <c r="AN148" s="7">
        <v>0.223849321041322</v>
      </c>
      <c r="AO148" s="15">
        <f t="shared" si="173"/>
        <v>0.080284481205598</v>
      </c>
      <c r="AP148" s="7">
        <v>0.040142240602799</v>
      </c>
      <c r="AQ148" s="37">
        <f t="shared" si="165"/>
        <v>-0.329653245689464</v>
      </c>
      <c r="AR148" s="37">
        <f t="shared" si="166"/>
        <v>0.0419413424220663</v>
      </c>
      <c r="AS148" s="7">
        <v>0.00267755102040816</v>
      </c>
      <c r="AT148" s="15">
        <f t="shared" si="178"/>
        <v>0.00035918367346938</v>
      </c>
      <c r="AU148" s="7">
        <v>0.00017959183673469</v>
      </c>
      <c r="AV148" s="7">
        <v>0.00151836734693877</v>
      </c>
      <c r="AW148" s="15">
        <f t="shared" si="179"/>
        <v>0.00042448979591836</v>
      </c>
      <c r="AX148" s="7">
        <v>0.00021224489795918</v>
      </c>
      <c r="AY148" s="37">
        <f t="shared" si="180"/>
        <v>-0.567266934670944</v>
      </c>
      <c r="AZ148" s="37">
        <f t="shared" si="181"/>
        <v>0.0240386414263618</v>
      </c>
      <c r="BA148" s="7">
        <v>5.77073170731707</v>
      </c>
      <c r="BB148" s="15">
        <f t="shared" si="182"/>
        <v>1.01626016260162</v>
      </c>
      <c r="BC148" s="7">
        <v>0.50813008130081</v>
      </c>
      <c r="BD148" s="7">
        <v>4.93739837398373</v>
      </c>
      <c r="BE148" s="15">
        <f t="shared" si="183"/>
        <v>0.650406504065038</v>
      </c>
      <c r="BF148" s="7">
        <v>0.325203252032519</v>
      </c>
      <c r="BG148" s="37">
        <f t="shared" si="184"/>
        <v>-0.155960337308868</v>
      </c>
      <c r="BH148" s="37">
        <f t="shared" si="185"/>
        <v>0.0120915644578028</v>
      </c>
      <c r="CO148" s="7">
        <v>0.44</v>
      </c>
      <c r="CP148" s="15">
        <f t="shared" si="186"/>
        <v>0.06</v>
      </c>
      <c r="CQ148" s="7">
        <v>0.03</v>
      </c>
      <c r="CR148" s="7">
        <v>0.44</v>
      </c>
      <c r="CS148" s="15">
        <f t="shared" si="187"/>
        <v>0.04</v>
      </c>
      <c r="CT148" s="7">
        <v>0.02</v>
      </c>
      <c r="CU148" s="37">
        <f t="shared" si="188"/>
        <v>0</v>
      </c>
      <c r="CV148" s="37">
        <f t="shared" si="189"/>
        <v>0.00671487603305785</v>
      </c>
      <c r="CW148" s="7">
        <v>152</v>
      </c>
      <c r="CX148" s="15">
        <f t="shared" si="190"/>
        <v>18</v>
      </c>
      <c r="CY148" s="7">
        <v>9</v>
      </c>
      <c r="CZ148" s="7">
        <v>7300</v>
      </c>
      <c r="DA148" s="15">
        <f t="shared" si="191"/>
        <v>62</v>
      </c>
      <c r="DB148" s="7">
        <v>31</v>
      </c>
      <c r="DC148" s="37">
        <f t="shared" si="192"/>
        <v>3.87174910629021</v>
      </c>
      <c r="DD148" s="37">
        <f t="shared" si="193"/>
        <v>0.00352391982873204</v>
      </c>
      <c r="DU148" s="7">
        <v>166</v>
      </c>
      <c r="DV148" s="15">
        <f t="shared" si="174"/>
        <v>24</v>
      </c>
      <c r="DW148" s="7">
        <v>12</v>
      </c>
      <c r="DX148" s="7">
        <v>174</v>
      </c>
      <c r="DY148" s="15">
        <f t="shared" si="175"/>
        <v>6</v>
      </c>
      <c r="DZ148" s="7">
        <v>3</v>
      </c>
      <c r="EA148" s="37">
        <f t="shared" si="176"/>
        <v>0.0470675108579854</v>
      </c>
      <c r="EB148" s="37">
        <f t="shared" si="177"/>
        <v>0.00552298732629471</v>
      </c>
    </row>
    <row r="149" spans="1:132">
      <c r="A149" s="5">
        <v>32</v>
      </c>
      <c r="B149" s="5" t="s">
        <v>205</v>
      </c>
      <c r="C149" s="6" t="s">
        <v>206</v>
      </c>
      <c r="D149" s="5" t="s">
        <v>207</v>
      </c>
      <c r="E149" s="7">
        <v>-5.774722</v>
      </c>
      <c r="F149" s="7">
        <v>39.940278</v>
      </c>
      <c r="G149" s="5" t="s">
        <v>80</v>
      </c>
      <c r="H149" s="8">
        <v>265</v>
      </c>
      <c r="I149" s="7">
        <v>16</v>
      </c>
      <c r="J149" s="8">
        <v>650</v>
      </c>
      <c r="K149" s="5" t="s">
        <v>117</v>
      </c>
      <c r="L149" s="18"/>
      <c r="M149" s="18"/>
      <c r="P149" s="9">
        <v>2.5</v>
      </c>
      <c r="Q149" s="6" t="s">
        <v>82</v>
      </c>
      <c r="R149" s="5" t="s">
        <v>188</v>
      </c>
      <c r="S149" s="5" t="s">
        <v>110</v>
      </c>
      <c r="W149" s="5">
        <v>4</v>
      </c>
      <c r="X149" s="5" t="s">
        <v>82</v>
      </c>
      <c r="Y149" s="5" t="s">
        <v>85</v>
      </c>
      <c r="Z149" s="7">
        <v>0.297500014305115</v>
      </c>
      <c r="AA149" s="5">
        <v>4</v>
      </c>
      <c r="AB149" s="5" t="s">
        <v>91</v>
      </c>
      <c r="AC149" s="5" t="s">
        <v>87</v>
      </c>
      <c r="AD149" s="6" t="s">
        <v>88</v>
      </c>
      <c r="AE149" s="7">
        <v>6.5</v>
      </c>
      <c r="AF149" s="7">
        <v>2.03</v>
      </c>
      <c r="AG149" s="7">
        <v>0.200000002980232</v>
      </c>
      <c r="AH149" s="7">
        <v>74</v>
      </c>
      <c r="AI149" s="7">
        <v>20</v>
      </c>
      <c r="AJ149" s="7">
        <v>6</v>
      </c>
      <c r="AK149" s="7">
        <v>0.311259321920317</v>
      </c>
      <c r="AL149" s="15">
        <f t="shared" si="172"/>
        <v>0.06157319290294</v>
      </c>
      <c r="AM149" s="7">
        <v>0.03078659645147</v>
      </c>
      <c r="AN149" s="7">
        <v>0.109873642234945</v>
      </c>
      <c r="AO149" s="15">
        <f t="shared" si="173"/>
        <v>0.04817068872336</v>
      </c>
      <c r="AP149" s="7">
        <v>0.02408534436168</v>
      </c>
      <c r="AQ149" s="37">
        <f t="shared" si="165"/>
        <v>-1.04129539870737</v>
      </c>
      <c r="AR149" s="37">
        <f t="shared" si="166"/>
        <v>0.0578359456546733</v>
      </c>
      <c r="AS149" s="7">
        <v>0.00267755102040816</v>
      </c>
      <c r="AT149" s="15">
        <f t="shared" si="178"/>
        <v>0.00035918367346938</v>
      </c>
      <c r="AU149" s="7">
        <v>0.00017959183673469</v>
      </c>
      <c r="AV149" s="7">
        <v>0.000881632653061225</v>
      </c>
      <c r="AW149" s="15">
        <f t="shared" si="179"/>
        <v>0.00039183673469387</v>
      </c>
      <c r="AX149" s="7">
        <v>0.000195918367346935</v>
      </c>
      <c r="AY149" s="37">
        <f t="shared" si="180"/>
        <v>-1.11088238125992</v>
      </c>
      <c r="AZ149" s="37">
        <f t="shared" si="181"/>
        <v>0.0538815262813853</v>
      </c>
      <c r="BA149" s="7">
        <v>5.77073170731707</v>
      </c>
      <c r="BB149" s="15">
        <f t="shared" si="182"/>
        <v>1.01626016260162</v>
      </c>
      <c r="BC149" s="7">
        <v>0.50813008130081</v>
      </c>
      <c r="BD149" s="7">
        <v>6.58373983739837</v>
      </c>
      <c r="BE149" s="15">
        <f t="shared" si="183"/>
        <v>0.85365853658536</v>
      </c>
      <c r="BF149" s="7">
        <v>0.42682926829268</v>
      </c>
      <c r="BG149" s="37">
        <f t="shared" si="184"/>
        <v>0.131804063385665</v>
      </c>
      <c r="BH149" s="37">
        <f t="shared" si="185"/>
        <v>0.0119563615320739</v>
      </c>
      <c r="CO149" s="7">
        <v>0.44</v>
      </c>
      <c r="CP149" s="15">
        <f t="shared" si="186"/>
        <v>0.06</v>
      </c>
      <c r="CQ149" s="7">
        <v>0.03</v>
      </c>
      <c r="CR149" s="7">
        <v>0.55</v>
      </c>
      <c r="CS149" s="15">
        <f t="shared" si="187"/>
        <v>0.08</v>
      </c>
      <c r="CT149" s="7">
        <v>0.04</v>
      </c>
      <c r="CU149" s="37">
        <f t="shared" si="188"/>
        <v>0.22314355131421</v>
      </c>
      <c r="CV149" s="37">
        <f t="shared" si="189"/>
        <v>0.00993801652892562</v>
      </c>
      <c r="CW149" s="7">
        <v>152</v>
      </c>
      <c r="CX149" s="15">
        <f t="shared" si="190"/>
        <v>18</v>
      </c>
      <c r="CY149" s="7">
        <v>9</v>
      </c>
      <c r="CZ149" s="7">
        <v>170</v>
      </c>
      <c r="DA149" s="15">
        <f t="shared" si="191"/>
        <v>22</v>
      </c>
      <c r="DB149" s="7">
        <v>11</v>
      </c>
      <c r="DC149" s="37">
        <f t="shared" si="192"/>
        <v>0.111917916203986</v>
      </c>
      <c r="DD149" s="37">
        <f t="shared" si="193"/>
        <v>0.00769273763766546</v>
      </c>
      <c r="DU149" s="7">
        <v>166</v>
      </c>
      <c r="DV149" s="15">
        <f t="shared" si="174"/>
        <v>24</v>
      </c>
      <c r="DW149" s="7">
        <v>12</v>
      </c>
      <c r="DX149" s="7">
        <v>161</v>
      </c>
      <c r="DY149" s="15">
        <f t="shared" si="175"/>
        <v>10</v>
      </c>
      <c r="DZ149" s="7">
        <v>5</v>
      </c>
      <c r="EA149" s="37">
        <f t="shared" si="176"/>
        <v>-0.0305834233720805</v>
      </c>
      <c r="EB149" s="37">
        <f t="shared" si="177"/>
        <v>0.00619019112916028</v>
      </c>
    </row>
    <row r="150" spans="1:132">
      <c r="A150" s="5">
        <v>32</v>
      </c>
      <c r="B150" s="5" t="s">
        <v>205</v>
      </c>
      <c r="C150" s="6" t="s">
        <v>206</v>
      </c>
      <c r="D150" s="5" t="s">
        <v>207</v>
      </c>
      <c r="E150" s="7">
        <v>-5.774722</v>
      </c>
      <c r="F150" s="7">
        <v>39.940278</v>
      </c>
      <c r="G150" s="5" t="s">
        <v>80</v>
      </c>
      <c r="H150" s="8">
        <v>265</v>
      </c>
      <c r="I150" s="7">
        <v>16</v>
      </c>
      <c r="J150" s="8">
        <v>650</v>
      </c>
      <c r="K150" s="5" t="s">
        <v>132</v>
      </c>
      <c r="L150" s="18"/>
      <c r="M150" s="18"/>
      <c r="Q150" s="18"/>
      <c r="T150" s="6" t="s">
        <v>133</v>
      </c>
      <c r="U150" s="5" t="s">
        <v>208</v>
      </c>
      <c r="V150" s="5" t="s">
        <v>110</v>
      </c>
      <c r="W150" s="5">
        <v>4</v>
      </c>
      <c r="X150" s="5" t="s">
        <v>82</v>
      </c>
      <c r="Y150" s="5" t="s">
        <v>85</v>
      </c>
      <c r="Z150" s="7">
        <v>0.297500014305115</v>
      </c>
      <c r="AA150" s="5">
        <v>4</v>
      </c>
      <c r="AB150" s="5" t="s">
        <v>91</v>
      </c>
      <c r="AC150" s="5" t="s">
        <v>87</v>
      </c>
      <c r="AD150" s="6" t="s">
        <v>88</v>
      </c>
      <c r="AE150" s="7">
        <v>6.5</v>
      </c>
      <c r="AF150" s="7">
        <v>2.03</v>
      </c>
      <c r="AG150" s="7">
        <v>0.200000002980232</v>
      </c>
      <c r="AH150" s="7">
        <v>74</v>
      </c>
      <c r="AI150" s="7">
        <v>20</v>
      </c>
      <c r="AJ150" s="7">
        <v>6</v>
      </c>
      <c r="AK150" s="7">
        <v>0.311259321920317</v>
      </c>
      <c r="AL150" s="15">
        <f t="shared" si="172"/>
        <v>0.06157319290294</v>
      </c>
      <c r="AM150" s="7">
        <v>0.03078659645147</v>
      </c>
      <c r="AN150" s="7">
        <v>0.307027524740239</v>
      </c>
      <c r="AO150" s="15">
        <f t="shared" si="173"/>
        <v>0.03746609122928</v>
      </c>
      <c r="AP150" s="7">
        <v>0.01873304561464</v>
      </c>
      <c r="AQ150" s="37">
        <f t="shared" si="165"/>
        <v>-0.013688996572655</v>
      </c>
      <c r="AR150" s="37">
        <f t="shared" si="166"/>
        <v>0.0135058833200561</v>
      </c>
      <c r="AS150" s="7">
        <v>0.00267755102040816</v>
      </c>
      <c r="AT150" s="15">
        <f t="shared" si="178"/>
        <v>0.00035918367346938</v>
      </c>
      <c r="AU150" s="7">
        <v>0.00017959183673469</v>
      </c>
      <c r="AV150" s="7">
        <v>0.00282448979591836</v>
      </c>
      <c r="AW150" s="15">
        <f t="shared" si="179"/>
        <v>0.00045714285714286</v>
      </c>
      <c r="AX150" s="7">
        <v>0.00022857142857143</v>
      </c>
      <c r="AY150" s="37">
        <f t="shared" si="180"/>
        <v>0.0534251666735797</v>
      </c>
      <c r="AZ150" s="37">
        <f t="shared" si="181"/>
        <v>0.0110476424682972</v>
      </c>
      <c r="BA150" s="7">
        <v>5.77073170731707</v>
      </c>
      <c r="BB150" s="15">
        <f t="shared" si="182"/>
        <v>1.01626016260162</v>
      </c>
      <c r="BC150" s="7">
        <v>0.50813008130081</v>
      </c>
      <c r="BD150" s="7">
        <v>5.87235772357723</v>
      </c>
      <c r="BE150" s="15">
        <f t="shared" si="183"/>
        <v>1.26016260162602</v>
      </c>
      <c r="BF150" s="7">
        <v>0.63008130081301</v>
      </c>
      <c r="BG150" s="37">
        <f t="shared" si="184"/>
        <v>0.0174573248444045</v>
      </c>
      <c r="BH150" s="37">
        <f t="shared" si="185"/>
        <v>0.019265787083616</v>
      </c>
      <c r="CO150" s="7">
        <v>0.44</v>
      </c>
      <c r="CP150" s="15">
        <f t="shared" si="186"/>
        <v>0.06</v>
      </c>
      <c r="CQ150" s="7">
        <v>0.03</v>
      </c>
      <c r="CR150" s="7">
        <v>0.57</v>
      </c>
      <c r="CS150" s="15">
        <f t="shared" si="187"/>
        <v>0.06</v>
      </c>
      <c r="CT150" s="7">
        <v>0.03</v>
      </c>
      <c r="CU150" s="37">
        <f t="shared" si="188"/>
        <v>0.258861633916289</v>
      </c>
      <c r="CV150" s="37">
        <f t="shared" si="189"/>
        <v>0.00741884343307159</v>
      </c>
      <c r="CW150" s="7">
        <v>152</v>
      </c>
      <c r="CX150" s="15">
        <f t="shared" si="190"/>
        <v>18</v>
      </c>
      <c r="CY150" s="7">
        <v>9</v>
      </c>
      <c r="CZ150" s="7">
        <v>675</v>
      </c>
      <c r="DA150" s="15">
        <f t="shared" si="191"/>
        <v>80</v>
      </c>
      <c r="DB150" s="7">
        <v>40</v>
      </c>
      <c r="DC150" s="37">
        <f t="shared" si="192"/>
        <v>1.49083217002625</v>
      </c>
      <c r="DD150" s="37">
        <f t="shared" si="193"/>
        <v>0.0070175462345489</v>
      </c>
      <c r="DU150" s="7">
        <v>166</v>
      </c>
      <c r="DV150" s="15">
        <f t="shared" si="174"/>
        <v>24</v>
      </c>
      <c r="DW150" s="7">
        <v>12</v>
      </c>
      <c r="DX150" s="7">
        <v>154</v>
      </c>
      <c r="DY150" s="15">
        <f t="shared" si="175"/>
        <v>22</v>
      </c>
      <c r="DZ150" s="7">
        <v>11</v>
      </c>
      <c r="EA150" s="37">
        <f t="shared" si="176"/>
        <v>-0.0750351859429141</v>
      </c>
      <c r="EB150" s="37">
        <f t="shared" si="177"/>
        <v>0.010327762982098</v>
      </c>
    </row>
    <row r="151" spans="1:132">
      <c r="A151" s="5">
        <v>32</v>
      </c>
      <c r="B151" s="5" t="s">
        <v>205</v>
      </c>
      <c r="C151" s="6" t="s">
        <v>206</v>
      </c>
      <c r="D151" s="5" t="s">
        <v>207</v>
      </c>
      <c r="E151" s="7">
        <v>-5.774722</v>
      </c>
      <c r="F151" s="7">
        <v>39.940278</v>
      </c>
      <c r="G151" s="5" t="s">
        <v>80</v>
      </c>
      <c r="H151" s="8">
        <v>265</v>
      </c>
      <c r="I151" s="7">
        <v>16</v>
      </c>
      <c r="J151" s="8">
        <v>650</v>
      </c>
      <c r="K151" s="5" t="s">
        <v>81</v>
      </c>
      <c r="L151" s="9">
        <v>5</v>
      </c>
      <c r="M151" s="6" t="s">
        <v>82</v>
      </c>
      <c r="N151" s="5" t="s">
        <v>109</v>
      </c>
      <c r="O151" s="5" t="s">
        <v>110</v>
      </c>
      <c r="Q151" s="18"/>
      <c r="W151" s="5">
        <v>4</v>
      </c>
      <c r="X151" s="5" t="s">
        <v>82</v>
      </c>
      <c r="Y151" s="5" t="s">
        <v>85</v>
      </c>
      <c r="Z151" s="7">
        <v>0.297500014305115</v>
      </c>
      <c r="AA151" s="5">
        <v>4</v>
      </c>
      <c r="AB151" s="5" t="s">
        <v>91</v>
      </c>
      <c r="AC151" s="5" t="s">
        <v>87</v>
      </c>
      <c r="AD151" s="6" t="s">
        <v>88</v>
      </c>
      <c r="AE151" s="7">
        <v>6.5</v>
      </c>
      <c r="AF151" s="7">
        <v>2.03</v>
      </c>
      <c r="AG151" s="7">
        <v>0.200000002980232</v>
      </c>
      <c r="AH151" s="7">
        <v>79</v>
      </c>
      <c r="AI151" s="7">
        <v>20</v>
      </c>
      <c r="AJ151" s="7">
        <v>1</v>
      </c>
      <c r="AK151" s="7">
        <v>0.462744606579933</v>
      </c>
      <c r="AL151" s="15">
        <f t="shared" si="172"/>
        <v>0.056199136843918</v>
      </c>
      <c r="AM151" s="7">
        <v>0.028099568421959</v>
      </c>
      <c r="AN151" s="7">
        <v>0.460965946325581</v>
      </c>
      <c r="AO151" s="15">
        <f t="shared" si="173"/>
        <v>0.0133698682116099</v>
      </c>
      <c r="AP151" s="7">
        <v>0.00668493410580495</v>
      </c>
      <c r="AQ151" s="37">
        <f t="shared" si="165"/>
        <v>-0.00385112511068963</v>
      </c>
      <c r="AR151" s="37">
        <f t="shared" si="166"/>
        <v>0.00389767710580282</v>
      </c>
      <c r="AS151" s="7">
        <v>0.00354285714285714</v>
      </c>
      <c r="AT151" s="15">
        <f t="shared" si="178"/>
        <v>0.00075102040816326</v>
      </c>
      <c r="AU151" s="7">
        <v>0.00037551020408163</v>
      </c>
      <c r="AV151" s="7">
        <v>0.00251428571428571</v>
      </c>
      <c r="AW151" s="15">
        <f t="shared" si="179"/>
        <v>0.000195918367346941</v>
      </c>
      <c r="AX151" s="7">
        <v>9.79591836734704e-5</v>
      </c>
      <c r="AY151" s="37">
        <f t="shared" si="180"/>
        <v>-0.342944751126831</v>
      </c>
      <c r="AZ151" s="37">
        <f t="shared" si="181"/>
        <v>0.0127520087248183</v>
      </c>
      <c r="BA151" s="7">
        <v>4.06341463414634</v>
      </c>
      <c r="BB151" s="15">
        <f t="shared" si="182"/>
        <v>1.58536585365852</v>
      </c>
      <c r="BC151" s="7">
        <v>0.792682926829261</v>
      </c>
      <c r="BD151" s="7">
        <v>2.70162601626016</v>
      </c>
      <c r="BE151" s="15">
        <f t="shared" si="183"/>
        <v>0.24390243902438</v>
      </c>
      <c r="BF151" s="7">
        <v>0.12195121951219</v>
      </c>
      <c r="BG151" s="37">
        <f t="shared" si="184"/>
        <v>-0.408169843040304</v>
      </c>
      <c r="BH151" s="37">
        <f t="shared" si="185"/>
        <v>0.0400930518847341</v>
      </c>
      <c r="CO151" s="7">
        <v>1.7</v>
      </c>
      <c r="CP151" s="15">
        <f t="shared" si="186"/>
        <v>0.18</v>
      </c>
      <c r="CQ151" s="7">
        <v>0.09</v>
      </c>
      <c r="CR151" s="7">
        <v>1.46</v>
      </c>
      <c r="CS151" s="15">
        <f t="shared" si="187"/>
        <v>0.08</v>
      </c>
      <c r="CT151" s="7">
        <v>0.04</v>
      </c>
      <c r="CU151" s="37">
        <f t="shared" si="188"/>
        <v>-0.152191815341925</v>
      </c>
      <c r="CV151" s="37">
        <f t="shared" si="189"/>
        <v>0.00355337803660976</v>
      </c>
      <c r="CW151" s="7">
        <v>605</v>
      </c>
      <c r="CX151" s="15">
        <f t="shared" si="190"/>
        <v>100</v>
      </c>
      <c r="CY151" s="7">
        <v>50</v>
      </c>
      <c r="CZ151" s="7">
        <v>1755</v>
      </c>
      <c r="DA151" s="15">
        <f t="shared" si="191"/>
        <v>62</v>
      </c>
      <c r="DB151" s="7">
        <v>31</v>
      </c>
      <c r="DC151" s="37">
        <f t="shared" si="192"/>
        <v>1.06499567786912</v>
      </c>
      <c r="DD151" s="37">
        <f t="shared" si="193"/>
        <v>0.0071421450081113</v>
      </c>
      <c r="DU151" s="7">
        <v>255</v>
      </c>
      <c r="DV151" s="15">
        <f t="shared" si="174"/>
        <v>84</v>
      </c>
      <c r="DW151" s="7">
        <v>42</v>
      </c>
      <c r="DX151" s="7">
        <v>293</v>
      </c>
      <c r="DY151" s="15">
        <f t="shared" si="175"/>
        <v>12</v>
      </c>
      <c r="DZ151" s="7">
        <v>6</v>
      </c>
      <c r="EA151" s="37">
        <f t="shared" si="176"/>
        <v>0.138909063858642</v>
      </c>
      <c r="EB151" s="37">
        <f t="shared" si="177"/>
        <v>0.0275473686174901</v>
      </c>
    </row>
    <row r="152" spans="1:132">
      <c r="A152" s="5">
        <v>32</v>
      </c>
      <c r="B152" s="5" t="s">
        <v>205</v>
      </c>
      <c r="C152" s="6" t="s">
        <v>206</v>
      </c>
      <c r="D152" s="5" t="s">
        <v>207</v>
      </c>
      <c r="E152" s="7">
        <v>-5.774722</v>
      </c>
      <c r="F152" s="7">
        <v>39.940278</v>
      </c>
      <c r="G152" s="5" t="s">
        <v>80</v>
      </c>
      <c r="H152" s="8">
        <v>265</v>
      </c>
      <c r="I152" s="7">
        <v>16</v>
      </c>
      <c r="J152" s="8">
        <v>650</v>
      </c>
      <c r="K152" s="5" t="s">
        <v>117</v>
      </c>
      <c r="L152" s="18"/>
      <c r="M152" s="18"/>
      <c r="P152" s="9">
        <v>2.5</v>
      </c>
      <c r="Q152" s="6" t="s">
        <v>82</v>
      </c>
      <c r="R152" s="5" t="s">
        <v>188</v>
      </c>
      <c r="S152" s="5" t="s">
        <v>110</v>
      </c>
      <c r="W152" s="5">
        <v>4</v>
      </c>
      <c r="X152" s="5" t="s">
        <v>82</v>
      </c>
      <c r="Y152" s="5" t="s">
        <v>85</v>
      </c>
      <c r="Z152" s="7">
        <v>0.297500014305115</v>
      </c>
      <c r="AA152" s="5">
        <v>4</v>
      </c>
      <c r="AB152" s="5" t="s">
        <v>91</v>
      </c>
      <c r="AC152" s="5" t="s">
        <v>87</v>
      </c>
      <c r="AD152" s="6" t="s">
        <v>88</v>
      </c>
      <c r="AE152" s="7">
        <v>6.5</v>
      </c>
      <c r="AF152" s="7">
        <v>2.03</v>
      </c>
      <c r="AG152" s="7">
        <v>0.200000002980232</v>
      </c>
      <c r="AH152" s="7">
        <v>79</v>
      </c>
      <c r="AI152" s="7">
        <v>20</v>
      </c>
      <c r="AJ152" s="7">
        <v>1</v>
      </c>
      <c r="AK152" s="7">
        <v>0.462744606579933</v>
      </c>
      <c r="AL152" s="15">
        <f t="shared" si="172"/>
        <v>0.056199136843918</v>
      </c>
      <c r="AM152" s="7">
        <v>0.028099568421959</v>
      </c>
      <c r="AN152" s="7">
        <v>0.503561323854107</v>
      </c>
      <c r="AO152" s="15">
        <f t="shared" si="173"/>
        <v>0.0856476586086278</v>
      </c>
      <c r="AP152" s="7">
        <v>0.0428238293043139</v>
      </c>
      <c r="AQ152" s="37">
        <f t="shared" si="165"/>
        <v>0.0845302036474374</v>
      </c>
      <c r="AR152" s="37">
        <f t="shared" si="166"/>
        <v>0.0109194994130692</v>
      </c>
      <c r="AS152" s="7">
        <v>0.00354285714285714</v>
      </c>
      <c r="AT152" s="15">
        <f t="shared" si="178"/>
        <v>0.00075102040816326</v>
      </c>
      <c r="AU152" s="7">
        <v>0.00037551020408163</v>
      </c>
      <c r="AV152" s="7">
        <v>0.00352653061224489</v>
      </c>
      <c r="AW152" s="15">
        <f t="shared" si="179"/>
        <v>0.00078367346938776</v>
      </c>
      <c r="AX152" s="7">
        <v>0.00039183673469388</v>
      </c>
      <c r="AY152" s="37">
        <f t="shared" si="180"/>
        <v>-0.00461894585629619</v>
      </c>
      <c r="AZ152" s="37">
        <f t="shared" si="181"/>
        <v>0.0235797251802406</v>
      </c>
      <c r="BA152" s="7">
        <v>4.06341463414634</v>
      </c>
      <c r="BB152" s="15">
        <f t="shared" si="182"/>
        <v>1.58536585365852</v>
      </c>
      <c r="BC152" s="7">
        <v>0.792682926829261</v>
      </c>
      <c r="BD152" s="7">
        <v>3.25040650406503</v>
      </c>
      <c r="BE152" s="15">
        <f t="shared" si="183"/>
        <v>0.40650406504066</v>
      </c>
      <c r="BF152" s="7">
        <v>0.20325203252033</v>
      </c>
      <c r="BG152" s="37">
        <f t="shared" si="184"/>
        <v>-0.223243596334555</v>
      </c>
      <c r="BH152" s="37">
        <f t="shared" si="185"/>
        <v>0.0419655974433807</v>
      </c>
      <c r="CO152" s="7">
        <v>1.7</v>
      </c>
      <c r="CP152" s="15">
        <f t="shared" si="186"/>
        <v>0.18</v>
      </c>
      <c r="CQ152" s="7">
        <v>0.09</v>
      </c>
      <c r="CR152" s="7">
        <v>1.69</v>
      </c>
      <c r="CS152" s="15">
        <f t="shared" si="187"/>
        <v>0.1</v>
      </c>
      <c r="CT152" s="7">
        <v>0.05</v>
      </c>
      <c r="CU152" s="37">
        <f t="shared" si="188"/>
        <v>-0.00589972212718826</v>
      </c>
      <c r="CV152" s="37">
        <f t="shared" si="189"/>
        <v>0.00367808765770441</v>
      </c>
      <c r="CW152" s="7">
        <v>605</v>
      </c>
      <c r="CX152" s="15">
        <f t="shared" si="190"/>
        <v>100</v>
      </c>
      <c r="CY152" s="7">
        <v>50</v>
      </c>
      <c r="CZ152" s="7">
        <v>538</v>
      </c>
      <c r="DA152" s="15">
        <f t="shared" si="191"/>
        <v>16</v>
      </c>
      <c r="DB152" s="7">
        <v>8</v>
      </c>
      <c r="DC152" s="37">
        <f t="shared" si="192"/>
        <v>-0.117369897869057</v>
      </c>
      <c r="DD152" s="37">
        <f t="shared" si="193"/>
        <v>0.00705124813693452</v>
      </c>
      <c r="DU152" s="7">
        <v>255</v>
      </c>
      <c r="DV152" s="15">
        <f t="shared" si="174"/>
        <v>84</v>
      </c>
      <c r="DW152" s="7">
        <v>42</v>
      </c>
      <c r="DX152" s="7">
        <v>302</v>
      </c>
      <c r="DY152" s="15">
        <f t="shared" si="175"/>
        <v>10</v>
      </c>
      <c r="DZ152" s="7">
        <v>5</v>
      </c>
      <c r="EA152" s="37">
        <f t="shared" si="176"/>
        <v>0.169163472216444</v>
      </c>
      <c r="EB152" s="37">
        <f t="shared" si="177"/>
        <v>0.0274021384662756</v>
      </c>
    </row>
    <row r="153" spans="1:132">
      <c r="A153" s="5">
        <v>32</v>
      </c>
      <c r="B153" s="5" t="s">
        <v>205</v>
      </c>
      <c r="C153" s="6" t="s">
        <v>206</v>
      </c>
      <c r="D153" s="5" t="s">
        <v>207</v>
      </c>
      <c r="E153" s="7">
        <v>-5.774722</v>
      </c>
      <c r="F153" s="7">
        <v>39.940278</v>
      </c>
      <c r="G153" s="5" t="s">
        <v>80</v>
      </c>
      <c r="H153" s="8">
        <v>265</v>
      </c>
      <c r="I153" s="7">
        <v>16</v>
      </c>
      <c r="J153" s="8">
        <v>650</v>
      </c>
      <c r="K153" s="5" t="s">
        <v>132</v>
      </c>
      <c r="L153" s="18"/>
      <c r="M153" s="18"/>
      <c r="Q153" s="18"/>
      <c r="T153" s="6" t="s">
        <v>133</v>
      </c>
      <c r="U153" s="5" t="s">
        <v>208</v>
      </c>
      <c r="V153" s="5" t="s">
        <v>110</v>
      </c>
      <c r="W153" s="5">
        <v>4</v>
      </c>
      <c r="X153" s="5" t="s">
        <v>82</v>
      </c>
      <c r="Y153" s="5" t="s">
        <v>85</v>
      </c>
      <c r="Z153" s="7">
        <v>0.297500014305115</v>
      </c>
      <c r="AA153" s="5">
        <v>4</v>
      </c>
      <c r="AB153" s="5" t="s">
        <v>91</v>
      </c>
      <c r="AC153" s="5" t="s">
        <v>87</v>
      </c>
      <c r="AD153" s="6" t="s">
        <v>88</v>
      </c>
      <c r="AE153" s="7">
        <v>6.5</v>
      </c>
      <c r="AF153" s="7">
        <v>2.03</v>
      </c>
      <c r="AG153" s="7">
        <v>0.200000002980232</v>
      </c>
      <c r="AH153" s="7">
        <v>79</v>
      </c>
      <c r="AI153" s="7">
        <v>20</v>
      </c>
      <c r="AJ153" s="7">
        <v>1</v>
      </c>
      <c r="AK153" s="7">
        <v>0.462744606579933</v>
      </c>
      <c r="AL153" s="15">
        <f t="shared" si="172"/>
        <v>0.056199136843918</v>
      </c>
      <c r="AM153" s="7">
        <v>0.028099568421959</v>
      </c>
      <c r="AN153" s="7">
        <v>0.461194398101369</v>
      </c>
      <c r="AO153" s="15">
        <f t="shared" si="173"/>
        <v>0.0909999573556702</v>
      </c>
      <c r="AP153" s="7">
        <v>0.0454999786778351</v>
      </c>
      <c r="AQ153" s="37">
        <f t="shared" si="165"/>
        <v>-0.00335565427019602</v>
      </c>
      <c r="AR153" s="37">
        <f t="shared" si="166"/>
        <v>0.0134205394093983</v>
      </c>
      <c r="AS153" s="7">
        <v>0.00354285714285714</v>
      </c>
      <c r="AT153" s="15">
        <f t="shared" si="178"/>
        <v>0.00075102040816326</v>
      </c>
      <c r="AU153" s="7">
        <v>0.00037551020408163</v>
      </c>
      <c r="AV153" s="7">
        <v>0.00248163265306122</v>
      </c>
      <c r="AW153" s="15">
        <f t="shared" si="179"/>
        <v>0.00081632653061224</v>
      </c>
      <c r="AX153" s="7">
        <v>0.00040816326530612</v>
      </c>
      <c r="AY153" s="37">
        <f t="shared" si="180"/>
        <v>-0.356016832694184</v>
      </c>
      <c r="AZ153" s="37">
        <f t="shared" si="181"/>
        <v>0.0382856389656784</v>
      </c>
      <c r="BA153" s="7">
        <v>4.06341463414634</v>
      </c>
      <c r="BB153" s="15">
        <f t="shared" si="182"/>
        <v>1.58536585365852</v>
      </c>
      <c r="BC153" s="7">
        <v>0.792682926829261</v>
      </c>
      <c r="BD153" s="7">
        <v>2.62032520325203</v>
      </c>
      <c r="BE153" s="15">
        <f t="shared" si="183"/>
        <v>0.24390243902438</v>
      </c>
      <c r="BF153" s="7">
        <v>0.12195121951219</v>
      </c>
      <c r="BG153" s="37">
        <f t="shared" si="184"/>
        <v>-0.43872522957946</v>
      </c>
      <c r="BH153" s="37">
        <f t="shared" si="185"/>
        <v>0.0402214554922611</v>
      </c>
      <c r="CO153" s="7">
        <v>1.7</v>
      </c>
      <c r="CP153" s="15">
        <f t="shared" si="186"/>
        <v>0.18</v>
      </c>
      <c r="CQ153" s="7">
        <v>0.09</v>
      </c>
      <c r="CR153" s="7">
        <v>1.66</v>
      </c>
      <c r="CS153" s="15">
        <f t="shared" si="187"/>
        <v>0.24</v>
      </c>
      <c r="CT153" s="7">
        <v>0.12</v>
      </c>
      <c r="CU153" s="37">
        <f t="shared" si="188"/>
        <v>-0.0238106486937185</v>
      </c>
      <c r="CV153" s="37">
        <f t="shared" si="189"/>
        <v>0.00802849033186149</v>
      </c>
      <c r="CW153" s="7">
        <v>605</v>
      </c>
      <c r="CX153" s="15">
        <f t="shared" si="190"/>
        <v>100</v>
      </c>
      <c r="CY153" s="7">
        <v>50</v>
      </c>
      <c r="CZ153" s="7">
        <v>1663</v>
      </c>
      <c r="DA153" s="15">
        <f t="shared" si="191"/>
        <v>140</v>
      </c>
      <c r="DB153" s="7">
        <v>70</v>
      </c>
      <c r="DC153" s="37">
        <f t="shared" si="192"/>
        <v>1.01115002116209</v>
      </c>
      <c r="DD153" s="37">
        <f t="shared" si="193"/>
        <v>0.00860192184227015</v>
      </c>
      <c r="DU153" s="7">
        <v>255</v>
      </c>
      <c r="DV153" s="15">
        <f t="shared" si="174"/>
        <v>84</v>
      </c>
      <c r="DW153" s="7">
        <v>42</v>
      </c>
      <c r="DX153" s="7">
        <v>286</v>
      </c>
      <c r="DY153" s="15">
        <f t="shared" si="175"/>
        <v>8</v>
      </c>
      <c r="DZ153" s="7">
        <v>4</v>
      </c>
      <c r="EA153" s="37">
        <f t="shared" si="176"/>
        <v>0.114728265661427</v>
      </c>
      <c r="EB153" s="37">
        <f t="shared" si="177"/>
        <v>0.0273236362688779</v>
      </c>
    </row>
    <row r="154" spans="1:156">
      <c r="A154" s="5">
        <v>33</v>
      </c>
      <c r="B154" s="5" t="s">
        <v>209</v>
      </c>
      <c r="C154" s="6" t="s">
        <v>210</v>
      </c>
      <c r="D154" s="5" t="s">
        <v>211</v>
      </c>
      <c r="E154" s="7">
        <v>-79.733333</v>
      </c>
      <c r="F154" s="7">
        <v>34.3</v>
      </c>
      <c r="G154" s="5" t="s">
        <v>99</v>
      </c>
      <c r="H154" s="8">
        <v>43</v>
      </c>
      <c r="I154" s="7">
        <v>13.6</v>
      </c>
      <c r="J154" s="8">
        <v>965</v>
      </c>
      <c r="K154" s="5" t="s">
        <v>81</v>
      </c>
      <c r="L154" s="9">
        <v>0.3</v>
      </c>
      <c r="M154" s="6" t="s">
        <v>82</v>
      </c>
      <c r="N154" s="5" t="s">
        <v>109</v>
      </c>
      <c r="O154" s="5" t="s">
        <v>110</v>
      </c>
      <c r="Q154" s="18"/>
      <c r="W154" s="5">
        <v>1</v>
      </c>
      <c r="X154" s="5" t="s">
        <v>82</v>
      </c>
      <c r="Y154" s="5" t="s">
        <v>119</v>
      </c>
      <c r="Z154" s="7">
        <v>0.753700017929077</v>
      </c>
      <c r="AA154" s="5">
        <v>4</v>
      </c>
      <c r="AB154" s="5" t="s">
        <v>102</v>
      </c>
      <c r="AC154" s="5" t="s">
        <v>103</v>
      </c>
      <c r="AD154" s="6" t="s">
        <v>88</v>
      </c>
      <c r="AE154" s="7">
        <v>5.8</v>
      </c>
      <c r="AF154" s="7">
        <v>1.39</v>
      </c>
      <c r="AG154" s="7">
        <v>1.18</v>
      </c>
      <c r="AH154" s="7">
        <v>82.5</v>
      </c>
      <c r="AI154" s="7">
        <v>11</v>
      </c>
      <c r="AJ154" s="7">
        <v>6.5</v>
      </c>
      <c r="AK154" s="7">
        <v>0.298809523809523</v>
      </c>
      <c r="AL154" s="15">
        <f t="shared" si="172"/>
        <v>0.05952380952381</v>
      </c>
      <c r="AM154" s="7">
        <v>0.029761904761905</v>
      </c>
      <c r="AN154" s="7">
        <v>0.36547619047619</v>
      </c>
      <c r="AO154" s="15">
        <f t="shared" si="173"/>
        <v>0.035714285714286</v>
      </c>
      <c r="AP154" s="7">
        <v>0.017857142857143</v>
      </c>
      <c r="AQ154" s="37">
        <f t="shared" si="165"/>
        <v>0.201394808455415</v>
      </c>
      <c r="AR154" s="37">
        <f t="shared" si="166"/>
        <v>0.0123077706866196</v>
      </c>
      <c r="DE154" s="7">
        <v>2.57406993026581</v>
      </c>
      <c r="DF154" s="7">
        <f>DE154*0.268092820186443</f>
        <v>0.690089666962082</v>
      </c>
      <c r="DH154" s="7">
        <v>8.70188701318925</v>
      </c>
      <c r="DI154" s="7">
        <f>DH154*0.270350231540318</f>
        <v>2.3525571688534</v>
      </c>
      <c r="DK154" s="37">
        <f>LN(DH154)-LN(DE154)</f>
        <v>1.21805162346895</v>
      </c>
      <c r="DL154" s="37">
        <f>(DI154^2)/(AA154*(DH154^2))+(DF154^2)/(AA154*(DE154^2))</f>
        <v>0.036240751982356</v>
      </c>
      <c r="DU154" s="7">
        <v>569.767441860465</v>
      </c>
      <c r="DV154" s="15">
        <f t="shared" si="174"/>
        <v>240.31007751938</v>
      </c>
      <c r="DW154" s="7">
        <v>120.15503875969</v>
      </c>
      <c r="DX154" s="7">
        <v>662.790697674418</v>
      </c>
      <c r="DY154" s="15">
        <f t="shared" si="175"/>
        <v>147.286821705426</v>
      </c>
      <c r="DZ154" s="7">
        <v>73.643410852713</v>
      </c>
      <c r="EA154" s="37">
        <f t="shared" si="176"/>
        <v>0.151230969723923</v>
      </c>
      <c r="EB154" s="37">
        <f t="shared" si="177"/>
        <v>0.0568178896653144</v>
      </c>
      <c r="EK154" s="7">
        <v>3.54545454545454</v>
      </c>
      <c r="EL154" s="7">
        <f>EK154*0.352630917515458</f>
        <v>1.25023688937299</v>
      </c>
      <c r="EN154" s="7">
        <v>8.18181818181816</v>
      </c>
      <c r="EO154" s="7">
        <f>EN154*0.395966557684869</f>
        <v>3.23972638105801</v>
      </c>
      <c r="EQ154" s="37">
        <f t="shared" ref="EQ154:EQ172" si="194">LN(EN154)-LN(EK154)</f>
        <v>0.836248024200617</v>
      </c>
      <c r="ER154" s="37">
        <f t="shared" ref="ER154:ER172" si="195">(EO154^2)/(AA154*(EN154^2))+(EL154^2)/(AA154*(EK154^2))</f>
        <v>0.0702845196981496</v>
      </c>
      <c r="ES154" s="7">
        <v>1.05746291250378</v>
      </c>
      <c r="ET154" s="7">
        <f>ES154*0.36506476457431</f>
        <v>0.386042449199257</v>
      </c>
      <c r="EV154" s="7">
        <v>1.16403269754768</v>
      </c>
      <c r="EW154" s="7">
        <f>EV154*0.40740508285207</f>
        <v>0.474232837586931</v>
      </c>
      <c r="EY154" s="37">
        <f t="shared" ref="EY154:EY172" si="196">LN(EV154)-LN(ES154)</f>
        <v>0.0960178791865259</v>
      </c>
      <c r="EZ154" s="37">
        <f t="shared" ref="EZ154:EZ172" si="197">(EW154^2)/(AA154*(EV154^2))+(ET154^2)/(AA154*(ES154^2))</f>
        <v>0.0748127959668496</v>
      </c>
    </row>
    <row r="155" spans="1:156">
      <c r="A155" s="5">
        <v>34</v>
      </c>
      <c r="B155" s="5" t="s">
        <v>212</v>
      </c>
      <c r="C155" s="6" t="s">
        <v>213</v>
      </c>
      <c r="D155" s="5" t="s">
        <v>187</v>
      </c>
      <c r="E155" s="7">
        <v>101.2</v>
      </c>
      <c r="F155" s="7">
        <v>37.616667</v>
      </c>
      <c r="G155" s="5" t="s">
        <v>108</v>
      </c>
      <c r="H155" s="8">
        <v>3220</v>
      </c>
      <c r="I155" s="7">
        <v>-1.2</v>
      </c>
      <c r="J155" s="8">
        <v>489</v>
      </c>
      <c r="K155" s="5" t="s">
        <v>81</v>
      </c>
      <c r="L155" s="9">
        <v>5</v>
      </c>
      <c r="M155" s="6" t="s">
        <v>82</v>
      </c>
      <c r="N155" s="5" t="s">
        <v>83</v>
      </c>
      <c r="O155" s="5" t="s">
        <v>110</v>
      </c>
      <c r="Q155" s="18"/>
      <c r="W155" s="5">
        <v>1</v>
      </c>
      <c r="X155" s="5" t="s">
        <v>82</v>
      </c>
      <c r="Y155" s="5" t="s">
        <v>119</v>
      </c>
      <c r="Z155" s="7">
        <v>0.42519998550415</v>
      </c>
      <c r="AA155" s="5">
        <v>6</v>
      </c>
      <c r="AB155" s="5" t="s">
        <v>86</v>
      </c>
      <c r="AC155" s="5" t="s">
        <v>103</v>
      </c>
      <c r="AD155" s="6" t="s">
        <v>88</v>
      </c>
      <c r="AE155" s="7">
        <v>7.08</v>
      </c>
      <c r="AF155" s="7">
        <v>6.652</v>
      </c>
      <c r="AG155" s="7">
        <v>0.646</v>
      </c>
      <c r="AH155" s="7">
        <v>33.98</v>
      </c>
      <c r="AI155" s="7">
        <v>52.99</v>
      </c>
      <c r="AJ155" s="7">
        <v>13.03</v>
      </c>
      <c r="AK155" s="7">
        <v>0.293650793650793</v>
      </c>
      <c r="AL155" s="15">
        <f t="shared" si="172"/>
        <v>0.0777615791359745</v>
      </c>
      <c r="AM155" s="7">
        <v>0.031746031746032</v>
      </c>
      <c r="AN155" s="7">
        <v>0.15079365079365</v>
      </c>
      <c r="AO155" s="15">
        <f t="shared" si="173"/>
        <v>0.155523158271949</v>
      </c>
      <c r="AP155" s="7">
        <v>0.063492063492064</v>
      </c>
      <c r="AQ155" s="37">
        <f t="shared" si="165"/>
        <v>-0.666478933477787</v>
      </c>
      <c r="AR155" s="37">
        <f t="shared" si="166"/>
        <v>0.188972681598276</v>
      </c>
      <c r="CO155" s="7">
        <v>166.10054347826</v>
      </c>
      <c r="CP155" s="15">
        <f t="shared" ref="CP155:CP172" si="198">CQ155*(AA155^0.5)</f>
        <v>34.6678235787929</v>
      </c>
      <c r="CQ155" s="7">
        <v>14.153079710145</v>
      </c>
      <c r="CR155" s="7">
        <v>120.810688405797</v>
      </c>
      <c r="CS155" s="15">
        <f t="shared" ref="CS155:CS172" si="199">CT155*(AA155^0.5)</f>
        <v>34.6678235787929</v>
      </c>
      <c r="CT155" s="7">
        <v>14.153079710145</v>
      </c>
      <c r="CU155" s="37">
        <f t="shared" ref="CU155:CU172" si="200">LN(CR155)-LN(CO155)</f>
        <v>-0.318368526841224</v>
      </c>
      <c r="CV155" s="37">
        <f t="shared" ref="CV155:CV172" si="201">(CS155^2)/(AA155*(CR155^2))+(CP155^2)/(AA155*(CO155^2))</f>
        <v>0.0209847185744287</v>
      </c>
      <c r="DU155" s="7">
        <v>1012.70849716141</v>
      </c>
      <c r="DV155" s="15">
        <f t="shared" si="174"/>
        <v>327.385780556602</v>
      </c>
      <c r="DW155" s="7">
        <v>133.65468523441</v>
      </c>
      <c r="DX155" s="7">
        <v>1195.51160815308</v>
      </c>
      <c r="DY155" s="15">
        <f t="shared" si="175"/>
        <v>233.665568744798</v>
      </c>
      <c r="DZ155" s="7">
        <v>95.39356898033</v>
      </c>
      <c r="EA155" s="37">
        <f t="shared" si="176"/>
        <v>0.165945795820344</v>
      </c>
      <c r="EB155" s="37">
        <f t="shared" si="177"/>
        <v>0.023784985053874</v>
      </c>
      <c r="EC155" s="7">
        <v>211.684600586688</v>
      </c>
      <c r="ED155" s="15">
        <f t="shared" ref="ED155:ED172" si="202">EE155*(AA155^0.5)</f>
        <v>106.311501707748</v>
      </c>
      <c r="EE155" s="7">
        <v>43.401488828834</v>
      </c>
      <c r="EF155" s="7">
        <v>213.87065799503</v>
      </c>
      <c r="EG155" s="15">
        <f t="shared" ref="EG155:EG172" si="203">EH155*(AA155^0.5)</f>
        <v>97.0922814361096</v>
      </c>
      <c r="EH155" s="7">
        <v>39.637757913528</v>
      </c>
      <c r="EI155" s="37">
        <f t="shared" ref="EI155:EI172" si="204">LN(EF155)-LN(EC155)</f>
        <v>0.0102739965883742</v>
      </c>
      <c r="EJ155" s="37">
        <f t="shared" ref="EJ155:EJ172" si="205">(EG155^2)/(AA155*(EF155^2))+(ED155^2)/(AA155*(EC155^2))</f>
        <v>0.0763860348289951</v>
      </c>
      <c r="EK155" s="7">
        <v>29.132716874408</v>
      </c>
      <c r="EL155" s="15">
        <f t="shared" ref="EL155:EL172" si="206">EM155*(AA155^0.5)</f>
        <v>13.0852697375108</v>
      </c>
      <c r="EM155" s="7">
        <v>5.3420390005973</v>
      </c>
      <c r="EN155" s="7">
        <v>20.2203807656894</v>
      </c>
      <c r="EO155" s="15">
        <f t="shared" ref="EO155:EO172" si="207">EP155*(AA155^0.5)</f>
        <v>6.53758264105762</v>
      </c>
      <c r="EP155" s="7">
        <v>2.668956936978</v>
      </c>
      <c r="EQ155" s="37">
        <f t="shared" si="194"/>
        <v>-0.36517078929523</v>
      </c>
      <c r="ER155" s="37">
        <f t="shared" si="195"/>
        <v>0.0510464726708302</v>
      </c>
      <c r="ES155" s="7">
        <v>2.29114074426063</v>
      </c>
      <c r="ET155" s="15">
        <f t="shared" ref="ET155:ET172" si="208">EU155*(AA155^0.5)</f>
        <v>0.802589634618992</v>
      </c>
      <c r="EU155" s="7">
        <v>0.32765584627722</v>
      </c>
      <c r="EV155" s="7">
        <v>0.928618098660567</v>
      </c>
      <c r="EW155" s="15">
        <f t="shared" ref="EW155:EW172" si="209">EX155*(AA155^0.5)</f>
        <v>0.402658837762589</v>
      </c>
      <c r="EX155" s="7">
        <v>0.164384782156743</v>
      </c>
      <c r="EY155" s="37">
        <f t="shared" si="196"/>
        <v>-0.903107548454062</v>
      </c>
      <c r="EZ155" s="37">
        <f t="shared" si="197"/>
        <v>0.0517882240047711</v>
      </c>
    </row>
    <row r="156" spans="1:156">
      <c r="A156" s="5">
        <v>34</v>
      </c>
      <c r="B156" s="5" t="s">
        <v>212</v>
      </c>
      <c r="C156" s="6" t="s">
        <v>213</v>
      </c>
      <c r="D156" s="5" t="s">
        <v>187</v>
      </c>
      <c r="E156" s="7">
        <v>101.2</v>
      </c>
      <c r="F156" s="7">
        <v>37.616667</v>
      </c>
      <c r="G156" s="5" t="s">
        <v>108</v>
      </c>
      <c r="H156" s="8">
        <v>3220</v>
      </c>
      <c r="I156" s="7">
        <v>-1.2</v>
      </c>
      <c r="J156" s="8">
        <v>489</v>
      </c>
      <c r="K156" s="5" t="s">
        <v>117</v>
      </c>
      <c r="L156" s="18"/>
      <c r="M156" s="18"/>
      <c r="P156" s="9">
        <v>2.5</v>
      </c>
      <c r="Q156" s="6" t="s">
        <v>82</v>
      </c>
      <c r="R156" s="5" t="s">
        <v>188</v>
      </c>
      <c r="S156" s="5" t="s">
        <v>110</v>
      </c>
      <c r="W156" s="5">
        <v>1</v>
      </c>
      <c r="X156" s="5" t="s">
        <v>82</v>
      </c>
      <c r="Y156" s="5" t="s">
        <v>119</v>
      </c>
      <c r="Z156" s="7">
        <v>0.42519998550415</v>
      </c>
      <c r="AA156" s="5">
        <v>6</v>
      </c>
      <c r="AB156" s="5" t="s">
        <v>86</v>
      </c>
      <c r="AC156" s="5" t="s">
        <v>103</v>
      </c>
      <c r="AD156" s="6" t="s">
        <v>88</v>
      </c>
      <c r="AE156" s="7">
        <v>7.08</v>
      </c>
      <c r="AF156" s="7">
        <v>6.652</v>
      </c>
      <c r="AG156" s="7">
        <v>0.646</v>
      </c>
      <c r="AH156" s="7">
        <v>33.98</v>
      </c>
      <c r="AI156" s="7">
        <v>52.99</v>
      </c>
      <c r="AJ156" s="7">
        <v>13.03</v>
      </c>
      <c r="AK156" s="7">
        <v>0.293650793650793</v>
      </c>
      <c r="AL156" s="15">
        <f t="shared" si="172"/>
        <v>0.0777615791359745</v>
      </c>
      <c r="AM156" s="7">
        <v>0.031746031746032</v>
      </c>
      <c r="AN156" s="7">
        <v>0.285714285714285</v>
      </c>
      <c r="AO156" s="15">
        <f t="shared" si="173"/>
        <v>0.136082763487955</v>
      </c>
      <c r="AP156" s="7">
        <v>0.055555555555556</v>
      </c>
      <c r="AQ156" s="37">
        <f t="shared" si="165"/>
        <v>-0.0273989741881147</v>
      </c>
      <c r="AR156" s="37">
        <f t="shared" si="166"/>
        <v>0.0494960050140241</v>
      </c>
      <c r="CO156" s="7">
        <v>166.10054347826</v>
      </c>
      <c r="CP156" s="15">
        <f t="shared" si="198"/>
        <v>34.6678235787929</v>
      </c>
      <c r="CQ156" s="7">
        <v>14.153079710145</v>
      </c>
      <c r="CR156" s="7">
        <v>157.608695652173</v>
      </c>
      <c r="CS156" s="15">
        <f t="shared" si="199"/>
        <v>48.53495301031</v>
      </c>
      <c r="CT156" s="7">
        <v>19.814311594203</v>
      </c>
      <c r="CU156" s="37">
        <f t="shared" si="200"/>
        <v>-0.0524779372486179</v>
      </c>
      <c r="CV156" s="37">
        <f t="shared" si="201"/>
        <v>0.0230655012518863</v>
      </c>
      <c r="DU156" s="7">
        <v>1012.70849716141</v>
      </c>
      <c r="DV156" s="15">
        <f t="shared" si="174"/>
        <v>327.385780556602</v>
      </c>
      <c r="DW156" s="7">
        <v>133.65468523441</v>
      </c>
      <c r="DX156" s="7">
        <v>720.358314835276</v>
      </c>
      <c r="DY156" s="15">
        <f t="shared" si="175"/>
        <v>257.032125619285</v>
      </c>
      <c r="DZ156" s="7">
        <v>104.932925878366</v>
      </c>
      <c r="EA156" s="37">
        <f t="shared" si="176"/>
        <v>-0.340634953191696</v>
      </c>
      <c r="EB156" s="37">
        <f t="shared" si="177"/>
        <v>0.0386371209146795</v>
      </c>
      <c r="EC156" s="7">
        <v>211.684600586688</v>
      </c>
      <c r="ED156" s="15">
        <f t="shared" si="202"/>
        <v>106.311501707748</v>
      </c>
      <c r="EE156" s="7">
        <v>43.401488828834</v>
      </c>
      <c r="EF156" s="7">
        <v>155.723593251434</v>
      </c>
      <c r="EG156" s="15">
        <f t="shared" si="203"/>
        <v>60.114367798631</v>
      </c>
      <c r="EH156" s="7">
        <v>24.541587886107</v>
      </c>
      <c r="EI156" s="37">
        <f t="shared" si="204"/>
        <v>-0.307014836260763</v>
      </c>
      <c r="EJ156" s="37">
        <f t="shared" si="205"/>
        <v>0.066873752453427</v>
      </c>
      <c r="EK156" s="7">
        <v>29.132716874408</v>
      </c>
      <c r="EL156" s="15">
        <f t="shared" si="206"/>
        <v>13.0852697375108</v>
      </c>
      <c r="EM156" s="7">
        <v>5.3420390005973</v>
      </c>
      <c r="EN156" s="7">
        <v>46.8068219694344</v>
      </c>
      <c r="EO156" s="15">
        <f t="shared" si="207"/>
        <v>34.5673419088993</v>
      </c>
      <c r="EP156" s="7">
        <v>14.112058240188</v>
      </c>
      <c r="EQ156" s="37">
        <f t="shared" si="194"/>
        <v>0.474167127025892</v>
      </c>
      <c r="ER156" s="37">
        <f t="shared" si="195"/>
        <v>0.124523905042231</v>
      </c>
      <c r="ES156" s="7">
        <v>2.29114074426063</v>
      </c>
      <c r="ET156" s="15">
        <f t="shared" si="208"/>
        <v>0.802589634618992</v>
      </c>
      <c r="EU156" s="7">
        <v>0.32765584627722</v>
      </c>
      <c r="EV156" s="7">
        <v>2.72192688069852</v>
      </c>
      <c r="EW156" s="15">
        <f t="shared" si="209"/>
        <v>1.40603228308164</v>
      </c>
      <c r="EX156" s="7">
        <v>0.57401027590508</v>
      </c>
      <c r="EY156" s="37">
        <f t="shared" si="196"/>
        <v>0.172290206390728</v>
      </c>
      <c r="EZ156" s="37">
        <f t="shared" si="197"/>
        <v>0.0649238120461391</v>
      </c>
    </row>
    <row r="157" spans="1:156">
      <c r="A157" s="5">
        <v>34</v>
      </c>
      <c r="B157" s="5" t="s">
        <v>212</v>
      </c>
      <c r="C157" s="6" t="s">
        <v>213</v>
      </c>
      <c r="D157" s="5" t="s">
        <v>187</v>
      </c>
      <c r="E157" s="7">
        <v>101.2</v>
      </c>
      <c r="F157" s="7">
        <v>37.616667</v>
      </c>
      <c r="G157" s="5" t="s">
        <v>108</v>
      </c>
      <c r="H157" s="8">
        <v>3220</v>
      </c>
      <c r="I157" s="7">
        <v>-1.2</v>
      </c>
      <c r="J157" s="8">
        <v>489</v>
      </c>
      <c r="K157" s="5" t="s">
        <v>132</v>
      </c>
      <c r="L157" s="18"/>
      <c r="M157" s="18"/>
      <c r="Q157" s="18"/>
      <c r="T157" s="6" t="s">
        <v>133</v>
      </c>
      <c r="U157" s="5" t="s">
        <v>189</v>
      </c>
      <c r="V157" s="5" t="s">
        <v>110</v>
      </c>
      <c r="W157" s="5">
        <v>1</v>
      </c>
      <c r="X157" s="5" t="s">
        <v>82</v>
      </c>
      <c r="Y157" s="5" t="s">
        <v>119</v>
      </c>
      <c r="Z157" s="7">
        <v>0.42519998550415</v>
      </c>
      <c r="AA157" s="5">
        <v>6</v>
      </c>
      <c r="AB157" s="5" t="s">
        <v>86</v>
      </c>
      <c r="AC157" s="5" t="s">
        <v>103</v>
      </c>
      <c r="AD157" s="6" t="s">
        <v>88</v>
      </c>
      <c r="AE157" s="7">
        <v>7.08</v>
      </c>
      <c r="AF157" s="7">
        <v>6.652</v>
      </c>
      <c r="AG157" s="7">
        <v>0.646</v>
      </c>
      <c r="AH157" s="7">
        <v>33.98</v>
      </c>
      <c r="AI157" s="7">
        <v>52.99</v>
      </c>
      <c r="AJ157" s="7">
        <v>13.03</v>
      </c>
      <c r="AK157" s="7">
        <v>0.293650793650793</v>
      </c>
      <c r="AL157" s="15">
        <f t="shared" si="172"/>
        <v>0.0777615791359745</v>
      </c>
      <c r="AM157" s="7">
        <v>0.031746031746032</v>
      </c>
      <c r="AN157" s="7">
        <v>0.15079365079365</v>
      </c>
      <c r="AO157" s="15">
        <f t="shared" si="173"/>
        <v>0.0972019739199682</v>
      </c>
      <c r="AP157" s="7">
        <v>0.03968253968254</v>
      </c>
      <c r="AQ157" s="37">
        <f t="shared" si="165"/>
        <v>-0.666478933477787</v>
      </c>
      <c r="AR157" s="37">
        <f t="shared" si="166"/>
        <v>0.0809394406010433</v>
      </c>
      <c r="CO157" s="7">
        <v>166.10054347826</v>
      </c>
      <c r="CP157" s="15">
        <f t="shared" si="198"/>
        <v>34.6678235787929</v>
      </c>
      <c r="CQ157" s="7">
        <v>14.153079710145</v>
      </c>
      <c r="CR157" s="7">
        <v>149.116847826086</v>
      </c>
      <c r="CS157" s="15">
        <f t="shared" si="199"/>
        <v>55.4685177260686</v>
      </c>
      <c r="CT157" s="7">
        <v>22.644927536232</v>
      </c>
      <c r="CU157" s="37">
        <f t="shared" si="200"/>
        <v>-0.107863076399702</v>
      </c>
      <c r="CV157" s="37">
        <f t="shared" si="201"/>
        <v>0.0303219346991852</v>
      </c>
      <c r="DU157" s="7">
        <v>1012.70849716141</v>
      </c>
      <c r="DV157" s="15">
        <f t="shared" si="174"/>
        <v>327.385780556602</v>
      </c>
      <c r="DW157" s="7">
        <v>133.65468523441</v>
      </c>
      <c r="DX157" s="7">
        <v>836.334083209736</v>
      </c>
      <c r="DY157" s="15">
        <f t="shared" si="175"/>
        <v>210.426004027255</v>
      </c>
      <c r="DZ157" s="7">
        <v>85.906056413269</v>
      </c>
      <c r="EA157" s="37">
        <f t="shared" si="176"/>
        <v>-0.191355546582071</v>
      </c>
      <c r="EB157" s="37">
        <f t="shared" si="177"/>
        <v>0.027968910110124</v>
      </c>
      <c r="EC157" s="7">
        <v>211.684600586688</v>
      </c>
      <c r="ED157" s="15">
        <f t="shared" si="202"/>
        <v>106.311501707748</v>
      </c>
      <c r="EE157" s="7">
        <v>43.401488828834</v>
      </c>
      <c r="EF157" s="7">
        <v>191.89665640457</v>
      </c>
      <c r="EG157" s="15">
        <f t="shared" si="203"/>
        <v>37.0284299129382</v>
      </c>
      <c r="EH157" s="7">
        <v>15.116793210518</v>
      </c>
      <c r="EI157" s="37">
        <f t="shared" si="204"/>
        <v>-0.09814045458912</v>
      </c>
      <c r="EJ157" s="37">
        <f t="shared" si="205"/>
        <v>0.0482425148456482</v>
      </c>
      <c r="EK157" s="7">
        <v>29.132716874408</v>
      </c>
      <c r="EL157" s="15">
        <f t="shared" si="206"/>
        <v>13.0852697375108</v>
      </c>
      <c r="EM157" s="7">
        <v>5.3420390005973</v>
      </c>
      <c r="EN157" s="7">
        <v>34.0808062807528</v>
      </c>
      <c r="EO157" s="15">
        <f t="shared" si="207"/>
        <v>10.2711789097913</v>
      </c>
      <c r="EP157" s="7">
        <v>4.1931912309708</v>
      </c>
      <c r="EQ157" s="37">
        <f t="shared" si="194"/>
        <v>0.156872526301891</v>
      </c>
      <c r="ER157" s="37">
        <f t="shared" si="195"/>
        <v>0.048762252206204</v>
      </c>
      <c r="ES157" s="7">
        <v>2.29114074426063</v>
      </c>
      <c r="ET157" s="15">
        <f t="shared" si="208"/>
        <v>0.802589634618992</v>
      </c>
      <c r="EU157" s="7">
        <v>0.32765584627722</v>
      </c>
      <c r="EV157" s="7">
        <v>2.261293100888</v>
      </c>
      <c r="EW157" s="15">
        <f t="shared" si="209"/>
        <v>0.301175716050092</v>
      </c>
      <c r="EX157" s="7">
        <v>0.12295447120668</v>
      </c>
      <c r="EY157" s="37">
        <f t="shared" si="196"/>
        <v>-0.0131130169406357</v>
      </c>
      <c r="EZ157" s="37">
        <f t="shared" si="197"/>
        <v>0.0234083161307817</v>
      </c>
    </row>
    <row r="158" spans="1:156">
      <c r="A158" s="5">
        <v>34</v>
      </c>
      <c r="B158" s="5" t="s">
        <v>212</v>
      </c>
      <c r="C158" s="6" t="s">
        <v>213</v>
      </c>
      <c r="D158" s="5" t="s">
        <v>187</v>
      </c>
      <c r="E158" s="7">
        <v>101.2</v>
      </c>
      <c r="F158" s="7">
        <v>37.616667</v>
      </c>
      <c r="G158" s="5" t="s">
        <v>108</v>
      </c>
      <c r="H158" s="8">
        <v>3220</v>
      </c>
      <c r="I158" s="7">
        <v>-1.2</v>
      </c>
      <c r="J158" s="8">
        <v>489</v>
      </c>
      <c r="K158" s="5" t="s">
        <v>81</v>
      </c>
      <c r="L158" s="9">
        <v>5</v>
      </c>
      <c r="M158" s="6" t="s">
        <v>82</v>
      </c>
      <c r="N158" s="5" t="s">
        <v>83</v>
      </c>
      <c r="O158" s="5" t="s">
        <v>110</v>
      </c>
      <c r="Q158" s="18"/>
      <c r="W158" s="5">
        <v>1</v>
      </c>
      <c r="X158" s="5" t="s">
        <v>82</v>
      </c>
      <c r="Y158" s="5" t="s">
        <v>119</v>
      </c>
      <c r="Z158" s="7">
        <v>0.42519998550415</v>
      </c>
      <c r="AA158" s="5">
        <v>6</v>
      </c>
      <c r="AB158" s="5" t="s">
        <v>86</v>
      </c>
      <c r="AC158" s="5" t="s">
        <v>103</v>
      </c>
      <c r="AD158" s="6" t="s">
        <v>88</v>
      </c>
      <c r="AE158" s="7">
        <v>7.08</v>
      </c>
      <c r="AF158" s="7">
        <v>6.652</v>
      </c>
      <c r="AG158" s="7">
        <v>0.646</v>
      </c>
      <c r="AH158" s="7">
        <v>33.98</v>
      </c>
      <c r="AI158" s="7">
        <v>52.99</v>
      </c>
      <c r="AJ158" s="7">
        <v>13.03</v>
      </c>
      <c r="AK158" s="7">
        <v>0.198412698412698</v>
      </c>
      <c r="AL158" s="15">
        <f t="shared" si="172"/>
        <v>0.0777615791359745</v>
      </c>
      <c r="AM158" s="7">
        <v>0.031746031746032</v>
      </c>
      <c r="AN158" s="7">
        <v>0.214285714285714</v>
      </c>
      <c r="AO158" s="15">
        <f t="shared" si="173"/>
        <v>0.116642368703959</v>
      </c>
      <c r="AP158" s="7">
        <v>0.047619047619047</v>
      </c>
      <c r="AQ158" s="37">
        <f t="shared" si="165"/>
        <v>0.076961041136129</v>
      </c>
      <c r="AR158" s="37">
        <f t="shared" si="166"/>
        <v>0.0749827160493821</v>
      </c>
      <c r="CO158" s="7">
        <v>222.71286231884</v>
      </c>
      <c r="CP158" s="15">
        <f t="shared" si="198"/>
        <v>76.2692118733444</v>
      </c>
      <c r="CQ158" s="7">
        <v>31.136775362319</v>
      </c>
      <c r="CR158" s="7">
        <v>174.592391304347</v>
      </c>
      <c r="CS158" s="15">
        <f t="shared" si="199"/>
        <v>55.4685177260686</v>
      </c>
      <c r="CT158" s="7">
        <v>22.644927536232</v>
      </c>
      <c r="CU158" s="37">
        <f t="shared" si="200"/>
        <v>-0.243429264265787</v>
      </c>
      <c r="CV158" s="37">
        <f t="shared" si="201"/>
        <v>0.0363684721776262</v>
      </c>
      <c r="DU158" s="7">
        <v>790.503694634401</v>
      </c>
      <c r="DV158" s="15">
        <f t="shared" si="174"/>
        <v>373.737917834766</v>
      </c>
      <c r="DW158" s="7">
        <v>152.577866037567</v>
      </c>
      <c r="DX158" s="7">
        <v>887.29706055086</v>
      </c>
      <c r="DY158" s="15">
        <f t="shared" si="175"/>
        <v>420.725015897559</v>
      </c>
      <c r="DZ158" s="7">
        <v>171.76026849556</v>
      </c>
      <c r="EA158" s="37">
        <f t="shared" si="176"/>
        <v>0.115509500600976</v>
      </c>
      <c r="EB158" s="37">
        <f t="shared" si="177"/>
        <v>0.0747262418228874</v>
      </c>
      <c r="EC158" s="7">
        <v>184.709477095067</v>
      </c>
      <c r="ED158" s="15">
        <f t="shared" si="202"/>
        <v>60.1143677986334</v>
      </c>
      <c r="EE158" s="7">
        <v>24.541587886108</v>
      </c>
      <c r="EF158" s="7">
        <v>171.799364475989</v>
      </c>
      <c r="EG158" s="15">
        <f t="shared" si="203"/>
        <v>170.997592435602</v>
      </c>
      <c r="EH158" s="7">
        <v>69.809474785271</v>
      </c>
      <c r="EI158" s="37">
        <f t="shared" si="204"/>
        <v>-0.0724568863014969</v>
      </c>
      <c r="EJ158" s="37">
        <f t="shared" si="205"/>
        <v>0.182768003290975</v>
      </c>
      <c r="EK158" s="7">
        <v>32.886582118071</v>
      </c>
      <c r="EL158" s="15">
        <f t="shared" si="206"/>
        <v>15.8943083375323</v>
      </c>
      <c r="EM158" s="7">
        <v>6.4888242069031</v>
      </c>
      <c r="EN158" s="7">
        <v>39.2434022724497</v>
      </c>
      <c r="EO158" s="15">
        <f t="shared" si="207"/>
        <v>24.296162999108</v>
      </c>
      <c r="EP158" s="7">
        <v>9.9188670092172</v>
      </c>
      <c r="EQ158" s="37">
        <f t="shared" si="194"/>
        <v>0.1767185989033</v>
      </c>
      <c r="ER158" s="37">
        <f t="shared" si="195"/>
        <v>0.102814721457027</v>
      </c>
      <c r="ES158" s="7">
        <v>3.22955956164058</v>
      </c>
      <c r="ET158" s="15">
        <f t="shared" si="208"/>
        <v>2.80933652525703</v>
      </c>
      <c r="EU158" s="7">
        <v>1.14690683377387</v>
      </c>
      <c r="EV158" s="7">
        <v>1.29280389652816</v>
      </c>
      <c r="EW158" s="15">
        <f t="shared" si="209"/>
        <v>0.503050743112637</v>
      </c>
      <c r="EX158" s="7">
        <v>0.20536960589231</v>
      </c>
      <c r="EY158" s="37">
        <f t="shared" si="196"/>
        <v>-0.915532346509123</v>
      </c>
      <c r="EZ158" s="37">
        <f t="shared" si="197"/>
        <v>0.151351070141933</v>
      </c>
    </row>
    <row r="159" spans="1:156">
      <c r="A159" s="5">
        <v>34</v>
      </c>
      <c r="B159" s="5" t="s">
        <v>212</v>
      </c>
      <c r="C159" s="6" t="s">
        <v>213</v>
      </c>
      <c r="D159" s="5" t="s">
        <v>187</v>
      </c>
      <c r="E159" s="7">
        <v>101.2</v>
      </c>
      <c r="F159" s="7">
        <v>37.616667</v>
      </c>
      <c r="G159" s="5" t="s">
        <v>108</v>
      </c>
      <c r="H159" s="8">
        <v>3220</v>
      </c>
      <c r="I159" s="7">
        <v>-1.2</v>
      </c>
      <c r="J159" s="8">
        <v>489</v>
      </c>
      <c r="K159" s="5" t="s">
        <v>117</v>
      </c>
      <c r="L159" s="18"/>
      <c r="M159" s="18"/>
      <c r="P159" s="9">
        <v>2.5</v>
      </c>
      <c r="Q159" s="6" t="s">
        <v>82</v>
      </c>
      <c r="R159" s="5" t="s">
        <v>188</v>
      </c>
      <c r="S159" s="5" t="s">
        <v>110</v>
      </c>
      <c r="W159" s="5">
        <v>1</v>
      </c>
      <c r="X159" s="5" t="s">
        <v>82</v>
      </c>
      <c r="Y159" s="5" t="s">
        <v>119</v>
      </c>
      <c r="Z159" s="7">
        <v>0.42519998550415</v>
      </c>
      <c r="AA159" s="5">
        <v>6</v>
      </c>
      <c r="AB159" s="5" t="s">
        <v>86</v>
      </c>
      <c r="AC159" s="5" t="s">
        <v>103</v>
      </c>
      <c r="AD159" s="6" t="s">
        <v>88</v>
      </c>
      <c r="AE159" s="7">
        <v>7.08</v>
      </c>
      <c r="AF159" s="7">
        <v>6.652</v>
      </c>
      <c r="AG159" s="7">
        <v>0.646</v>
      </c>
      <c r="AH159" s="7">
        <v>33.98</v>
      </c>
      <c r="AI159" s="7">
        <v>52.99</v>
      </c>
      <c r="AJ159" s="7">
        <v>13.03</v>
      </c>
      <c r="AK159" s="7">
        <v>0.198412698412698</v>
      </c>
      <c r="AL159" s="15">
        <f t="shared" si="172"/>
        <v>0.0777615791359745</v>
      </c>
      <c r="AM159" s="7">
        <v>0.031746031746032</v>
      </c>
      <c r="AN159" s="7">
        <v>0.384920634920634</v>
      </c>
      <c r="AO159" s="15">
        <f t="shared" si="173"/>
        <v>0.0583211843519809</v>
      </c>
      <c r="AP159" s="7">
        <v>0.023809523809524</v>
      </c>
      <c r="AQ159" s="37">
        <f t="shared" si="165"/>
        <v>0.662687973075236</v>
      </c>
      <c r="AR159" s="37">
        <f t="shared" si="166"/>
        <v>0.0294261239239032</v>
      </c>
      <c r="CO159" s="7">
        <v>222.71286231884</v>
      </c>
      <c r="CP159" s="15">
        <f t="shared" si="198"/>
        <v>76.2692118733444</v>
      </c>
      <c r="CQ159" s="7">
        <v>31.136775362319</v>
      </c>
      <c r="CR159" s="7">
        <v>174.592391304347</v>
      </c>
      <c r="CS159" s="15">
        <f t="shared" si="199"/>
        <v>55.4685177260686</v>
      </c>
      <c r="CT159" s="7">
        <v>22.644927536232</v>
      </c>
      <c r="CU159" s="37">
        <f t="shared" si="200"/>
        <v>-0.243429264265787</v>
      </c>
      <c r="CV159" s="37">
        <f t="shared" si="201"/>
        <v>0.0363684721776262</v>
      </c>
      <c r="DU159" s="7">
        <v>790.503694634401</v>
      </c>
      <c r="DV159" s="15">
        <f t="shared" si="174"/>
        <v>373.737917834766</v>
      </c>
      <c r="DW159" s="7">
        <v>152.577866037567</v>
      </c>
      <c r="DX159" s="7">
        <v>793.718043154391</v>
      </c>
      <c r="DY159" s="15">
        <f t="shared" si="175"/>
        <v>187.186439309698</v>
      </c>
      <c r="DZ159" s="7">
        <v>76.4185438462019</v>
      </c>
      <c r="EA159" s="37">
        <f t="shared" si="176"/>
        <v>0.00405795837061529</v>
      </c>
      <c r="EB159" s="37">
        <f t="shared" si="177"/>
        <v>0.0465238877060355</v>
      </c>
      <c r="EC159" s="7">
        <v>184.709477095067</v>
      </c>
      <c r="ED159" s="15">
        <f t="shared" si="202"/>
        <v>60.1143677986334</v>
      </c>
      <c r="EE159" s="7">
        <v>24.541587886108</v>
      </c>
      <c r="EF159" s="7">
        <v>251.404851232606</v>
      </c>
      <c r="EG159" s="15">
        <f t="shared" si="203"/>
        <v>32.3809325705239</v>
      </c>
      <c r="EH159" s="7">
        <v>13.219460365542</v>
      </c>
      <c r="EI159" s="37">
        <f t="shared" si="204"/>
        <v>0.308280396201565</v>
      </c>
      <c r="EJ159" s="37">
        <f t="shared" si="205"/>
        <v>0.0204182476000927</v>
      </c>
      <c r="EK159" s="7">
        <v>32.886582118071</v>
      </c>
      <c r="EL159" s="15">
        <f t="shared" si="206"/>
        <v>15.8943083375323</v>
      </c>
      <c r="EM159" s="7">
        <v>6.4888242069031</v>
      </c>
      <c r="EN159" s="7">
        <v>42.1639919345524</v>
      </c>
      <c r="EO159" s="15">
        <f t="shared" si="207"/>
        <v>40.1904713366403</v>
      </c>
      <c r="EP159" s="7">
        <v>16.4076912161203</v>
      </c>
      <c r="EQ159" s="37">
        <f t="shared" si="194"/>
        <v>0.24850184887925</v>
      </c>
      <c r="ER159" s="37">
        <f t="shared" si="195"/>
        <v>0.190360762980376</v>
      </c>
      <c r="ES159" s="7">
        <v>3.22955956164058</v>
      </c>
      <c r="ET159" s="15">
        <f t="shared" si="208"/>
        <v>2.80933652525703</v>
      </c>
      <c r="EU159" s="7">
        <v>1.14690683377387</v>
      </c>
      <c r="EV159" s="7">
        <v>2.71791749576787</v>
      </c>
      <c r="EW159" s="15">
        <f t="shared" si="209"/>
        <v>2.60855271455696</v>
      </c>
      <c r="EX159" s="7">
        <v>1.06493718630275</v>
      </c>
      <c r="EY159" s="37">
        <f t="shared" si="196"/>
        <v>-0.172479808801396</v>
      </c>
      <c r="EZ159" s="37">
        <f t="shared" si="197"/>
        <v>0.279639559855873</v>
      </c>
    </row>
    <row r="160" spans="1:156">
      <c r="A160" s="5">
        <v>34</v>
      </c>
      <c r="B160" s="5" t="s">
        <v>212</v>
      </c>
      <c r="C160" s="6" t="s">
        <v>213</v>
      </c>
      <c r="D160" s="5" t="s">
        <v>187</v>
      </c>
      <c r="E160" s="7">
        <v>101.2</v>
      </c>
      <c r="F160" s="7">
        <v>37.616667</v>
      </c>
      <c r="G160" s="5" t="s">
        <v>108</v>
      </c>
      <c r="H160" s="8">
        <v>3220</v>
      </c>
      <c r="I160" s="7">
        <v>-1.2</v>
      </c>
      <c r="J160" s="8">
        <v>489</v>
      </c>
      <c r="K160" s="5" t="s">
        <v>132</v>
      </c>
      <c r="L160" s="18"/>
      <c r="M160" s="18"/>
      <c r="Q160" s="18"/>
      <c r="T160" s="6" t="s">
        <v>133</v>
      </c>
      <c r="U160" s="5" t="s">
        <v>189</v>
      </c>
      <c r="V160" s="5" t="s">
        <v>110</v>
      </c>
      <c r="W160" s="5">
        <v>1</v>
      </c>
      <c r="X160" s="5" t="s">
        <v>82</v>
      </c>
      <c r="Y160" s="5" t="s">
        <v>119</v>
      </c>
      <c r="Z160" s="7">
        <v>0.42519998550415</v>
      </c>
      <c r="AA160" s="5">
        <v>6</v>
      </c>
      <c r="AB160" s="5" t="s">
        <v>86</v>
      </c>
      <c r="AC160" s="5" t="s">
        <v>103</v>
      </c>
      <c r="AD160" s="6" t="s">
        <v>88</v>
      </c>
      <c r="AE160" s="7">
        <v>7.08</v>
      </c>
      <c r="AF160" s="7">
        <v>6.652</v>
      </c>
      <c r="AG160" s="7">
        <v>0.646</v>
      </c>
      <c r="AH160" s="7">
        <v>33.98</v>
      </c>
      <c r="AI160" s="7">
        <v>52.99</v>
      </c>
      <c r="AJ160" s="7">
        <v>13.03</v>
      </c>
      <c r="AK160" s="7">
        <v>0.198412698412698</v>
      </c>
      <c r="AL160" s="15">
        <f t="shared" si="172"/>
        <v>0.0777615791359745</v>
      </c>
      <c r="AM160" s="7">
        <v>0.031746031746032</v>
      </c>
      <c r="AN160" s="7">
        <v>0.277777777777777</v>
      </c>
      <c r="AO160" s="15">
        <f t="shared" si="173"/>
        <v>0.0874817765279713</v>
      </c>
      <c r="AP160" s="7">
        <v>0.035714285714286</v>
      </c>
      <c r="AQ160" s="37">
        <f t="shared" si="165"/>
        <v>0.336472236621212</v>
      </c>
      <c r="AR160" s="37">
        <f t="shared" si="166"/>
        <v>0.0421306122448988</v>
      </c>
      <c r="CO160" s="7">
        <v>222.71286231884</v>
      </c>
      <c r="CP160" s="15">
        <f t="shared" si="198"/>
        <v>76.2692118733444</v>
      </c>
      <c r="CQ160" s="7">
        <v>31.136775362319</v>
      </c>
      <c r="CR160" s="7">
        <v>174.592391304347</v>
      </c>
      <c r="CS160" s="15">
        <f t="shared" si="199"/>
        <v>55.4685177260686</v>
      </c>
      <c r="CT160" s="7">
        <v>22.644927536232</v>
      </c>
      <c r="CU160" s="37">
        <f t="shared" si="200"/>
        <v>-0.243429264265787</v>
      </c>
      <c r="CV160" s="37">
        <f t="shared" si="201"/>
        <v>0.0363684721776262</v>
      </c>
      <c r="DU160" s="7">
        <v>790.503694634401</v>
      </c>
      <c r="DV160" s="15">
        <f t="shared" si="174"/>
        <v>373.737917834766</v>
      </c>
      <c r="DW160" s="7">
        <v>152.577866037567</v>
      </c>
      <c r="DX160" s="7">
        <v>890.718786394721</v>
      </c>
      <c r="DY160" s="15">
        <f t="shared" si="175"/>
        <v>186.932454995843</v>
      </c>
      <c r="DZ160" s="7">
        <v>76.3148551842661</v>
      </c>
      <c r="EA160" s="37">
        <f t="shared" si="176"/>
        <v>0.119358431502166</v>
      </c>
      <c r="EB160" s="37">
        <f t="shared" si="177"/>
        <v>0.044594893008745</v>
      </c>
      <c r="EC160" s="7">
        <v>184.709477095067</v>
      </c>
      <c r="ED160" s="15">
        <f t="shared" si="202"/>
        <v>60.1143677986334</v>
      </c>
      <c r="EE160" s="7">
        <v>24.541587886108</v>
      </c>
      <c r="EF160" s="7">
        <v>217.747816417373</v>
      </c>
      <c r="EG160" s="15">
        <f t="shared" si="203"/>
        <v>166.40061136865</v>
      </c>
      <c r="EH160" s="7">
        <v>67.932765123393</v>
      </c>
      <c r="EI160" s="37">
        <f t="shared" si="204"/>
        <v>0.164553391111975</v>
      </c>
      <c r="EJ160" s="37">
        <f t="shared" si="205"/>
        <v>0.114984294215955</v>
      </c>
      <c r="EK160" s="7">
        <v>32.886582118071</v>
      </c>
      <c r="EL160" s="15">
        <f t="shared" si="206"/>
        <v>15.8943083375323</v>
      </c>
      <c r="EM160" s="7">
        <v>6.4888242069031</v>
      </c>
      <c r="EN160" s="7">
        <v>34.018929381132</v>
      </c>
      <c r="EO160" s="15">
        <f t="shared" si="207"/>
        <v>15.8892561098344</v>
      </c>
      <c r="EP160" s="7">
        <v>6.4867616435824</v>
      </c>
      <c r="EQ160" s="37">
        <f t="shared" si="194"/>
        <v>0.033852379968069</v>
      </c>
      <c r="ER160" s="37">
        <f t="shared" si="195"/>
        <v>0.0752901316357708</v>
      </c>
      <c r="ES160" s="7">
        <v>3.22955956164058</v>
      </c>
      <c r="ET160" s="15">
        <f t="shared" si="208"/>
        <v>2.80933652525703</v>
      </c>
      <c r="EU160" s="7">
        <v>1.14690683377387</v>
      </c>
      <c r="EV160" s="7">
        <v>2.46176234742062</v>
      </c>
      <c r="EW160" s="15">
        <f t="shared" si="209"/>
        <v>1.20470286420034</v>
      </c>
      <c r="EX160" s="7">
        <v>0.49181788482671</v>
      </c>
      <c r="EY160" s="37">
        <f t="shared" si="196"/>
        <v>-0.27146827446989</v>
      </c>
      <c r="EZ160" s="37">
        <f t="shared" si="197"/>
        <v>0.166029038717736</v>
      </c>
    </row>
    <row r="161" spans="1:180">
      <c r="A161" s="5">
        <v>35</v>
      </c>
      <c r="B161" s="5" t="s">
        <v>214</v>
      </c>
      <c r="C161" s="6" t="s">
        <v>215</v>
      </c>
      <c r="D161" s="5" t="s">
        <v>216</v>
      </c>
      <c r="E161" s="7">
        <v>-101.63</v>
      </c>
      <c r="F161" s="7">
        <v>41.2</v>
      </c>
      <c r="G161" s="5" t="s">
        <v>108</v>
      </c>
      <c r="H161" s="8">
        <v>965</v>
      </c>
      <c r="I161" s="7">
        <v>9.3</v>
      </c>
      <c r="J161" s="8">
        <v>454</v>
      </c>
      <c r="K161" s="5" t="s">
        <v>81</v>
      </c>
      <c r="L161" s="9">
        <v>10</v>
      </c>
      <c r="M161" s="6" t="s">
        <v>89</v>
      </c>
      <c r="N161" s="5" t="s">
        <v>83</v>
      </c>
      <c r="O161" s="5" t="s">
        <v>110</v>
      </c>
      <c r="Q161" s="18"/>
      <c r="W161" s="5">
        <v>7</v>
      </c>
      <c r="X161" s="6" t="s">
        <v>89</v>
      </c>
      <c r="Y161" s="5" t="s">
        <v>85</v>
      </c>
      <c r="Z161" s="7">
        <v>0.275700002908707</v>
      </c>
      <c r="AA161" s="5">
        <v>3</v>
      </c>
      <c r="AB161" s="5" t="s">
        <v>102</v>
      </c>
      <c r="AC161" s="5" t="s">
        <v>103</v>
      </c>
      <c r="AD161" s="6" t="s">
        <v>88</v>
      </c>
      <c r="AE161" s="7">
        <v>6.7</v>
      </c>
      <c r="AF161" s="7">
        <v>1.401</v>
      </c>
      <c r="AG161" s="7">
        <v>0.111</v>
      </c>
      <c r="AH161" s="7">
        <v>71.4</v>
      </c>
      <c r="AI161" s="7">
        <v>18.1</v>
      </c>
      <c r="AJ161" s="7">
        <v>10.5</v>
      </c>
      <c r="AK161" s="7">
        <v>0.35</v>
      </c>
      <c r="AL161" s="15">
        <f t="shared" si="172"/>
        <v>0.0692820323027551</v>
      </c>
      <c r="AM161" s="7">
        <v>0.04</v>
      </c>
      <c r="AN161" s="7">
        <v>0.27</v>
      </c>
      <c r="AO161" s="15">
        <f t="shared" si="173"/>
        <v>0.0346410161513775</v>
      </c>
      <c r="AP161" s="7">
        <v>0.02</v>
      </c>
      <c r="AQ161" s="37">
        <f t="shared" si="165"/>
        <v>-0.259511195485084</v>
      </c>
      <c r="AR161" s="37">
        <f t="shared" si="166"/>
        <v>0.0185481929397273</v>
      </c>
      <c r="BY161" s="7">
        <v>14.01</v>
      </c>
      <c r="BZ161" s="15">
        <f t="shared" ref="BZ161:BZ172" si="210">CA161*(AA161^0.5)</f>
        <v>3.91443482510566</v>
      </c>
      <c r="CA161" s="7">
        <v>2.26</v>
      </c>
      <c r="CB161" s="7">
        <v>13.58</v>
      </c>
      <c r="CC161" s="15">
        <f t="shared" ref="CC161:CC172" si="211">CD161*(AA161^0.5)</f>
        <v>2.42487113059643</v>
      </c>
      <c r="CD161" s="7">
        <v>1.4</v>
      </c>
      <c r="CE161" s="37">
        <f t="shared" ref="CE161:CE172" si="212">LN(CB161)-LN(BY161)</f>
        <v>-0.0311732382183658</v>
      </c>
      <c r="CF161" s="37">
        <f t="shared" ref="CF161:CF172" si="213">(CC161^2)/(AA161*(CB161^2))+(BZ161^2)/(AA161*(BY161^2))</f>
        <v>0.0366501181276146</v>
      </c>
      <c r="CG161" s="7">
        <v>1.11</v>
      </c>
      <c r="CH161" s="15">
        <f t="shared" ref="CH161:CH172" si="214">CI161*(AA161^0.5)</f>
        <v>0.346410161513775</v>
      </c>
      <c r="CI161" s="7">
        <v>0.2</v>
      </c>
      <c r="CJ161" s="7">
        <v>1.12</v>
      </c>
      <c r="CK161" s="15">
        <f t="shared" ref="CK161:CK172" si="215">CL161*(AA161^0.5)</f>
        <v>0.155884572681199</v>
      </c>
      <c r="CL161" s="7">
        <v>0.09</v>
      </c>
      <c r="CM161" s="37">
        <f t="shared" ref="CM161:CM172" si="216">LN(CJ161)-LN(CG161)</f>
        <v>0.00896866998276041</v>
      </c>
      <c r="CN161" s="37">
        <f t="shared" ref="CN161:CN172" si="217">(CK161^2)/(AA161*(CJ161^2))+(CH161^2)/(AA161*(CG161^2))</f>
        <v>0.0389221677379255</v>
      </c>
      <c r="CO161" s="7">
        <v>2.05</v>
      </c>
      <c r="CP161" s="15">
        <f t="shared" si="198"/>
        <v>0.41569219381653</v>
      </c>
      <c r="CQ161" s="7">
        <v>0.24</v>
      </c>
      <c r="CR161" s="7">
        <v>2.89</v>
      </c>
      <c r="CS161" s="15">
        <f t="shared" si="199"/>
        <v>0.467653718043597</v>
      </c>
      <c r="CT161" s="7">
        <v>0.27</v>
      </c>
      <c r="CU161" s="37">
        <f t="shared" si="200"/>
        <v>0.343416708974024</v>
      </c>
      <c r="CV161" s="37">
        <f t="shared" si="201"/>
        <v>0.0224344710750058</v>
      </c>
      <c r="DU161" s="7">
        <v>491.07</v>
      </c>
      <c r="DV161" s="15">
        <f t="shared" si="174"/>
        <v>201.03913723452</v>
      </c>
      <c r="DW161" s="7">
        <v>116.07</v>
      </c>
      <c r="DX161" s="7">
        <v>306.09</v>
      </c>
      <c r="DY161" s="15">
        <f t="shared" si="175"/>
        <v>68.9009811250899</v>
      </c>
      <c r="DZ161" s="7">
        <v>39.78</v>
      </c>
      <c r="EA161" s="37">
        <f t="shared" si="176"/>
        <v>-0.47270750746905</v>
      </c>
      <c r="EB161" s="37">
        <f t="shared" si="177"/>
        <v>0.0727567816467685</v>
      </c>
      <c r="EC161" s="7">
        <v>62.95</v>
      </c>
      <c r="ED161" s="15">
        <f t="shared" si="202"/>
        <v>11.8818685399225</v>
      </c>
      <c r="EE161" s="7">
        <v>6.86</v>
      </c>
      <c r="EF161" s="7">
        <v>44.09</v>
      </c>
      <c r="EG161" s="15">
        <f t="shared" si="203"/>
        <v>14.2720986543675</v>
      </c>
      <c r="EH161" s="7">
        <v>8.24</v>
      </c>
      <c r="EI161" s="37">
        <f t="shared" si="204"/>
        <v>-0.356107761120509</v>
      </c>
      <c r="EJ161" s="37">
        <f t="shared" si="205"/>
        <v>0.0468036736597183</v>
      </c>
      <c r="EK161" s="7">
        <v>45.09</v>
      </c>
      <c r="EL161" s="15">
        <f t="shared" si="206"/>
        <v>13.6312398555671</v>
      </c>
      <c r="EM161" s="7">
        <v>7.87</v>
      </c>
      <c r="EN161" s="7">
        <v>55.33</v>
      </c>
      <c r="EO161" s="15">
        <f t="shared" si="207"/>
        <v>1.24707658144959</v>
      </c>
      <c r="EP161" s="7">
        <v>0.72</v>
      </c>
      <c r="EQ161" s="37">
        <f t="shared" si="194"/>
        <v>0.204654764477025</v>
      </c>
      <c r="ER161" s="37">
        <f t="shared" si="195"/>
        <v>0.0306334788193486</v>
      </c>
      <c r="ES161" s="7">
        <v>25.2</v>
      </c>
      <c r="ET161" s="15">
        <f t="shared" si="208"/>
        <v>14.0296115413079</v>
      </c>
      <c r="EU161" s="7">
        <v>8.1</v>
      </c>
      <c r="EV161" s="7">
        <v>28.71</v>
      </c>
      <c r="EW161" s="15">
        <f t="shared" si="209"/>
        <v>2.54611468712625</v>
      </c>
      <c r="EX161" s="7">
        <v>1.47</v>
      </c>
      <c r="EY161" s="37">
        <f t="shared" si="196"/>
        <v>0.130401499615595</v>
      </c>
      <c r="EZ161" s="37">
        <f t="shared" si="197"/>
        <v>0.105937937735079</v>
      </c>
      <c r="FA161" s="7">
        <v>105.69</v>
      </c>
      <c r="FB161" s="15">
        <f t="shared" ref="FB161:FB172" si="218">FC161*(AA161^0.5)</f>
        <v>36.2691439104923</v>
      </c>
      <c r="FC161" s="7">
        <v>20.94</v>
      </c>
      <c r="FD161" s="7">
        <v>121.08</v>
      </c>
      <c r="FE161" s="15">
        <f t="shared" ref="FE161:FE172" si="219">FF161*(AA161^0.5)</f>
        <v>7.7076260936815</v>
      </c>
      <c r="FF161" s="7">
        <v>4.45</v>
      </c>
      <c r="FG161" s="37">
        <f>LN(FD161)-LN(FA161)</f>
        <v>0.135941203132262</v>
      </c>
      <c r="FH161" s="37">
        <f t="shared" ref="FH161:FH172" si="220">(FE161^2)/(AA161*(FD161^2))+(FB161^2)/(AA161*(FA161^2))</f>
        <v>0.0406048989882651</v>
      </c>
      <c r="FI161" s="40">
        <v>0.00229</v>
      </c>
      <c r="FJ161" s="15">
        <f t="shared" ref="FJ161:FJ172" si="221">FK161*(AA161^0.5)</f>
        <v>0.000743049796447048</v>
      </c>
      <c r="FK161" s="40">
        <v>0.000429</v>
      </c>
      <c r="FL161" s="40">
        <v>0.0031</v>
      </c>
      <c r="FM161" s="15">
        <f t="shared" ref="FM161:FM172" si="222">FN161*(AA161^0.5)</f>
        <v>0.000471117819658735</v>
      </c>
      <c r="FN161" s="40">
        <v>0.000272</v>
      </c>
      <c r="FO161" s="37">
        <f t="shared" ref="FO161:FO172" si="223">LN(FL161)-LN(FI161)</f>
        <v>0.302850293924952</v>
      </c>
      <c r="FP161" s="37">
        <f t="shared" ref="FP161:FP172" si="224">(FM161^2)/(AA161*(FL161^2))+(FJ161^2)/(AA161*(FI161^2))</f>
        <v>0.0427935157613627</v>
      </c>
      <c r="FQ161" s="40">
        <v>0.00465</v>
      </c>
      <c r="FR161" s="15">
        <f t="shared" ref="FR161:FR172" si="225">FS161*(AA161^0.5)</f>
        <v>0.00258075570327763</v>
      </c>
      <c r="FS161" s="40">
        <v>0.00149</v>
      </c>
      <c r="FT161" s="40">
        <v>0.00695</v>
      </c>
      <c r="FU161" s="15">
        <f t="shared" ref="FU161:FU172" si="226">FV161*(AA161^0.5)</f>
        <v>0.00237290960636936</v>
      </c>
      <c r="FV161" s="40">
        <v>0.00137</v>
      </c>
      <c r="FW161" s="37">
        <f t="shared" ref="FW161:FW172" si="227">LN(FT161)-LN(FQ161)</f>
        <v>0.401874439977435</v>
      </c>
      <c r="FX161" s="37">
        <f t="shared" ref="FX161:FX172" si="228">(FU161^2)/(AA161*(FT161^2))+(FR161^2)/(AA161*(FQ161^2))</f>
        <v>0.141532655817867</v>
      </c>
    </row>
    <row r="162" spans="1:180">
      <c r="A162" s="5">
        <v>35</v>
      </c>
      <c r="B162" s="5" t="s">
        <v>214</v>
      </c>
      <c r="C162" s="6" t="s">
        <v>215</v>
      </c>
      <c r="D162" s="5" t="s">
        <v>216</v>
      </c>
      <c r="E162" s="7">
        <v>-101.63</v>
      </c>
      <c r="F162" s="7">
        <v>41.2</v>
      </c>
      <c r="G162" s="5" t="s">
        <v>108</v>
      </c>
      <c r="H162" s="8">
        <v>965</v>
      </c>
      <c r="I162" s="7">
        <v>9.3</v>
      </c>
      <c r="J162" s="8">
        <v>454</v>
      </c>
      <c r="K162" s="5" t="s">
        <v>117</v>
      </c>
      <c r="L162" s="18"/>
      <c r="M162" s="18"/>
      <c r="P162" s="9">
        <v>10</v>
      </c>
      <c r="Q162" s="6" t="s">
        <v>89</v>
      </c>
      <c r="R162" s="5" t="s">
        <v>188</v>
      </c>
      <c r="S162" s="5" t="s">
        <v>110</v>
      </c>
      <c r="W162" s="5">
        <v>7</v>
      </c>
      <c r="X162" s="6" t="s">
        <v>89</v>
      </c>
      <c r="Y162" s="5" t="s">
        <v>85</v>
      </c>
      <c r="Z162" s="7">
        <v>0.275700002908707</v>
      </c>
      <c r="AA162" s="5">
        <v>3</v>
      </c>
      <c r="AB162" s="5" t="s">
        <v>102</v>
      </c>
      <c r="AC162" s="5" t="s">
        <v>103</v>
      </c>
      <c r="AD162" s="6" t="s">
        <v>88</v>
      </c>
      <c r="AE162" s="7">
        <v>6.7</v>
      </c>
      <c r="AF162" s="7">
        <v>1.401</v>
      </c>
      <c r="AG162" s="7">
        <v>0.111</v>
      </c>
      <c r="AH162" s="7">
        <v>71.4</v>
      </c>
      <c r="AI162" s="7">
        <v>18.1</v>
      </c>
      <c r="AJ162" s="7">
        <v>10.5</v>
      </c>
      <c r="AK162" s="7">
        <v>0.35</v>
      </c>
      <c r="AL162" s="15">
        <f t="shared" si="172"/>
        <v>0.0692820323027551</v>
      </c>
      <c r="AM162" s="7">
        <v>0.04</v>
      </c>
      <c r="AN162" s="7">
        <v>0.24</v>
      </c>
      <c r="AO162" s="15">
        <f t="shared" si="173"/>
        <v>0.0519615242270663</v>
      </c>
      <c r="AP162" s="7">
        <v>0.03</v>
      </c>
      <c r="AQ162" s="37">
        <f t="shared" si="165"/>
        <v>-0.377294231141468</v>
      </c>
      <c r="AR162" s="37">
        <f t="shared" si="166"/>
        <v>0.0286862244897959</v>
      </c>
      <c r="BY162" s="7">
        <v>14.01</v>
      </c>
      <c r="BZ162" s="15">
        <f t="shared" si="210"/>
        <v>3.91443482510566</v>
      </c>
      <c r="CA162" s="7">
        <v>2.26</v>
      </c>
      <c r="CB162" s="7">
        <v>14.84</v>
      </c>
      <c r="CC162" s="15">
        <f t="shared" si="211"/>
        <v>2.37290960636936</v>
      </c>
      <c r="CD162" s="7">
        <v>1.37</v>
      </c>
      <c r="CE162" s="37">
        <f t="shared" si="212"/>
        <v>0.0575548773903187</v>
      </c>
      <c r="CF162" s="37">
        <f t="shared" si="213"/>
        <v>0.0345446201895429</v>
      </c>
      <c r="CG162" s="7">
        <v>1.11</v>
      </c>
      <c r="CH162" s="15">
        <f t="shared" si="214"/>
        <v>0.346410161513775</v>
      </c>
      <c r="CI162" s="7">
        <v>0.2</v>
      </c>
      <c r="CJ162" s="7">
        <v>1.2</v>
      </c>
      <c r="CK162" s="15">
        <f t="shared" si="215"/>
        <v>0.242487113059643</v>
      </c>
      <c r="CL162" s="7">
        <v>0.14</v>
      </c>
      <c r="CM162" s="37">
        <f t="shared" si="216"/>
        <v>0.0779615414697117</v>
      </c>
      <c r="CN162" s="37">
        <f t="shared" si="217"/>
        <v>0.0460760084408733</v>
      </c>
      <c r="CO162" s="7">
        <v>2.05</v>
      </c>
      <c r="CP162" s="15">
        <f t="shared" si="198"/>
        <v>0.41569219381653</v>
      </c>
      <c r="CQ162" s="7">
        <v>0.24</v>
      </c>
      <c r="CR162" s="7">
        <v>2.64</v>
      </c>
      <c r="CS162" s="15">
        <f t="shared" si="199"/>
        <v>0.329089653438087</v>
      </c>
      <c r="CT162" s="7">
        <v>0.19</v>
      </c>
      <c r="CU162" s="37">
        <f t="shared" si="200"/>
        <v>0.252939124007908</v>
      </c>
      <c r="CV162" s="37">
        <f t="shared" si="201"/>
        <v>0.0188857645870855</v>
      </c>
      <c r="DU162" s="7">
        <v>491.07</v>
      </c>
      <c r="DV162" s="15">
        <f t="shared" si="174"/>
        <v>201.03913723452</v>
      </c>
      <c r="DW162" s="7">
        <v>116.07</v>
      </c>
      <c r="DX162" s="7">
        <v>346.4</v>
      </c>
      <c r="DY162" s="15">
        <f t="shared" si="175"/>
        <v>61.5570857009979</v>
      </c>
      <c r="DZ162" s="7">
        <v>35.54</v>
      </c>
      <c r="EA162" s="37">
        <f t="shared" si="176"/>
        <v>-0.348992507136093</v>
      </c>
      <c r="EB162" s="37">
        <f t="shared" si="177"/>
        <v>0.0663930993201569</v>
      </c>
      <c r="EC162" s="7">
        <v>62.95</v>
      </c>
      <c r="ED162" s="15">
        <f t="shared" si="202"/>
        <v>11.8818685399225</v>
      </c>
      <c r="EE162" s="7">
        <v>6.86</v>
      </c>
      <c r="EF162" s="7">
        <v>49.26</v>
      </c>
      <c r="EG162" s="15">
        <f t="shared" si="203"/>
        <v>9.28379232856918</v>
      </c>
      <c r="EH162" s="7">
        <v>5.36</v>
      </c>
      <c r="EI162" s="37">
        <f t="shared" si="204"/>
        <v>-0.245228367797964</v>
      </c>
      <c r="EJ162" s="37">
        <f t="shared" si="205"/>
        <v>0.0237153346592429</v>
      </c>
      <c r="EK162" s="7">
        <v>45.09</v>
      </c>
      <c r="EL162" s="15">
        <f t="shared" si="206"/>
        <v>13.6312398555671</v>
      </c>
      <c r="EM162" s="7">
        <v>7.87</v>
      </c>
      <c r="EN162" s="7">
        <v>58.32</v>
      </c>
      <c r="EO162" s="15">
        <f t="shared" si="207"/>
        <v>16.419841655753</v>
      </c>
      <c r="EP162" s="7">
        <v>9.48</v>
      </c>
      <c r="EQ162" s="37">
        <f t="shared" si="194"/>
        <v>0.25728459526741</v>
      </c>
      <c r="ER162" s="37">
        <f t="shared" si="195"/>
        <v>0.0568871157732329</v>
      </c>
      <c r="ES162" s="7">
        <v>25.2</v>
      </c>
      <c r="ET162" s="15">
        <f t="shared" si="208"/>
        <v>14.0296115413079</v>
      </c>
      <c r="EU162" s="7">
        <v>8.1</v>
      </c>
      <c r="EV162" s="7">
        <v>60.57</v>
      </c>
      <c r="EW162" s="15">
        <f t="shared" si="209"/>
        <v>12.1589966691335</v>
      </c>
      <c r="EX162" s="7">
        <v>7.02</v>
      </c>
      <c r="EY162" s="37">
        <f t="shared" si="196"/>
        <v>0.876955726475479</v>
      </c>
      <c r="EZ162" s="37">
        <f t="shared" si="197"/>
        <v>0.11674889543214</v>
      </c>
      <c r="FA162" s="7">
        <v>105.69</v>
      </c>
      <c r="FB162" s="15">
        <f t="shared" si="218"/>
        <v>36.2691439104923</v>
      </c>
      <c r="FC162" s="7">
        <v>20.94</v>
      </c>
      <c r="FD162" s="7">
        <v>141.96</v>
      </c>
      <c r="FE162" s="15">
        <f t="shared" si="219"/>
        <v>32.0429399400242</v>
      </c>
      <c r="FF162" s="7">
        <v>18.5</v>
      </c>
      <c r="FG162" s="37">
        <f t="shared" ref="FG162:FG172" si="229">LN(FD162)-LN(FA162)</f>
        <v>0.29503504675704</v>
      </c>
      <c r="FH162" s="37">
        <f t="shared" si="220"/>
        <v>0.0562370335613992</v>
      </c>
      <c r="FI162" s="40">
        <v>0.00229</v>
      </c>
      <c r="FJ162" s="15">
        <f t="shared" si="221"/>
        <v>0.000743049796447048</v>
      </c>
      <c r="FK162" s="40">
        <v>0.000429</v>
      </c>
      <c r="FL162" s="7">
        <v>0.0031</v>
      </c>
      <c r="FM162" s="15">
        <f t="shared" si="222"/>
        <v>0.000336017856668362</v>
      </c>
      <c r="FN162" s="7">
        <v>0.000194</v>
      </c>
      <c r="FO162" s="37">
        <f t="shared" si="223"/>
        <v>0.302850293924952</v>
      </c>
      <c r="FP162" s="37">
        <f t="shared" si="224"/>
        <v>0.0390112056677103</v>
      </c>
      <c r="FQ162" s="40">
        <v>0.00465</v>
      </c>
      <c r="FR162" s="15">
        <f t="shared" si="225"/>
        <v>0.00258075570327763</v>
      </c>
      <c r="FS162" s="40">
        <v>0.00149</v>
      </c>
      <c r="FT162" s="40">
        <v>0.00656</v>
      </c>
      <c r="FU162" s="15">
        <f t="shared" si="226"/>
        <v>0.000736121593216773</v>
      </c>
      <c r="FV162" s="40">
        <v>0.000425</v>
      </c>
      <c r="FW162" s="37">
        <f t="shared" si="227"/>
        <v>0.344123383356733</v>
      </c>
      <c r="FX162" s="37">
        <f t="shared" si="228"/>
        <v>0.106872755453056</v>
      </c>
    </row>
    <row r="163" spans="1:180">
      <c r="A163" s="5">
        <v>35</v>
      </c>
      <c r="B163" s="5" t="s">
        <v>214</v>
      </c>
      <c r="C163" s="6" t="s">
        <v>215</v>
      </c>
      <c r="D163" s="5" t="s">
        <v>216</v>
      </c>
      <c r="E163" s="7">
        <v>-101.63</v>
      </c>
      <c r="F163" s="7">
        <v>41.2</v>
      </c>
      <c r="G163" s="5" t="s">
        <v>108</v>
      </c>
      <c r="H163" s="8">
        <v>965</v>
      </c>
      <c r="I163" s="7">
        <v>9.3</v>
      </c>
      <c r="J163" s="8">
        <v>454</v>
      </c>
      <c r="K163" s="5" t="s">
        <v>132</v>
      </c>
      <c r="L163" s="18"/>
      <c r="M163" s="18"/>
      <c r="Q163" s="18"/>
      <c r="T163" s="6" t="s">
        <v>161</v>
      </c>
      <c r="U163" s="5" t="s">
        <v>189</v>
      </c>
      <c r="V163" s="5" t="s">
        <v>110</v>
      </c>
      <c r="W163" s="5">
        <v>7</v>
      </c>
      <c r="X163" s="6" t="s">
        <v>89</v>
      </c>
      <c r="Y163" s="5" t="s">
        <v>85</v>
      </c>
      <c r="Z163" s="7">
        <v>0.275700002908707</v>
      </c>
      <c r="AA163" s="5">
        <v>3</v>
      </c>
      <c r="AB163" s="5" t="s">
        <v>102</v>
      </c>
      <c r="AC163" s="5" t="s">
        <v>103</v>
      </c>
      <c r="AD163" s="6" t="s">
        <v>88</v>
      </c>
      <c r="AE163" s="7">
        <v>6.7</v>
      </c>
      <c r="AF163" s="7">
        <v>1.401</v>
      </c>
      <c r="AG163" s="7">
        <v>0.111</v>
      </c>
      <c r="AH163" s="7">
        <v>71.4</v>
      </c>
      <c r="AI163" s="7">
        <v>18.1</v>
      </c>
      <c r="AJ163" s="7">
        <v>10.5</v>
      </c>
      <c r="AK163" s="7">
        <v>0.35</v>
      </c>
      <c r="AL163" s="15">
        <f t="shared" si="172"/>
        <v>0.0692820323027551</v>
      </c>
      <c r="AM163" s="7">
        <v>0.04</v>
      </c>
      <c r="AN163" s="7">
        <v>0.24</v>
      </c>
      <c r="AO163" s="15">
        <f t="shared" si="173"/>
        <v>0.0866025403784439</v>
      </c>
      <c r="AP163" s="7">
        <v>0.05</v>
      </c>
      <c r="AQ163" s="37">
        <f t="shared" si="165"/>
        <v>-0.377294231141468</v>
      </c>
      <c r="AR163" s="37">
        <f t="shared" si="166"/>
        <v>0.0564640022675737</v>
      </c>
      <c r="BY163" s="7">
        <v>14.01</v>
      </c>
      <c r="BZ163" s="15">
        <f t="shared" si="210"/>
        <v>3.91443482510566</v>
      </c>
      <c r="CA163" s="7">
        <v>2.26</v>
      </c>
      <c r="CB163" s="7">
        <v>12.95</v>
      </c>
      <c r="CC163" s="15">
        <f t="shared" si="211"/>
        <v>4.24352447854375</v>
      </c>
      <c r="CD163" s="7">
        <v>2.45</v>
      </c>
      <c r="CE163" s="37">
        <f t="shared" si="212"/>
        <v>-0.0786755722033692</v>
      </c>
      <c r="CF163" s="37">
        <f t="shared" si="213"/>
        <v>0.0618145454228367</v>
      </c>
      <c r="CG163" s="7">
        <v>1.11</v>
      </c>
      <c r="CH163" s="15">
        <f t="shared" si="214"/>
        <v>0.346410161513775</v>
      </c>
      <c r="CI163" s="7">
        <v>0.2</v>
      </c>
      <c r="CJ163" s="7">
        <v>0.1</v>
      </c>
      <c r="CK163" s="15">
        <f t="shared" si="215"/>
        <v>0.381051177665153</v>
      </c>
      <c r="CL163" s="7">
        <v>0.22</v>
      </c>
      <c r="CM163" s="37">
        <f t="shared" si="216"/>
        <v>-2.40694510831829</v>
      </c>
      <c r="CN163" s="37">
        <f t="shared" si="217"/>
        <v>4.87246489732976</v>
      </c>
      <c r="CO163" s="7">
        <v>2.05</v>
      </c>
      <c r="CP163" s="15">
        <f t="shared" si="198"/>
        <v>0.41569219381653</v>
      </c>
      <c r="CQ163" s="7">
        <v>0.24</v>
      </c>
      <c r="CR163" s="7">
        <v>2.87</v>
      </c>
      <c r="CS163" s="15">
        <f t="shared" si="199"/>
        <v>0.744781847254617</v>
      </c>
      <c r="CT163" s="7">
        <v>0.43</v>
      </c>
      <c r="CU163" s="37">
        <f t="shared" si="200"/>
        <v>0.336472236621213</v>
      </c>
      <c r="CV163" s="37">
        <f t="shared" si="201"/>
        <v>0.0361538928480375</v>
      </c>
      <c r="DU163" s="7">
        <v>491.07</v>
      </c>
      <c r="DV163" s="15">
        <f t="shared" si="174"/>
        <v>201.03913723452</v>
      </c>
      <c r="DW163" s="7">
        <v>116.07</v>
      </c>
      <c r="DX163" s="7">
        <v>321.87</v>
      </c>
      <c r="DY163" s="15">
        <f t="shared" si="175"/>
        <v>4.05299888971117</v>
      </c>
      <c r="DZ163" s="7">
        <v>2.34</v>
      </c>
      <c r="EA163" s="37">
        <f t="shared" si="176"/>
        <v>-0.422438946507609</v>
      </c>
      <c r="EB163" s="37">
        <f t="shared" si="177"/>
        <v>0.0559195715695304</v>
      </c>
      <c r="EC163" s="7">
        <v>62.95</v>
      </c>
      <c r="ED163" s="15">
        <f t="shared" si="202"/>
        <v>11.8818685399225</v>
      </c>
      <c r="EE163" s="7">
        <v>6.86</v>
      </c>
      <c r="EF163" s="7">
        <v>48.3</v>
      </c>
      <c r="EG163" s="15">
        <f t="shared" si="203"/>
        <v>3.42946059898638</v>
      </c>
      <c r="EH163" s="7">
        <v>1.98</v>
      </c>
      <c r="EI163" s="37">
        <f t="shared" si="204"/>
        <v>-0.264909199831829</v>
      </c>
      <c r="EJ163" s="37">
        <f t="shared" si="205"/>
        <v>0.0135561235759025</v>
      </c>
      <c r="EK163" s="7">
        <v>45.09</v>
      </c>
      <c r="EL163" s="15">
        <f t="shared" si="206"/>
        <v>13.6312398555671</v>
      </c>
      <c r="EM163" s="7">
        <v>7.87</v>
      </c>
      <c r="EN163" s="7">
        <v>80.01</v>
      </c>
      <c r="EO163" s="15">
        <f t="shared" si="207"/>
        <v>8.6429335297687</v>
      </c>
      <c r="EP163" s="7">
        <v>4.99</v>
      </c>
      <c r="EQ163" s="37">
        <f t="shared" si="194"/>
        <v>0.57349113442904</v>
      </c>
      <c r="ER163" s="37">
        <f t="shared" si="195"/>
        <v>0.0343538131673167</v>
      </c>
      <c r="ES163" s="7">
        <v>25.2</v>
      </c>
      <c r="ET163" s="15">
        <f t="shared" si="208"/>
        <v>14.0296115413079</v>
      </c>
      <c r="EU163" s="7">
        <v>8.1</v>
      </c>
      <c r="EV163" s="7">
        <v>42.78</v>
      </c>
      <c r="EW163" s="15">
        <f t="shared" si="209"/>
        <v>19.814661238588</v>
      </c>
      <c r="EX163" s="7">
        <v>11.44</v>
      </c>
      <c r="EY163" s="37">
        <f t="shared" si="196"/>
        <v>0.529226709136882</v>
      </c>
      <c r="EZ163" s="37">
        <f t="shared" si="197"/>
        <v>0.174826937480095</v>
      </c>
      <c r="FA163" s="7">
        <v>105.69</v>
      </c>
      <c r="FB163" s="15">
        <f t="shared" si="218"/>
        <v>36.2691439104923</v>
      </c>
      <c r="FC163" s="7">
        <v>20.94</v>
      </c>
      <c r="FD163" s="7">
        <v>137.89</v>
      </c>
      <c r="FE163" s="15">
        <f t="shared" si="219"/>
        <v>6.35662646377778</v>
      </c>
      <c r="FF163" s="7">
        <v>3.67</v>
      </c>
      <c r="FG163" s="37">
        <f t="shared" si="229"/>
        <v>0.265945984832395</v>
      </c>
      <c r="FH163" s="37">
        <f t="shared" si="220"/>
        <v>0.0399625287802818</v>
      </c>
      <c r="FI163" s="40">
        <v>0.00229</v>
      </c>
      <c r="FJ163" s="15">
        <f t="shared" si="221"/>
        <v>0.000743049796447048</v>
      </c>
      <c r="FK163" s="40">
        <v>0.000429</v>
      </c>
      <c r="FL163" s="7">
        <v>0.00315</v>
      </c>
      <c r="FM163" s="15">
        <f t="shared" si="222"/>
        <v>0.000533471648731214</v>
      </c>
      <c r="FN163" s="7">
        <v>0.000308</v>
      </c>
      <c r="FO163" s="37">
        <f t="shared" si="223"/>
        <v>0.318850635271393</v>
      </c>
      <c r="FP163" s="37">
        <f t="shared" si="224"/>
        <v>0.0446553623460675</v>
      </c>
      <c r="FQ163" s="40">
        <v>0.00465</v>
      </c>
      <c r="FR163" s="15">
        <f t="shared" si="225"/>
        <v>0.00258075570327763</v>
      </c>
      <c r="FS163" s="40">
        <v>0.00149</v>
      </c>
      <c r="FT163" s="40">
        <v>0.00868</v>
      </c>
      <c r="FU163" s="15">
        <f t="shared" si="226"/>
        <v>0.00614878036686951</v>
      </c>
      <c r="FV163" s="40">
        <v>0.00355</v>
      </c>
      <c r="FW163" s="37">
        <f t="shared" si="227"/>
        <v>0.624154309072994</v>
      </c>
      <c r="FX163" s="37">
        <f t="shared" si="228"/>
        <v>0.269945145245056</v>
      </c>
    </row>
    <row r="164" spans="1:180">
      <c r="A164" s="5">
        <v>35</v>
      </c>
      <c r="B164" s="5" t="s">
        <v>214</v>
      </c>
      <c r="C164" s="6" t="s">
        <v>215</v>
      </c>
      <c r="D164" s="5" t="s">
        <v>216</v>
      </c>
      <c r="E164" s="7">
        <v>-101.63</v>
      </c>
      <c r="F164" s="7">
        <v>41.2</v>
      </c>
      <c r="G164" s="5" t="s">
        <v>108</v>
      </c>
      <c r="H164" s="8">
        <v>965</v>
      </c>
      <c r="I164" s="7">
        <v>9.3</v>
      </c>
      <c r="J164" s="8">
        <v>454</v>
      </c>
      <c r="K164" s="5" t="s">
        <v>81</v>
      </c>
      <c r="L164" s="9">
        <v>10</v>
      </c>
      <c r="M164" s="6" t="s">
        <v>89</v>
      </c>
      <c r="N164" s="5" t="s">
        <v>83</v>
      </c>
      <c r="O164" s="5" t="s">
        <v>110</v>
      </c>
      <c r="Q164" s="18"/>
      <c r="W164" s="5">
        <v>7</v>
      </c>
      <c r="X164" s="6" t="s">
        <v>89</v>
      </c>
      <c r="Y164" s="5" t="s">
        <v>85</v>
      </c>
      <c r="Z164" s="7">
        <v>0.275700002908707</v>
      </c>
      <c r="AA164" s="5">
        <v>3</v>
      </c>
      <c r="AB164" s="5" t="s">
        <v>102</v>
      </c>
      <c r="AC164" s="5" t="s">
        <v>103</v>
      </c>
      <c r="AD164" s="6" t="s">
        <v>88</v>
      </c>
      <c r="AE164" s="7">
        <v>6.7</v>
      </c>
      <c r="AF164" s="7">
        <v>1.401</v>
      </c>
      <c r="AG164" s="7">
        <v>0.111</v>
      </c>
      <c r="AH164" s="7">
        <v>71.4</v>
      </c>
      <c r="AI164" s="7">
        <v>18.1</v>
      </c>
      <c r="AJ164" s="7">
        <v>10.5</v>
      </c>
      <c r="AK164" s="7">
        <v>0.31</v>
      </c>
      <c r="AL164" s="15">
        <f t="shared" si="172"/>
        <v>0.0173205080756888</v>
      </c>
      <c r="AM164" s="7">
        <v>0.01</v>
      </c>
      <c r="AN164" s="7">
        <v>0.22</v>
      </c>
      <c r="AO164" s="15">
        <f t="shared" si="173"/>
        <v>0.0346410161513775</v>
      </c>
      <c r="AP164" s="7">
        <v>0.02</v>
      </c>
      <c r="AQ164" s="37">
        <f t="shared" si="165"/>
        <v>-0.34294475112683</v>
      </c>
      <c r="AR164" s="37">
        <f t="shared" si="166"/>
        <v>0.0093050455362441</v>
      </c>
      <c r="BY164" s="7">
        <v>15.3</v>
      </c>
      <c r="BZ164" s="15">
        <f t="shared" si="210"/>
        <v>1.73205080756888</v>
      </c>
      <c r="CA164" s="7">
        <v>1</v>
      </c>
      <c r="CB164" s="7">
        <v>14.01</v>
      </c>
      <c r="CC164" s="15">
        <f t="shared" si="211"/>
        <v>1.73205080756888</v>
      </c>
      <c r="CD164" s="7">
        <v>1</v>
      </c>
      <c r="CE164" s="37">
        <f t="shared" si="212"/>
        <v>-0.0880814680494741</v>
      </c>
      <c r="CF164" s="37">
        <f t="shared" si="213"/>
        <v>0.00936662123835093</v>
      </c>
      <c r="CG164" s="7">
        <v>1.12</v>
      </c>
      <c r="CH164" s="15">
        <f t="shared" si="214"/>
        <v>0.311769145362398</v>
      </c>
      <c r="CI164" s="7">
        <v>0.18</v>
      </c>
      <c r="CJ164" s="7">
        <v>1.11</v>
      </c>
      <c r="CK164" s="15">
        <f t="shared" si="215"/>
        <v>0.0346410161513775</v>
      </c>
      <c r="CL164" s="7">
        <v>0.02</v>
      </c>
      <c r="CM164" s="37">
        <f t="shared" si="216"/>
        <v>-0.00896866998276041</v>
      </c>
      <c r="CN164" s="37">
        <f t="shared" si="217"/>
        <v>0.0261537306059507</v>
      </c>
      <c r="CO164" s="7">
        <v>2.63</v>
      </c>
      <c r="CP164" s="15">
        <f t="shared" si="198"/>
        <v>0.814063879557372</v>
      </c>
      <c r="CQ164" s="7">
        <v>0.47</v>
      </c>
      <c r="CR164" s="7">
        <v>3.27</v>
      </c>
      <c r="CS164" s="15">
        <f t="shared" si="199"/>
        <v>1.26439708952528</v>
      </c>
      <c r="CT164" s="7">
        <v>0.73</v>
      </c>
      <c r="CU164" s="37">
        <f t="shared" si="200"/>
        <v>0.217806138719489</v>
      </c>
      <c r="CV164" s="37">
        <f t="shared" si="201"/>
        <v>0.0817730796306828</v>
      </c>
      <c r="DU164" s="7">
        <v>323.13</v>
      </c>
      <c r="DV164" s="15">
        <f t="shared" si="174"/>
        <v>42.348642245059</v>
      </c>
      <c r="DW164" s="7">
        <v>24.45</v>
      </c>
      <c r="DX164" s="7">
        <v>355.03</v>
      </c>
      <c r="DY164" s="15">
        <f t="shared" si="175"/>
        <v>46.245756562089</v>
      </c>
      <c r="DZ164" s="7">
        <v>26.7</v>
      </c>
      <c r="EA164" s="37">
        <f t="shared" si="176"/>
        <v>0.094147573916362</v>
      </c>
      <c r="EB164" s="37">
        <f t="shared" si="177"/>
        <v>0.0113811436558175</v>
      </c>
      <c r="EC164" s="7">
        <v>48.66</v>
      </c>
      <c r="ED164" s="15">
        <f t="shared" si="202"/>
        <v>10.8079970392298</v>
      </c>
      <c r="EE164" s="7">
        <v>6.24</v>
      </c>
      <c r="EF164" s="7">
        <v>50.5</v>
      </c>
      <c r="EG164" s="15">
        <f t="shared" si="203"/>
        <v>5.92361376188556</v>
      </c>
      <c r="EH164" s="7">
        <v>3.42</v>
      </c>
      <c r="EI164" s="37">
        <f t="shared" si="204"/>
        <v>0.037115998925938</v>
      </c>
      <c r="EJ164" s="37">
        <f t="shared" si="205"/>
        <v>0.0210310365914408</v>
      </c>
      <c r="EK164" s="7">
        <v>46.74</v>
      </c>
      <c r="EL164" s="15">
        <f t="shared" si="206"/>
        <v>20.6980071504481</v>
      </c>
      <c r="EM164" s="7">
        <v>11.95</v>
      </c>
      <c r="EN164" s="7">
        <v>58.64</v>
      </c>
      <c r="EO164" s="15">
        <f t="shared" si="207"/>
        <v>24.3526343544184</v>
      </c>
      <c r="EP164" s="7">
        <v>14.06</v>
      </c>
      <c r="EQ164" s="37">
        <f t="shared" si="194"/>
        <v>0.226816728467684</v>
      </c>
      <c r="ER164" s="37">
        <f t="shared" si="195"/>
        <v>0.122855706506398</v>
      </c>
      <c r="ES164" s="7">
        <v>33.39</v>
      </c>
      <c r="ET164" s="15">
        <f t="shared" si="208"/>
        <v>21.0963788361889</v>
      </c>
      <c r="EU164" s="7">
        <v>12.18</v>
      </c>
      <c r="EV164" s="7">
        <v>40.02</v>
      </c>
      <c r="EW164" s="15">
        <f t="shared" si="209"/>
        <v>20.5767635939183</v>
      </c>
      <c r="EX164" s="7">
        <v>11.88</v>
      </c>
      <c r="EY164" s="37">
        <f t="shared" si="196"/>
        <v>0.181122875200024</v>
      </c>
      <c r="EZ164" s="37">
        <f t="shared" si="197"/>
        <v>0.221185213744135</v>
      </c>
      <c r="FA164" s="7">
        <v>137.89</v>
      </c>
      <c r="FB164" s="15">
        <f t="shared" si="218"/>
        <v>59.1322145704015</v>
      </c>
      <c r="FC164" s="7">
        <v>34.14</v>
      </c>
      <c r="FD164" s="7">
        <v>149.29</v>
      </c>
      <c r="FE164" s="15">
        <f t="shared" si="219"/>
        <v>52.758267598548</v>
      </c>
      <c r="FF164" s="7">
        <v>30.46</v>
      </c>
      <c r="FG164" s="37">
        <f t="shared" si="229"/>
        <v>0.0794344572118488</v>
      </c>
      <c r="FH164" s="37">
        <f t="shared" si="220"/>
        <v>0.102929371845672</v>
      </c>
      <c r="FI164" s="7">
        <v>0.00286</v>
      </c>
      <c r="FJ164" s="15">
        <f t="shared" si="221"/>
        <v>0.000374122974434877</v>
      </c>
      <c r="FK164" s="7">
        <v>0.000216</v>
      </c>
      <c r="FL164" s="40">
        <v>0.00274</v>
      </c>
      <c r="FM164" s="15">
        <f t="shared" si="222"/>
        <v>0.00030830504374726</v>
      </c>
      <c r="FN164" s="40">
        <v>0.000178</v>
      </c>
      <c r="FO164" s="37">
        <f t="shared" si="223"/>
        <v>-0.0428637044317828</v>
      </c>
      <c r="FP164" s="37">
        <f t="shared" si="224"/>
        <v>0.00992420320968325</v>
      </c>
      <c r="FQ164" s="40">
        <v>0.0055</v>
      </c>
      <c r="FR164" s="15">
        <f t="shared" si="225"/>
        <v>0.00278860180018589</v>
      </c>
      <c r="FS164" s="40">
        <v>0.00161</v>
      </c>
      <c r="FT164" s="40">
        <v>0.00773</v>
      </c>
      <c r="FU164" s="15">
        <f t="shared" si="226"/>
        <v>0.00118645480318468</v>
      </c>
      <c r="FV164" s="40">
        <v>0.000685</v>
      </c>
      <c r="FW164" s="37">
        <f t="shared" si="227"/>
        <v>0.340360770360905</v>
      </c>
      <c r="FX164" s="37">
        <f t="shared" si="228"/>
        <v>0.0935420131356673</v>
      </c>
    </row>
    <row r="165" spans="1:180">
      <c r="A165" s="5">
        <v>35</v>
      </c>
      <c r="B165" s="5" t="s">
        <v>214</v>
      </c>
      <c r="C165" s="6" t="s">
        <v>215</v>
      </c>
      <c r="D165" s="5" t="s">
        <v>216</v>
      </c>
      <c r="E165" s="7">
        <v>-101.63</v>
      </c>
      <c r="F165" s="7">
        <v>41.2</v>
      </c>
      <c r="G165" s="5" t="s">
        <v>108</v>
      </c>
      <c r="H165" s="8">
        <v>965</v>
      </c>
      <c r="I165" s="7">
        <v>9.3</v>
      </c>
      <c r="J165" s="8">
        <v>454</v>
      </c>
      <c r="K165" s="5" t="s">
        <v>117</v>
      </c>
      <c r="L165" s="18"/>
      <c r="M165" s="18"/>
      <c r="P165" s="9">
        <v>10</v>
      </c>
      <c r="Q165" s="6" t="s">
        <v>89</v>
      </c>
      <c r="R165" s="5" t="s">
        <v>188</v>
      </c>
      <c r="S165" s="5" t="s">
        <v>110</v>
      </c>
      <c r="W165" s="5">
        <v>7</v>
      </c>
      <c r="X165" s="6" t="s">
        <v>89</v>
      </c>
      <c r="Y165" s="5" t="s">
        <v>85</v>
      </c>
      <c r="Z165" s="7">
        <v>0.275700002908707</v>
      </c>
      <c r="AA165" s="5">
        <v>3</v>
      </c>
      <c r="AB165" s="5" t="s">
        <v>102</v>
      </c>
      <c r="AC165" s="5" t="s">
        <v>103</v>
      </c>
      <c r="AD165" s="6" t="s">
        <v>88</v>
      </c>
      <c r="AE165" s="7">
        <v>6.7</v>
      </c>
      <c r="AF165" s="7">
        <v>1.401</v>
      </c>
      <c r="AG165" s="7">
        <v>0.111</v>
      </c>
      <c r="AH165" s="7">
        <v>71.4</v>
      </c>
      <c r="AI165" s="7">
        <v>18.1</v>
      </c>
      <c r="AJ165" s="7">
        <v>10.5</v>
      </c>
      <c r="AK165" s="7">
        <v>0.31</v>
      </c>
      <c r="AL165" s="15">
        <f t="shared" si="172"/>
        <v>0.0173205080756888</v>
      </c>
      <c r="AM165" s="7">
        <v>0.01</v>
      </c>
      <c r="AN165" s="7">
        <v>0.26</v>
      </c>
      <c r="AO165" s="15">
        <f t="shared" si="173"/>
        <v>0.0173205080756888</v>
      </c>
      <c r="AP165" s="7">
        <v>0.01</v>
      </c>
      <c r="AQ165" s="37">
        <f t="shared" si="165"/>
        <v>-0.175890666463664</v>
      </c>
      <c r="AR165" s="37">
        <f t="shared" si="166"/>
        <v>0.00251987266715515</v>
      </c>
      <c r="BY165" s="7">
        <v>15.3</v>
      </c>
      <c r="BZ165" s="15">
        <f t="shared" si="210"/>
        <v>1.73205080756888</v>
      </c>
      <c r="CA165" s="7">
        <v>1</v>
      </c>
      <c r="CB165" s="7">
        <v>16.51</v>
      </c>
      <c r="CC165" s="15">
        <f t="shared" si="211"/>
        <v>0.484974226119286</v>
      </c>
      <c r="CD165" s="7">
        <v>0.28</v>
      </c>
      <c r="CE165" s="37">
        <f t="shared" si="212"/>
        <v>0.0761134295336467</v>
      </c>
      <c r="CF165" s="37">
        <f t="shared" si="213"/>
        <v>0.0045594831269655</v>
      </c>
      <c r="CG165" s="7">
        <v>1.12</v>
      </c>
      <c r="CH165" s="15">
        <f t="shared" si="214"/>
        <v>0.311769145362398</v>
      </c>
      <c r="CI165" s="7">
        <v>0.18</v>
      </c>
      <c r="CJ165" s="7">
        <v>1.33</v>
      </c>
      <c r="CK165" s="15">
        <f t="shared" si="215"/>
        <v>0.0519615242270663</v>
      </c>
      <c r="CL165" s="7">
        <v>0.03</v>
      </c>
      <c r="CM165" s="37">
        <f t="shared" si="216"/>
        <v>0.171850256926659</v>
      </c>
      <c r="CN165" s="37">
        <f t="shared" si="217"/>
        <v>0.0263378724065804</v>
      </c>
      <c r="CO165" s="7">
        <v>2.63</v>
      </c>
      <c r="CP165" s="15">
        <f t="shared" si="198"/>
        <v>0.814063879557372</v>
      </c>
      <c r="CQ165" s="7">
        <v>0.47</v>
      </c>
      <c r="CR165" s="7">
        <v>3.23</v>
      </c>
      <c r="CS165" s="15">
        <f t="shared" si="199"/>
        <v>0.900666419935816</v>
      </c>
      <c r="CT165" s="7">
        <v>0.52</v>
      </c>
      <c r="CU165" s="37">
        <f t="shared" si="200"/>
        <v>0.205498291044892</v>
      </c>
      <c r="CV165" s="37">
        <f t="shared" si="201"/>
        <v>0.0578542814035686</v>
      </c>
      <c r="DU165" s="7">
        <v>323.13</v>
      </c>
      <c r="DV165" s="15">
        <f t="shared" si="174"/>
        <v>42.348642245059</v>
      </c>
      <c r="DW165" s="7">
        <v>24.45</v>
      </c>
      <c r="DX165" s="7">
        <v>334.94</v>
      </c>
      <c r="DY165" s="15">
        <f t="shared" si="175"/>
        <v>6.11413935071814</v>
      </c>
      <c r="DZ165" s="7">
        <v>3.53</v>
      </c>
      <c r="EA165" s="37">
        <f t="shared" si="176"/>
        <v>0.0358966922755437</v>
      </c>
      <c r="EB165" s="37">
        <f t="shared" si="177"/>
        <v>0.00583643958643447</v>
      </c>
      <c r="EC165" s="7">
        <v>48.66</v>
      </c>
      <c r="ED165" s="15">
        <f t="shared" si="202"/>
        <v>10.8079970392298</v>
      </c>
      <c r="EE165" s="7">
        <v>6.24</v>
      </c>
      <c r="EF165" s="7">
        <v>48.67</v>
      </c>
      <c r="EG165" s="15">
        <f t="shared" si="203"/>
        <v>3.25625551822949</v>
      </c>
      <c r="EH165" s="7">
        <v>1.88</v>
      </c>
      <c r="EI165" s="37">
        <f t="shared" si="204"/>
        <v>0.00020548648998675</v>
      </c>
      <c r="EJ165" s="37">
        <f t="shared" si="205"/>
        <v>0.0179367457881654</v>
      </c>
      <c r="EK165" s="7">
        <v>46.74</v>
      </c>
      <c r="EL165" s="15">
        <f t="shared" si="206"/>
        <v>20.6980071504481</v>
      </c>
      <c r="EM165" s="7">
        <v>11.95</v>
      </c>
      <c r="EN165" s="7">
        <v>38.68</v>
      </c>
      <c r="EO165" s="15">
        <f t="shared" si="207"/>
        <v>7.51710050484893</v>
      </c>
      <c r="EP165" s="7">
        <v>4.34</v>
      </c>
      <c r="EQ165" s="37">
        <f t="shared" si="194"/>
        <v>-0.189277658525618</v>
      </c>
      <c r="ER165" s="37">
        <f t="shared" si="195"/>
        <v>0.0779564194044249</v>
      </c>
      <c r="ES165" s="7">
        <v>33.39</v>
      </c>
      <c r="ET165" s="15">
        <f t="shared" si="208"/>
        <v>21.0963788361889</v>
      </c>
      <c r="EU165" s="7">
        <v>12.18</v>
      </c>
      <c r="EV165" s="7">
        <v>23.05</v>
      </c>
      <c r="EW165" s="15">
        <f t="shared" si="209"/>
        <v>10.9119200876839</v>
      </c>
      <c r="EX165" s="7">
        <v>6.3</v>
      </c>
      <c r="EY165" s="37">
        <f t="shared" si="196"/>
        <v>-0.370590684512905</v>
      </c>
      <c r="EZ165" s="37">
        <f t="shared" si="197"/>
        <v>0.207767562432301</v>
      </c>
      <c r="FA165" s="7">
        <v>137.89</v>
      </c>
      <c r="FB165" s="15">
        <f t="shared" si="218"/>
        <v>59.1322145704015</v>
      </c>
      <c r="FC165" s="7">
        <v>34.14</v>
      </c>
      <c r="FD165" s="7">
        <v>132.01</v>
      </c>
      <c r="FE165" s="15">
        <f t="shared" si="219"/>
        <v>66.5453920267963</v>
      </c>
      <c r="FF165" s="7">
        <v>38.42</v>
      </c>
      <c r="FG165" s="37">
        <f t="shared" si="229"/>
        <v>-0.0435785885609823</v>
      </c>
      <c r="FH165" s="37">
        <f t="shared" si="220"/>
        <v>0.146003585444247</v>
      </c>
      <c r="FI165" s="7">
        <v>0.00286</v>
      </c>
      <c r="FJ165" s="15">
        <f t="shared" si="221"/>
        <v>0.000374122974434877</v>
      </c>
      <c r="FK165" s="7">
        <v>0.000216</v>
      </c>
      <c r="FL165" s="40">
        <v>0.00326</v>
      </c>
      <c r="FM165" s="15">
        <f t="shared" si="222"/>
        <v>0.00058543317295828</v>
      </c>
      <c r="FN165" s="40">
        <v>0.000338</v>
      </c>
      <c r="FO165" s="37">
        <f t="shared" si="223"/>
        <v>0.130905570546854</v>
      </c>
      <c r="FP165" s="37">
        <f t="shared" si="224"/>
        <v>0.0164536923477689</v>
      </c>
      <c r="FQ165" s="40">
        <v>0.0055</v>
      </c>
      <c r="FR165" s="15">
        <f t="shared" si="225"/>
        <v>0.00278860180018589</v>
      </c>
      <c r="FS165" s="40">
        <v>0.00161</v>
      </c>
      <c r="FT165" s="40">
        <v>0.00847</v>
      </c>
      <c r="FU165" s="15">
        <f t="shared" si="226"/>
        <v>0.000666839560914018</v>
      </c>
      <c r="FV165" s="40">
        <v>0.000385</v>
      </c>
      <c r="FW165" s="37">
        <f t="shared" si="227"/>
        <v>0.431782416425538</v>
      </c>
      <c r="FX165" s="37">
        <f t="shared" si="228"/>
        <v>0.0877553719008264</v>
      </c>
    </row>
    <row r="166" spans="1:180">
      <c r="A166" s="5">
        <v>35</v>
      </c>
      <c r="B166" s="5" t="s">
        <v>214</v>
      </c>
      <c r="C166" s="6" t="s">
        <v>215</v>
      </c>
      <c r="D166" s="5" t="s">
        <v>216</v>
      </c>
      <c r="E166" s="7">
        <v>-101.63</v>
      </c>
      <c r="F166" s="7">
        <v>41.2</v>
      </c>
      <c r="G166" s="5" t="s">
        <v>108</v>
      </c>
      <c r="H166" s="8">
        <v>965</v>
      </c>
      <c r="I166" s="7">
        <v>9.3</v>
      </c>
      <c r="J166" s="8">
        <v>454</v>
      </c>
      <c r="K166" s="5" t="s">
        <v>132</v>
      </c>
      <c r="L166" s="18"/>
      <c r="M166" s="18"/>
      <c r="Q166" s="18"/>
      <c r="T166" s="6" t="s">
        <v>161</v>
      </c>
      <c r="U166" s="5" t="s">
        <v>189</v>
      </c>
      <c r="V166" s="5" t="s">
        <v>110</v>
      </c>
      <c r="W166" s="5">
        <v>7</v>
      </c>
      <c r="X166" s="6" t="s">
        <v>89</v>
      </c>
      <c r="Y166" s="5" t="s">
        <v>85</v>
      </c>
      <c r="Z166" s="7">
        <v>0.275700002908707</v>
      </c>
      <c r="AA166" s="5">
        <v>3</v>
      </c>
      <c r="AB166" s="5" t="s">
        <v>102</v>
      </c>
      <c r="AC166" s="5" t="s">
        <v>103</v>
      </c>
      <c r="AD166" s="6" t="s">
        <v>88</v>
      </c>
      <c r="AE166" s="7">
        <v>6.7</v>
      </c>
      <c r="AF166" s="7">
        <v>1.401</v>
      </c>
      <c r="AG166" s="7">
        <v>0.111</v>
      </c>
      <c r="AH166" s="7">
        <v>71.4</v>
      </c>
      <c r="AI166" s="7">
        <v>18.1</v>
      </c>
      <c r="AJ166" s="7">
        <v>10.5</v>
      </c>
      <c r="AK166" s="7">
        <v>0.31</v>
      </c>
      <c r="AL166" s="15">
        <f t="shared" si="172"/>
        <v>0.0173205080756888</v>
      </c>
      <c r="AM166" s="7">
        <v>0.01</v>
      </c>
      <c r="AN166" s="7">
        <v>0.21</v>
      </c>
      <c r="AO166" s="15">
        <f t="shared" si="173"/>
        <v>0.0692820323027551</v>
      </c>
      <c r="AP166" s="7">
        <v>0.04</v>
      </c>
      <c r="AQ166" s="37">
        <f t="shared" si="165"/>
        <v>-0.389464766761723</v>
      </c>
      <c r="AR166" s="37">
        <f t="shared" si="166"/>
        <v>0.0373217618646487</v>
      </c>
      <c r="BY166" s="7">
        <v>15.3</v>
      </c>
      <c r="BZ166" s="15">
        <f t="shared" si="210"/>
        <v>1.73205080756888</v>
      </c>
      <c r="CA166" s="7">
        <v>1</v>
      </c>
      <c r="CB166" s="7">
        <v>13.13</v>
      </c>
      <c r="CC166" s="15">
        <f t="shared" si="211"/>
        <v>2.26898655791523</v>
      </c>
      <c r="CD166" s="7">
        <v>1.31</v>
      </c>
      <c r="CE166" s="37">
        <f t="shared" si="212"/>
        <v>-0.152953140083685</v>
      </c>
      <c r="CF166" s="37">
        <f t="shared" si="213"/>
        <v>0.0142262165776816</v>
      </c>
      <c r="CG166" s="7">
        <v>1.12</v>
      </c>
      <c r="CH166" s="15">
        <f t="shared" si="214"/>
        <v>0.311769145362398</v>
      </c>
      <c r="CI166" s="7">
        <v>0.18</v>
      </c>
      <c r="CJ166" s="7">
        <v>1.06</v>
      </c>
      <c r="CK166" s="15">
        <f t="shared" si="215"/>
        <v>0.190525588832577</v>
      </c>
      <c r="CL166" s="7">
        <v>0.11</v>
      </c>
      <c r="CM166" s="37">
        <f t="shared" si="216"/>
        <v>-0.0550597771830274</v>
      </c>
      <c r="CN166" s="37">
        <f t="shared" si="217"/>
        <v>0.0365980385568253</v>
      </c>
      <c r="CO166" s="7">
        <v>2.63</v>
      </c>
      <c r="CP166" s="15">
        <f t="shared" si="198"/>
        <v>0.814063879557372</v>
      </c>
      <c r="CQ166" s="7">
        <v>0.47</v>
      </c>
      <c r="CR166" s="7">
        <v>3.67</v>
      </c>
      <c r="CS166" s="15">
        <f t="shared" si="199"/>
        <v>1.00458946838995</v>
      </c>
      <c r="CT166" s="7">
        <v>0.58</v>
      </c>
      <c r="CU166" s="37">
        <f t="shared" si="200"/>
        <v>0.333207815876806</v>
      </c>
      <c r="CV166" s="37">
        <f t="shared" si="201"/>
        <v>0.0569123279804943</v>
      </c>
      <c r="DU166" s="7">
        <v>323.13</v>
      </c>
      <c r="DV166" s="15">
        <f t="shared" si="174"/>
        <v>42.348642245059</v>
      </c>
      <c r="DW166" s="7">
        <v>24.45</v>
      </c>
      <c r="DX166" s="7">
        <v>291.08</v>
      </c>
      <c r="DY166" s="15">
        <f t="shared" si="175"/>
        <v>43.1107446003894</v>
      </c>
      <c r="DZ166" s="7">
        <v>24.89</v>
      </c>
      <c r="EA166" s="37">
        <f t="shared" si="176"/>
        <v>-0.104456575551903</v>
      </c>
      <c r="EB166" s="37">
        <f t="shared" si="177"/>
        <v>0.0130371775743378</v>
      </c>
      <c r="EC166" s="7">
        <v>48.66</v>
      </c>
      <c r="ED166" s="15">
        <f t="shared" si="202"/>
        <v>10.8079970392298</v>
      </c>
      <c r="EE166" s="7">
        <v>6.24</v>
      </c>
      <c r="EF166" s="7">
        <v>46.97</v>
      </c>
      <c r="EG166" s="15">
        <f t="shared" si="203"/>
        <v>3.30821704245655</v>
      </c>
      <c r="EH166" s="7">
        <v>1.91</v>
      </c>
      <c r="EI166" s="37">
        <f t="shared" si="204"/>
        <v>-0.0353482373164726</v>
      </c>
      <c r="EJ166" s="37">
        <f t="shared" si="205"/>
        <v>0.0180982442419311</v>
      </c>
      <c r="EK166" s="7">
        <v>46.74</v>
      </c>
      <c r="EL166" s="15">
        <f t="shared" si="206"/>
        <v>20.6980071504481</v>
      </c>
      <c r="EM166" s="7">
        <v>11.95</v>
      </c>
      <c r="EN166" s="7">
        <v>59.79</v>
      </c>
      <c r="EO166" s="15">
        <f t="shared" si="207"/>
        <v>11.2756507572734</v>
      </c>
      <c r="EP166" s="7">
        <v>6.51</v>
      </c>
      <c r="EQ166" s="37">
        <f t="shared" si="194"/>
        <v>0.246238093782101</v>
      </c>
      <c r="ER166" s="37">
        <f t="shared" si="195"/>
        <v>0.0772220664546254</v>
      </c>
      <c r="ES166" s="7">
        <v>33.39</v>
      </c>
      <c r="ET166" s="15">
        <f t="shared" si="208"/>
        <v>21.0963788361889</v>
      </c>
      <c r="EU166" s="7">
        <v>12.18</v>
      </c>
      <c r="EV166" s="7">
        <v>32.64</v>
      </c>
      <c r="EW166" s="15">
        <f t="shared" si="209"/>
        <v>2.58075570327763</v>
      </c>
      <c r="EX166" s="7">
        <v>1.49</v>
      </c>
      <c r="EY166" s="37">
        <f t="shared" si="196"/>
        <v>-0.0227179238596569</v>
      </c>
      <c r="EZ166" s="37">
        <f t="shared" si="197"/>
        <v>0.135148234376801</v>
      </c>
      <c r="FA166" s="7">
        <v>137.89</v>
      </c>
      <c r="FB166" s="15">
        <f t="shared" si="218"/>
        <v>59.1322145704015</v>
      </c>
      <c r="FC166" s="7">
        <v>34.14</v>
      </c>
      <c r="FD166" s="7">
        <v>135.95</v>
      </c>
      <c r="FE166" s="15">
        <f t="shared" si="219"/>
        <v>11.2063687249706</v>
      </c>
      <c r="FF166" s="7">
        <v>6.47</v>
      </c>
      <c r="FG166" s="37">
        <f t="shared" si="229"/>
        <v>-0.0141690947751707</v>
      </c>
      <c r="FH166" s="37">
        <f t="shared" si="220"/>
        <v>0.0635650491513128</v>
      </c>
      <c r="FI166" s="7">
        <v>0.00286</v>
      </c>
      <c r="FJ166" s="15">
        <f t="shared" si="221"/>
        <v>0.000374122974434877</v>
      </c>
      <c r="FK166" s="7">
        <v>0.000216</v>
      </c>
      <c r="FL166" s="40">
        <v>0.00381</v>
      </c>
      <c r="FM166" s="15">
        <f t="shared" si="222"/>
        <v>0.000329089653438087</v>
      </c>
      <c r="FN166" s="40">
        <v>0.00019</v>
      </c>
      <c r="FO166" s="37">
        <f t="shared" si="223"/>
        <v>0.286807564306848</v>
      </c>
      <c r="FP166" s="37">
        <f t="shared" si="224"/>
        <v>0.00819084026592371</v>
      </c>
      <c r="FQ166" s="40">
        <v>0.0055</v>
      </c>
      <c r="FR166" s="15">
        <f t="shared" si="225"/>
        <v>0.00278860180018589</v>
      </c>
      <c r="FS166" s="40">
        <v>0.00161</v>
      </c>
      <c r="FT166" s="40">
        <v>0.00949</v>
      </c>
      <c r="FU166" s="15">
        <f t="shared" si="226"/>
        <v>0.00235558909829367</v>
      </c>
      <c r="FV166" s="40">
        <v>0.00136</v>
      </c>
      <c r="FW166" s="37">
        <f t="shared" si="227"/>
        <v>0.545490520383411</v>
      </c>
      <c r="FX166" s="37">
        <f t="shared" si="228"/>
        <v>0.106226652892333</v>
      </c>
    </row>
    <row r="167" spans="1:180">
      <c r="A167" s="5">
        <v>35</v>
      </c>
      <c r="B167" s="5" t="s">
        <v>214</v>
      </c>
      <c r="C167" s="6" t="s">
        <v>215</v>
      </c>
      <c r="D167" s="5" t="s">
        <v>217</v>
      </c>
      <c r="E167" s="7">
        <v>-95.58</v>
      </c>
      <c r="F167" s="7">
        <v>39.07</v>
      </c>
      <c r="G167" s="5" t="s">
        <v>108</v>
      </c>
      <c r="H167" s="8">
        <v>440</v>
      </c>
      <c r="I167" s="7">
        <v>12</v>
      </c>
      <c r="J167" s="8">
        <v>871</v>
      </c>
      <c r="K167" s="5" t="s">
        <v>81</v>
      </c>
      <c r="L167" s="9">
        <v>10</v>
      </c>
      <c r="M167" s="6" t="s">
        <v>89</v>
      </c>
      <c r="N167" s="5" t="s">
        <v>83</v>
      </c>
      <c r="O167" s="5" t="s">
        <v>110</v>
      </c>
      <c r="Q167" s="18"/>
      <c r="W167" s="5">
        <v>7</v>
      </c>
      <c r="X167" s="6" t="s">
        <v>89</v>
      </c>
      <c r="Y167" s="5" t="s">
        <v>85</v>
      </c>
      <c r="Z167" s="7">
        <v>0.622900009155273</v>
      </c>
      <c r="AA167" s="5">
        <v>3</v>
      </c>
      <c r="AB167" s="5" t="s">
        <v>102</v>
      </c>
      <c r="AC167" s="5" t="s">
        <v>103</v>
      </c>
      <c r="AD167" s="6" t="s">
        <v>88</v>
      </c>
      <c r="AE167" s="7">
        <v>6.2</v>
      </c>
      <c r="AF167" s="7">
        <v>3.719</v>
      </c>
      <c r="AG167" s="7">
        <v>0.283</v>
      </c>
      <c r="AH167" s="7">
        <v>31.9</v>
      </c>
      <c r="AI167" s="7">
        <v>49.8</v>
      </c>
      <c r="AJ167" s="7">
        <v>18.3</v>
      </c>
      <c r="AK167" s="7">
        <v>0.41</v>
      </c>
      <c r="AL167" s="15">
        <f t="shared" si="172"/>
        <v>0.0692820323027551</v>
      </c>
      <c r="AM167" s="7">
        <v>0.04</v>
      </c>
      <c r="AN167" s="7">
        <v>0.45</v>
      </c>
      <c r="AO167" s="15">
        <f t="shared" si="173"/>
        <v>0.0692820323027551</v>
      </c>
      <c r="AP167" s="7">
        <v>0.04</v>
      </c>
      <c r="AQ167" s="37">
        <f t="shared" si="165"/>
        <v>0.093090423066012</v>
      </c>
      <c r="AR167" s="37">
        <f t="shared" si="166"/>
        <v>0.0174193785298287</v>
      </c>
      <c r="BY167" s="7">
        <v>37.34</v>
      </c>
      <c r="BZ167" s="15">
        <f t="shared" si="210"/>
        <v>8.90274115090403</v>
      </c>
      <c r="CA167" s="7">
        <v>5.14</v>
      </c>
      <c r="CB167" s="7">
        <v>37.62</v>
      </c>
      <c r="CC167" s="15">
        <f t="shared" si="211"/>
        <v>4.12228092201393</v>
      </c>
      <c r="CD167" s="7">
        <v>2.38</v>
      </c>
      <c r="CE167" s="37">
        <f t="shared" si="212"/>
        <v>0.00747068575930765</v>
      </c>
      <c r="CF167" s="37">
        <f t="shared" si="213"/>
        <v>0.0229509827405679</v>
      </c>
      <c r="CG167" s="7">
        <v>2.8</v>
      </c>
      <c r="CH167" s="15">
        <f t="shared" si="214"/>
        <v>0.554256258422041</v>
      </c>
      <c r="CI167" s="7">
        <v>0.32</v>
      </c>
      <c r="CJ167" s="7">
        <v>2.93</v>
      </c>
      <c r="CK167" s="15">
        <f t="shared" si="215"/>
        <v>0.398371685740842</v>
      </c>
      <c r="CL167" s="7">
        <v>0.23</v>
      </c>
      <c r="CM167" s="37">
        <f t="shared" si="216"/>
        <v>0.045383005847818</v>
      </c>
      <c r="CN167" s="37">
        <f t="shared" si="217"/>
        <v>0.0192232065746193</v>
      </c>
      <c r="CO167" s="7">
        <v>0.46</v>
      </c>
      <c r="CP167" s="15">
        <f t="shared" si="198"/>
        <v>0.0173205080756888</v>
      </c>
      <c r="CQ167" s="7">
        <v>0.01</v>
      </c>
      <c r="CR167" s="7">
        <v>0.545</v>
      </c>
      <c r="CS167" s="15">
        <f t="shared" si="199"/>
        <v>0.0692820323027551</v>
      </c>
      <c r="CT167" s="7">
        <v>0.04</v>
      </c>
      <c r="CU167" s="37">
        <f t="shared" si="200"/>
        <v>0.169559305180103</v>
      </c>
      <c r="CV167" s="37">
        <f t="shared" si="201"/>
        <v>0.00585934174896648</v>
      </c>
      <c r="DU167" s="7">
        <v>621.61</v>
      </c>
      <c r="DV167" s="15">
        <f t="shared" si="174"/>
        <v>52.6716650581696</v>
      </c>
      <c r="DW167" s="7">
        <v>30.41</v>
      </c>
      <c r="DX167" s="7">
        <v>538.39</v>
      </c>
      <c r="DY167" s="15">
        <f t="shared" si="175"/>
        <v>60.6737397891378</v>
      </c>
      <c r="DZ167" s="7">
        <v>35.03</v>
      </c>
      <c r="EA167" s="37">
        <f t="shared" si="176"/>
        <v>-0.143729681833358</v>
      </c>
      <c r="EB167" s="37">
        <f t="shared" si="177"/>
        <v>0.00662666918061996</v>
      </c>
      <c r="EC167" s="7">
        <v>95.18</v>
      </c>
      <c r="ED167" s="15">
        <f t="shared" si="202"/>
        <v>8.98934369128247</v>
      </c>
      <c r="EE167" s="7">
        <v>5.19</v>
      </c>
      <c r="EF167" s="7">
        <v>92.77</v>
      </c>
      <c r="EG167" s="15">
        <f t="shared" si="203"/>
        <v>10.4789073857917</v>
      </c>
      <c r="EH167" s="7">
        <v>6.05</v>
      </c>
      <c r="EI167" s="37">
        <f t="shared" si="204"/>
        <v>-0.0256465240277839</v>
      </c>
      <c r="EJ167" s="37">
        <f t="shared" si="205"/>
        <v>0.00722633386439123</v>
      </c>
      <c r="EK167" s="7">
        <v>111.88</v>
      </c>
      <c r="EL167" s="15">
        <f t="shared" si="206"/>
        <v>45.3797311583046</v>
      </c>
      <c r="EM167" s="7">
        <v>26.2</v>
      </c>
      <c r="EN167" s="7">
        <v>105.66</v>
      </c>
      <c r="EO167" s="15">
        <f t="shared" si="207"/>
        <v>17.3378285837645</v>
      </c>
      <c r="EP167" s="7">
        <v>10.01</v>
      </c>
      <c r="EQ167" s="37">
        <f t="shared" si="194"/>
        <v>-0.0572004765975898</v>
      </c>
      <c r="ER167" s="37">
        <f t="shared" si="195"/>
        <v>0.0638152859371671</v>
      </c>
      <c r="ES167" s="7">
        <v>98.5</v>
      </c>
      <c r="ET167" s="15">
        <f t="shared" si="208"/>
        <v>1.61080725103906</v>
      </c>
      <c r="EU167" s="7">
        <v>0.93</v>
      </c>
      <c r="EV167" s="7">
        <v>92.51</v>
      </c>
      <c r="EW167" s="15">
        <f t="shared" si="209"/>
        <v>68.1042377536082</v>
      </c>
      <c r="EX167" s="7">
        <v>39.32</v>
      </c>
      <c r="EY167" s="37">
        <f t="shared" si="196"/>
        <v>-0.0627398013948159</v>
      </c>
      <c r="EZ167" s="37">
        <f t="shared" si="197"/>
        <v>0.180744007141449</v>
      </c>
      <c r="FA167" s="7">
        <v>364.91</v>
      </c>
      <c r="FB167" s="15">
        <f t="shared" si="218"/>
        <v>65.1424308726655</v>
      </c>
      <c r="FC167" s="7">
        <v>37.61</v>
      </c>
      <c r="FD167" s="7">
        <v>385.15</v>
      </c>
      <c r="FE167" s="15">
        <f t="shared" si="219"/>
        <v>120.706620779475</v>
      </c>
      <c r="FF167" s="7">
        <v>69.69</v>
      </c>
      <c r="FG167" s="37">
        <f t="shared" si="229"/>
        <v>0.0539821209636466</v>
      </c>
      <c r="FH167" s="37">
        <f t="shared" si="220"/>
        <v>0.0433628900562017</v>
      </c>
      <c r="FI167" s="40">
        <v>0.00207</v>
      </c>
      <c r="FJ167" s="15">
        <f t="shared" si="221"/>
        <v>0.000219970452561247</v>
      </c>
      <c r="FK167" s="40">
        <v>0.000127</v>
      </c>
      <c r="FL167" s="40">
        <v>0.0017</v>
      </c>
      <c r="FM167" s="15">
        <f t="shared" si="222"/>
        <v>0.000167142902930397</v>
      </c>
      <c r="FN167" s="40">
        <v>9.65e-5</v>
      </c>
      <c r="FO167" s="37">
        <f t="shared" si="223"/>
        <v>-0.196920356215107</v>
      </c>
      <c r="FP167" s="37">
        <f t="shared" si="224"/>
        <v>0.00698638035546246</v>
      </c>
      <c r="FQ167" s="40">
        <v>0.00257</v>
      </c>
      <c r="FR167" s="15">
        <f t="shared" si="225"/>
        <v>0.00206114046100696</v>
      </c>
      <c r="FS167" s="40">
        <v>0.00119</v>
      </c>
      <c r="FT167" s="40">
        <v>0.00248</v>
      </c>
      <c r="FU167" s="15">
        <f t="shared" si="226"/>
        <v>0.000436476803507357</v>
      </c>
      <c r="FV167" s="40">
        <v>0.000252</v>
      </c>
      <c r="FW167" s="37">
        <f t="shared" si="227"/>
        <v>-0.0356473387302376</v>
      </c>
      <c r="FX167" s="37">
        <f t="shared" si="228"/>
        <v>0.224726611343904</v>
      </c>
    </row>
    <row r="168" spans="1:180">
      <c r="A168" s="5">
        <v>35</v>
      </c>
      <c r="B168" s="5" t="s">
        <v>214</v>
      </c>
      <c r="C168" s="6" t="s">
        <v>215</v>
      </c>
      <c r="D168" s="5" t="s">
        <v>217</v>
      </c>
      <c r="E168" s="7">
        <v>-95.58</v>
      </c>
      <c r="F168" s="7">
        <v>39.07</v>
      </c>
      <c r="G168" s="5" t="s">
        <v>108</v>
      </c>
      <c r="H168" s="8">
        <v>440</v>
      </c>
      <c r="I168" s="7">
        <v>12</v>
      </c>
      <c r="J168" s="8">
        <v>871</v>
      </c>
      <c r="K168" s="5" t="s">
        <v>117</v>
      </c>
      <c r="L168" s="18"/>
      <c r="M168" s="18"/>
      <c r="P168" s="9">
        <v>10</v>
      </c>
      <c r="Q168" s="6" t="s">
        <v>89</v>
      </c>
      <c r="R168" s="5" t="s">
        <v>188</v>
      </c>
      <c r="S168" s="5" t="s">
        <v>110</v>
      </c>
      <c r="W168" s="5">
        <v>7</v>
      </c>
      <c r="X168" s="6" t="s">
        <v>89</v>
      </c>
      <c r="Y168" s="5" t="s">
        <v>85</v>
      </c>
      <c r="Z168" s="7">
        <v>0.622900009155273</v>
      </c>
      <c r="AA168" s="5">
        <v>3</v>
      </c>
      <c r="AB168" s="5" t="s">
        <v>102</v>
      </c>
      <c r="AC168" s="5" t="s">
        <v>103</v>
      </c>
      <c r="AD168" s="6" t="s">
        <v>88</v>
      </c>
      <c r="AE168" s="7">
        <v>6.2</v>
      </c>
      <c r="AF168" s="7">
        <v>3.719</v>
      </c>
      <c r="AG168" s="7">
        <v>0.283</v>
      </c>
      <c r="AH168" s="7">
        <v>31.9</v>
      </c>
      <c r="AI168" s="7">
        <v>49.8</v>
      </c>
      <c r="AJ168" s="7">
        <v>18.3</v>
      </c>
      <c r="AK168" s="7">
        <v>0.41</v>
      </c>
      <c r="AL168" s="15">
        <f t="shared" si="172"/>
        <v>0.0692820323027551</v>
      </c>
      <c r="AM168" s="7">
        <v>0.04</v>
      </c>
      <c r="AN168" s="7">
        <v>0.035</v>
      </c>
      <c r="AO168" s="15">
        <f t="shared" si="173"/>
        <v>0.0866025403784439</v>
      </c>
      <c r="AP168" s="7">
        <v>0.05</v>
      </c>
      <c r="AQ168" s="37">
        <f t="shared" si="165"/>
        <v>-2.46080909820894</v>
      </c>
      <c r="AR168" s="37">
        <f t="shared" si="166"/>
        <v>2.05033447049254</v>
      </c>
      <c r="BY168" s="7">
        <v>37.34</v>
      </c>
      <c r="BZ168" s="15">
        <f t="shared" si="210"/>
        <v>8.90274115090403</v>
      </c>
      <c r="CA168" s="7">
        <v>5.14</v>
      </c>
      <c r="CB168" s="7">
        <v>37.56</v>
      </c>
      <c r="CC168" s="15">
        <f t="shared" si="211"/>
        <v>2.42487113059643</v>
      </c>
      <c r="CD168" s="7">
        <v>1.4</v>
      </c>
      <c r="CE168" s="37">
        <f t="shared" si="212"/>
        <v>0.00587451622648594</v>
      </c>
      <c r="CF168" s="37">
        <f t="shared" si="213"/>
        <v>0.0203379494320305</v>
      </c>
      <c r="CG168" s="7">
        <v>2.8</v>
      </c>
      <c r="CH168" s="15">
        <f t="shared" si="214"/>
        <v>0.554256258422041</v>
      </c>
      <c r="CI168" s="7">
        <v>0.32</v>
      </c>
      <c r="CJ168" s="7">
        <v>2.82</v>
      </c>
      <c r="CK168" s="15">
        <f t="shared" si="215"/>
        <v>0.242487113059643</v>
      </c>
      <c r="CL168" s="7">
        <v>0.14</v>
      </c>
      <c r="CM168" s="37">
        <f t="shared" si="216"/>
        <v>0.00711746776886413</v>
      </c>
      <c r="CN168" s="37">
        <f t="shared" si="217"/>
        <v>0.0155258892450899</v>
      </c>
      <c r="CO168" s="7">
        <v>0.46</v>
      </c>
      <c r="CP168" s="15">
        <f t="shared" si="198"/>
        <v>0.0173205080756888</v>
      </c>
      <c r="CQ168" s="7">
        <v>0.01</v>
      </c>
      <c r="CR168" s="7">
        <v>0.5</v>
      </c>
      <c r="CS168" s="15">
        <f t="shared" si="199"/>
        <v>0.13856406460551</v>
      </c>
      <c r="CT168" s="7">
        <v>0.08</v>
      </c>
      <c r="CU168" s="37">
        <f t="shared" si="200"/>
        <v>0.083381608939051</v>
      </c>
      <c r="CV168" s="37">
        <f t="shared" si="201"/>
        <v>0.0260725897920605</v>
      </c>
      <c r="DU168" s="7">
        <v>621.61</v>
      </c>
      <c r="DV168" s="15">
        <f t="shared" si="174"/>
        <v>52.6716650581696</v>
      </c>
      <c r="DW168" s="7">
        <v>30.41</v>
      </c>
      <c r="DX168" s="7">
        <v>787.85</v>
      </c>
      <c r="DY168" s="15">
        <f t="shared" si="175"/>
        <v>248.272162756923</v>
      </c>
      <c r="DZ168" s="7">
        <v>143.34</v>
      </c>
      <c r="EA168" s="37">
        <f t="shared" si="176"/>
        <v>0.236994829967932</v>
      </c>
      <c r="EB168" s="37">
        <f t="shared" si="177"/>
        <v>0.0354948020258548</v>
      </c>
      <c r="EC168" s="7">
        <v>95.18</v>
      </c>
      <c r="ED168" s="15">
        <f t="shared" si="202"/>
        <v>8.98934369128247</v>
      </c>
      <c r="EE168" s="7">
        <v>5.19</v>
      </c>
      <c r="EF168" s="7">
        <v>109.43</v>
      </c>
      <c r="EG168" s="15">
        <f t="shared" si="203"/>
        <v>27.2278386949828</v>
      </c>
      <c r="EH168" s="7">
        <v>15.72</v>
      </c>
      <c r="EI168" s="37">
        <f t="shared" si="204"/>
        <v>0.139515239737388</v>
      </c>
      <c r="EJ168" s="37">
        <f t="shared" si="205"/>
        <v>0.0236096528683171</v>
      </c>
      <c r="EK168" s="7">
        <v>111.88</v>
      </c>
      <c r="EL168" s="15">
        <f t="shared" si="206"/>
        <v>45.3797311583046</v>
      </c>
      <c r="EM168" s="7">
        <v>26.2</v>
      </c>
      <c r="EN168" s="7">
        <v>116.36</v>
      </c>
      <c r="EO168" s="15">
        <f t="shared" si="207"/>
        <v>8.57365149746594</v>
      </c>
      <c r="EP168" s="7">
        <v>4.95</v>
      </c>
      <c r="EQ168" s="37">
        <f t="shared" si="194"/>
        <v>0.0392619652932416</v>
      </c>
      <c r="ER168" s="37">
        <f t="shared" si="195"/>
        <v>0.0566497128639663</v>
      </c>
      <c r="ES168" s="7">
        <v>98.5</v>
      </c>
      <c r="ET168" s="15">
        <f t="shared" si="208"/>
        <v>1.61080725103906</v>
      </c>
      <c r="EU168" s="7">
        <v>0.93</v>
      </c>
      <c r="EV168" s="7">
        <v>135.44</v>
      </c>
      <c r="EW168" s="15">
        <f t="shared" si="209"/>
        <v>49.6752171610754</v>
      </c>
      <c r="EX168" s="7">
        <v>28.68</v>
      </c>
      <c r="EY168" s="37">
        <f t="shared" si="196"/>
        <v>0.318472189646837</v>
      </c>
      <c r="EZ168" s="37">
        <f t="shared" si="197"/>
        <v>0.0449290203595821</v>
      </c>
      <c r="FA168" s="7">
        <v>364.91</v>
      </c>
      <c r="FB168" s="15">
        <f t="shared" si="218"/>
        <v>65.1424308726655</v>
      </c>
      <c r="FC168" s="7">
        <v>37.61</v>
      </c>
      <c r="FD168" s="7">
        <v>329.02</v>
      </c>
      <c r="FE168" s="15">
        <f t="shared" si="219"/>
        <v>22.8803911679849</v>
      </c>
      <c r="FF168" s="7">
        <v>13.21</v>
      </c>
      <c r="FG168" s="37">
        <f t="shared" si="229"/>
        <v>-0.103532208644054</v>
      </c>
      <c r="FH168" s="37">
        <f t="shared" si="220"/>
        <v>0.0122346905502072</v>
      </c>
      <c r="FI168" s="40">
        <v>0.00207</v>
      </c>
      <c r="FJ168" s="15">
        <f t="shared" si="221"/>
        <v>0.000219970452561247</v>
      </c>
      <c r="FK168" s="40">
        <v>0.000127</v>
      </c>
      <c r="FL168" s="40">
        <v>0.00206</v>
      </c>
      <c r="FM168" s="15">
        <f t="shared" si="222"/>
        <v>0.000396639634933273</v>
      </c>
      <c r="FN168" s="40">
        <v>0.000229</v>
      </c>
      <c r="FO168" s="37">
        <f t="shared" si="223"/>
        <v>-0.00484262447578754</v>
      </c>
      <c r="FP168" s="37">
        <f t="shared" si="224"/>
        <v>0.0161218165392732</v>
      </c>
      <c r="FQ168" s="40">
        <v>0.00257</v>
      </c>
      <c r="FR168" s="15">
        <f t="shared" si="225"/>
        <v>0.00206114046100696</v>
      </c>
      <c r="FS168" s="40">
        <v>0.00119</v>
      </c>
      <c r="FT168" s="40">
        <v>0.00213</v>
      </c>
      <c r="FU168" s="15">
        <f t="shared" si="226"/>
        <v>0.000807135676327097</v>
      </c>
      <c r="FV168" s="40">
        <v>0.000466</v>
      </c>
      <c r="FW168" s="37">
        <f t="shared" si="227"/>
        <v>-0.187783919185795</v>
      </c>
      <c r="FX168" s="37">
        <f t="shared" si="228"/>
        <v>0.262265830044236</v>
      </c>
    </row>
    <row r="169" spans="1:180">
      <c r="A169" s="5">
        <v>35</v>
      </c>
      <c r="B169" s="5" t="s">
        <v>214</v>
      </c>
      <c r="C169" s="6" t="s">
        <v>215</v>
      </c>
      <c r="D169" s="5" t="s">
        <v>217</v>
      </c>
      <c r="E169" s="7">
        <v>-95.58</v>
      </c>
      <c r="F169" s="7">
        <v>39.07</v>
      </c>
      <c r="G169" s="5" t="s">
        <v>108</v>
      </c>
      <c r="H169" s="8">
        <v>440</v>
      </c>
      <c r="I169" s="7">
        <v>12</v>
      </c>
      <c r="J169" s="8">
        <v>871</v>
      </c>
      <c r="K169" s="5" t="s">
        <v>132</v>
      </c>
      <c r="L169" s="18"/>
      <c r="M169" s="18"/>
      <c r="Q169" s="18"/>
      <c r="T169" s="6" t="s">
        <v>161</v>
      </c>
      <c r="U169" s="5" t="s">
        <v>189</v>
      </c>
      <c r="V169" s="5" t="s">
        <v>110</v>
      </c>
      <c r="W169" s="5">
        <v>7</v>
      </c>
      <c r="X169" s="6" t="s">
        <v>89</v>
      </c>
      <c r="Y169" s="5" t="s">
        <v>85</v>
      </c>
      <c r="Z169" s="7">
        <v>0.622900009155273</v>
      </c>
      <c r="AA169" s="5">
        <v>3</v>
      </c>
      <c r="AB169" s="5" t="s">
        <v>102</v>
      </c>
      <c r="AC169" s="5" t="s">
        <v>103</v>
      </c>
      <c r="AD169" s="6" t="s">
        <v>88</v>
      </c>
      <c r="AE169" s="7">
        <v>6.2</v>
      </c>
      <c r="AF169" s="7">
        <v>3.719</v>
      </c>
      <c r="AG169" s="7">
        <v>0.283</v>
      </c>
      <c r="AH169" s="7">
        <v>31.9</v>
      </c>
      <c r="AI169" s="7">
        <v>49.8</v>
      </c>
      <c r="AJ169" s="7">
        <v>18.3</v>
      </c>
      <c r="AK169" s="7">
        <v>0.41</v>
      </c>
      <c r="AL169" s="15">
        <f t="shared" si="172"/>
        <v>0.0692820323027551</v>
      </c>
      <c r="AM169" s="7">
        <v>0.04</v>
      </c>
      <c r="AN169" s="7">
        <v>0.39</v>
      </c>
      <c r="AO169" s="15">
        <f t="shared" si="173"/>
        <v>0.0346410161513775</v>
      </c>
      <c r="AP169" s="7">
        <v>0.02</v>
      </c>
      <c r="AQ169" s="37">
        <f t="shared" si="165"/>
        <v>-0.0500104205746613</v>
      </c>
      <c r="AR169" s="37">
        <f t="shared" si="166"/>
        <v>0.0121479927456224</v>
      </c>
      <c r="BY169" s="7">
        <v>37.34</v>
      </c>
      <c r="BZ169" s="15">
        <f t="shared" si="210"/>
        <v>8.90274115090403</v>
      </c>
      <c r="CA169" s="7">
        <v>5.14</v>
      </c>
      <c r="CB169" s="7">
        <v>36.01</v>
      </c>
      <c r="CC169" s="15">
        <f t="shared" si="211"/>
        <v>2.28630706599092</v>
      </c>
      <c r="CD169" s="7">
        <v>1.32</v>
      </c>
      <c r="CE169" s="37">
        <f t="shared" si="212"/>
        <v>-0.0362684604527925</v>
      </c>
      <c r="CF169" s="37">
        <f t="shared" si="213"/>
        <v>0.0202923189036813</v>
      </c>
      <c r="CG169" s="7">
        <v>2.8</v>
      </c>
      <c r="CH169" s="15">
        <f t="shared" si="214"/>
        <v>0.554256258422041</v>
      </c>
      <c r="CI169" s="7">
        <v>0.32</v>
      </c>
      <c r="CJ169" s="7">
        <v>2.9</v>
      </c>
      <c r="CK169" s="15">
        <f t="shared" si="215"/>
        <v>0.190525588832577</v>
      </c>
      <c r="CL169" s="7">
        <v>0.11</v>
      </c>
      <c r="CM169" s="37">
        <f t="shared" si="216"/>
        <v>0.0350913198112701</v>
      </c>
      <c r="CN169" s="37">
        <f t="shared" si="217"/>
        <v>0.0144999878667281</v>
      </c>
      <c r="CO169" s="7">
        <v>0.46</v>
      </c>
      <c r="CP169" s="15">
        <f t="shared" si="198"/>
        <v>0.0173205080756888</v>
      </c>
      <c r="CQ169" s="7">
        <v>0.01</v>
      </c>
      <c r="CR169" s="7">
        <v>0.61</v>
      </c>
      <c r="CS169" s="15">
        <f t="shared" si="199"/>
        <v>0.0866025403784439</v>
      </c>
      <c r="CT169" s="7">
        <v>0.05</v>
      </c>
      <c r="CU169" s="37">
        <f t="shared" si="200"/>
        <v>0.282232467684216</v>
      </c>
      <c r="CV169" s="37">
        <f t="shared" si="201"/>
        <v>0.00719121381786001</v>
      </c>
      <c r="DU169" s="7">
        <v>621.61</v>
      </c>
      <c r="DV169" s="15">
        <f t="shared" si="174"/>
        <v>52.6716650581696</v>
      </c>
      <c r="DW169" s="7">
        <v>30.41</v>
      </c>
      <c r="DX169" s="7">
        <v>527.52</v>
      </c>
      <c r="DY169" s="15">
        <f t="shared" si="175"/>
        <v>41.6385014139558</v>
      </c>
      <c r="DZ169" s="7">
        <v>24.04</v>
      </c>
      <c r="EA169" s="37">
        <f t="shared" si="176"/>
        <v>-0.164126107116702</v>
      </c>
      <c r="EB169" s="37">
        <f t="shared" si="177"/>
        <v>0.00447008117334433</v>
      </c>
      <c r="EC169" s="7">
        <v>95.18</v>
      </c>
      <c r="ED169" s="15">
        <f t="shared" si="202"/>
        <v>8.98934369128247</v>
      </c>
      <c r="EE169" s="7">
        <v>5.19</v>
      </c>
      <c r="EF169" s="7">
        <v>91.01</v>
      </c>
      <c r="EG169" s="15">
        <f t="shared" si="203"/>
        <v>8.52168997323888</v>
      </c>
      <c r="EH169" s="7">
        <v>4.92</v>
      </c>
      <c r="EI169" s="37">
        <f t="shared" si="204"/>
        <v>-0.0448004451037001</v>
      </c>
      <c r="EJ169" s="37">
        <f t="shared" si="205"/>
        <v>0.00589581427010979</v>
      </c>
      <c r="EK169" s="7">
        <v>111.88</v>
      </c>
      <c r="EL169" s="15">
        <f t="shared" si="206"/>
        <v>45.3797311583046</v>
      </c>
      <c r="EM169" s="7">
        <v>26.2</v>
      </c>
      <c r="EN169" s="7">
        <v>129.89</v>
      </c>
      <c r="EO169" s="15">
        <f t="shared" si="207"/>
        <v>74.0278515154938</v>
      </c>
      <c r="EP169" s="7">
        <v>42.74</v>
      </c>
      <c r="EQ169" s="37">
        <f t="shared" si="194"/>
        <v>0.149261070085434</v>
      </c>
      <c r="ER169" s="37">
        <f t="shared" si="195"/>
        <v>0.163112387649422</v>
      </c>
      <c r="ES169" s="7">
        <v>98.5</v>
      </c>
      <c r="ET169" s="15">
        <f t="shared" si="208"/>
        <v>1.61080725103906</v>
      </c>
      <c r="EU169" s="7">
        <v>0.93</v>
      </c>
      <c r="EV169" s="7">
        <v>75.83</v>
      </c>
      <c r="EW169" s="15">
        <f t="shared" si="209"/>
        <v>23.486608950634</v>
      </c>
      <c r="EX169" s="7">
        <v>13.56</v>
      </c>
      <c r="EY169" s="37">
        <f t="shared" si="196"/>
        <v>-0.261562555465199</v>
      </c>
      <c r="EZ169" s="37">
        <f t="shared" si="197"/>
        <v>0.0320661111490861</v>
      </c>
      <c r="FA169" s="7">
        <v>364.91</v>
      </c>
      <c r="FB169" s="15">
        <f t="shared" si="218"/>
        <v>65.1424308726655</v>
      </c>
      <c r="FC169" s="7">
        <v>37.61</v>
      </c>
      <c r="FD169" s="7">
        <v>240.06</v>
      </c>
      <c r="FE169" s="15">
        <f t="shared" si="219"/>
        <v>96.0248967716185</v>
      </c>
      <c r="FF169" s="7">
        <v>55.44</v>
      </c>
      <c r="FG169" s="37">
        <f t="shared" si="229"/>
        <v>-0.418761855738129</v>
      </c>
      <c r="FH169" s="37">
        <f t="shared" si="220"/>
        <v>0.0639570348927355</v>
      </c>
      <c r="FI169" s="40">
        <v>0.00207</v>
      </c>
      <c r="FJ169" s="15">
        <f t="shared" si="221"/>
        <v>0.000219970452561247</v>
      </c>
      <c r="FK169" s="40">
        <v>0.000127</v>
      </c>
      <c r="FL169" s="7">
        <v>0.00209</v>
      </c>
      <c r="FM169" s="15">
        <f t="shared" si="222"/>
        <v>0.000465921667236028</v>
      </c>
      <c r="FN169" s="40">
        <v>0.000269</v>
      </c>
      <c r="FO169" s="37">
        <f t="shared" si="223"/>
        <v>0.00961545869944214</v>
      </c>
      <c r="FP169" s="37">
        <f t="shared" si="224"/>
        <v>0.0203299322719244</v>
      </c>
      <c r="FQ169" s="40">
        <v>0.00257</v>
      </c>
      <c r="FR169" s="15">
        <f t="shared" si="225"/>
        <v>0.00206114046100696</v>
      </c>
      <c r="FS169" s="40">
        <v>0.00119</v>
      </c>
      <c r="FT169" s="40">
        <v>0.00228</v>
      </c>
      <c r="FU169" s="15">
        <f t="shared" si="226"/>
        <v>0.000460725514813321</v>
      </c>
      <c r="FV169" s="40">
        <v>0.000266</v>
      </c>
      <c r="FW169" s="37">
        <f t="shared" si="227"/>
        <v>-0.119730455940779</v>
      </c>
      <c r="FX169" s="37">
        <f t="shared" si="228"/>
        <v>0.228012540353038</v>
      </c>
    </row>
    <row r="170" spans="1:180">
      <c r="A170" s="5">
        <v>35</v>
      </c>
      <c r="B170" s="5" t="s">
        <v>214</v>
      </c>
      <c r="C170" s="6" t="s">
        <v>215</v>
      </c>
      <c r="D170" s="5" t="s">
        <v>217</v>
      </c>
      <c r="E170" s="7">
        <v>-95.58</v>
      </c>
      <c r="F170" s="7">
        <v>39.07</v>
      </c>
      <c r="G170" s="5" t="s">
        <v>108</v>
      </c>
      <c r="H170" s="8">
        <v>440</v>
      </c>
      <c r="I170" s="7">
        <v>12</v>
      </c>
      <c r="J170" s="8">
        <v>871</v>
      </c>
      <c r="K170" s="5" t="s">
        <v>81</v>
      </c>
      <c r="L170" s="9">
        <v>10</v>
      </c>
      <c r="M170" s="6" t="s">
        <v>89</v>
      </c>
      <c r="N170" s="5" t="s">
        <v>83</v>
      </c>
      <c r="O170" s="5" t="s">
        <v>110</v>
      </c>
      <c r="Q170" s="18"/>
      <c r="W170" s="5">
        <v>7</v>
      </c>
      <c r="X170" s="6" t="s">
        <v>89</v>
      </c>
      <c r="Y170" s="5" t="s">
        <v>85</v>
      </c>
      <c r="Z170" s="7">
        <v>0.622900009155273</v>
      </c>
      <c r="AA170" s="5">
        <v>3</v>
      </c>
      <c r="AB170" s="5" t="s">
        <v>102</v>
      </c>
      <c r="AC170" s="5" t="s">
        <v>103</v>
      </c>
      <c r="AD170" s="6" t="s">
        <v>88</v>
      </c>
      <c r="AE170" s="7">
        <v>6.2</v>
      </c>
      <c r="AF170" s="7">
        <v>3.719</v>
      </c>
      <c r="AG170" s="7">
        <v>0.283</v>
      </c>
      <c r="AH170" s="7">
        <v>31.9</v>
      </c>
      <c r="AI170" s="7">
        <v>49.8</v>
      </c>
      <c r="AJ170" s="7">
        <v>18.3</v>
      </c>
      <c r="AK170" s="7">
        <v>0.43</v>
      </c>
      <c r="AL170" s="15">
        <f t="shared" si="172"/>
        <v>0.0519615242270663</v>
      </c>
      <c r="AM170" s="7">
        <v>0.03</v>
      </c>
      <c r="AN170" s="7">
        <v>0.41</v>
      </c>
      <c r="AO170" s="15">
        <f t="shared" si="173"/>
        <v>0.0346410161513775</v>
      </c>
      <c r="AP170" s="7">
        <v>0.02</v>
      </c>
      <c r="AQ170" s="37">
        <f t="shared" si="165"/>
        <v>-0.0476280489892547</v>
      </c>
      <c r="AR170" s="37">
        <f t="shared" si="166"/>
        <v>0.00724703193423524</v>
      </c>
      <c r="BY170" s="7">
        <v>38.52</v>
      </c>
      <c r="BZ170" s="15">
        <f t="shared" si="210"/>
        <v>3.65462720397033</v>
      </c>
      <c r="CA170" s="7">
        <v>2.11</v>
      </c>
      <c r="CB170" s="7">
        <v>40.16</v>
      </c>
      <c r="CC170" s="15">
        <f t="shared" si="211"/>
        <v>5.33471648731214</v>
      </c>
      <c r="CD170" s="7">
        <v>3.08</v>
      </c>
      <c r="CE170" s="37">
        <f t="shared" si="212"/>
        <v>0.0416938884535489</v>
      </c>
      <c r="CF170" s="37">
        <f t="shared" si="213"/>
        <v>0.00888234225622359</v>
      </c>
      <c r="CG170" s="7">
        <v>2.84</v>
      </c>
      <c r="CH170" s="15">
        <f t="shared" si="214"/>
        <v>0.207846096908265</v>
      </c>
      <c r="CI170" s="7">
        <v>0.12</v>
      </c>
      <c r="CJ170" s="7">
        <v>3.06</v>
      </c>
      <c r="CK170" s="15">
        <f t="shared" si="215"/>
        <v>0.207846096908265</v>
      </c>
      <c r="CL170" s="7">
        <v>0.12</v>
      </c>
      <c r="CM170" s="37">
        <f t="shared" si="216"/>
        <v>0.0746108637911747</v>
      </c>
      <c r="CN170" s="37">
        <f t="shared" si="217"/>
        <v>0.00332323009759038</v>
      </c>
      <c r="CO170" s="7">
        <v>0.5</v>
      </c>
      <c r="CP170" s="15">
        <f t="shared" si="198"/>
        <v>0.103923048454133</v>
      </c>
      <c r="CQ170" s="7">
        <v>0.06</v>
      </c>
      <c r="CR170" s="7">
        <v>0.56</v>
      </c>
      <c r="CS170" s="15">
        <f t="shared" si="199"/>
        <v>0.0173205080756888</v>
      </c>
      <c r="CT170" s="7">
        <v>0.01</v>
      </c>
      <c r="CU170" s="37">
        <f t="shared" si="200"/>
        <v>0.113328685307003</v>
      </c>
      <c r="CV170" s="37">
        <f t="shared" si="201"/>
        <v>0.0147188775510204</v>
      </c>
      <c r="DU170" s="7">
        <v>631.7</v>
      </c>
      <c r="DV170" s="15">
        <f t="shared" si="174"/>
        <v>33.9655163364257</v>
      </c>
      <c r="DW170" s="7">
        <v>19.61</v>
      </c>
      <c r="DX170" s="7">
        <v>562.44</v>
      </c>
      <c r="DY170" s="15">
        <f t="shared" si="175"/>
        <v>106.780932286621</v>
      </c>
      <c r="DZ170" s="7">
        <v>61.65</v>
      </c>
      <c r="EA170" s="37">
        <f t="shared" si="176"/>
        <v>-0.11613013618204</v>
      </c>
      <c r="EB170" s="37">
        <f t="shared" si="177"/>
        <v>0.0129784043083327</v>
      </c>
      <c r="EC170" s="7">
        <v>92.72</v>
      </c>
      <c r="ED170" s="15">
        <f t="shared" si="202"/>
        <v>5.62916512459885</v>
      </c>
      <c r="EE170" s="7">
        <v>3.25</v>
      </c>
      <c r="EF170" s="7">
        <v>92.27</v>
      </c>
      <c r="EG170" s="15">
        <f t="shared" si="203"/>
        <v>19.6068151416797</v>
      </c>
      <c r="EH170" s="7">
        <v>11.32</v>
      </c>
      <c r="EI170" s="37">
        <f t="shared" si="204"/>
        <v>-0.00486513744103156</v>
      </c>
      <c r="EJ170" s="37">
        <f t="shared" si="205"/>
        <v>0.0162798502612431</v>
      </c>
      <c r="EK170" s="7">
        <v>99.15</v>
      </c>
      <c r="EL170" s="15">
        <f t="shared" si="206"/>
        <v>16.7316108011154</v>
      </c>
      <c r="EM170" s="7">
        <v>9.66</v>
      </c>
      <c r="EN170" s="7">
        <v>54.92</v>
      </c>
      <c r="EO170" s="15">
        <f t="shared" si="207"/>
        <v>22.1702503368816</v>
      </c>
      <c r="EP170" s="7">
        <v>12.8</v>
      </c>
      <c r="EQ170" s="37">
        <f t="shared" si="194"/>
        <v>-0.590756274066035</v>
      </c>
      <c r="ER170" s="37">
        <f t="shared" si="195"/>
        <v>0.063812132349333</v>
      </c>
      <c r="ES170" s="7">
        <v>116.9</v>
      </c>
      <c r="ET170" s="15">
        <f t="shared" si="208"/>
        <v>64.5535335980921</v>
      </c>
      <c r="EU170" s="7">
        <v>37.27</v>
      </c>
      <c r="EV170" s="7">
        <v>38.17</v>
      </c>
      <c r="EW170" s="15">
        <f t="shared" si="209"/>
        <v>24.2140702898129</v>
      </c>
      <c r="EX170" s="7">
        <v>13.98</v>
      </c>
      <c r="EY170" s="37">
        <f t="shared" si="196"/>
        <v>-1.11926900172088</v>
      </c>
      <c r="EZ170" s="37">
        <f t="shared" si="197"/>
        <v>0.235789496308653</v>
      </c>
      <c r="FA170" s="7">
        <v>273.33</v>
      </c>
      <c r="FB170" s="15">
        <f t="shared" si="218"/>
        <v>45.2931286179261</v>
      </c>
      <c r="FC170" s="7">
        <v>26.15</v>
      </c>
      <c r="FD170" s="7">
        <v>218.37</v>
      </c>
      <c r="FE170" s="15">
        <f t="shared" si="219"/>
        <v>47.3889100950845</v>
      </c>
      <c r="FF170" s="7">
        <v>27.36</v>
      </c>
      <c r="FG170" s="37">
        <f t="shared" si="229"/>
        <v>-0.224488984595601</v>
      </c>
      <c r="FH170" s="37">
        <f t="shared" si="220"/>
        <v>0.0248511813035096</v>
      </c>
      <c r="FI170" s="40">
        <v>0.00184</v>
      </c>
      <c r="FJ170" s="15">
        <f t="shared" si="221"/>
        <v>0.000439940905122495</v>
      </c>
      <c r="FK170" s="40">
        <v>0.000254</v>
      </c>
      <c r="FL170" s="40">
        <v>0.00158</v>
      </c>
      <c r="FM170" s="15">
        <f t="shared" si="222"/>
        <v>0.000422620397046806</v>
      </c>
      <c r="FN170" s="40">
        <v>0.000244</v>
      </c>
      <c r="FO170" s="37">
        <f t="shared" si="223"/>
        <v>-0.152340724582019</v>
      </c>
      <c r="FP170" s="37">
        <f t="shared" si="224"/>
        <v>0.042904744079111</v>
      </c>
      <c r="FQ170" s="7">
        <v>0.00245</v>
      </c>
      <c r="FR170" s="15">
        <f t="shared" si="225"/>
        <v>0.000796743371481684</v>
      </c>
      <c r="FS170" s="40">
        <v>0.00046</v>
      </c>
      <c r="FT170" s="40">
        <v>0.00338</v>
      </c>
      <c r="FU170" s="15">
        <f t="shared" si="226"/>
        <v>0.00138737269686267</v>
      </c>
      <c r="FV170" s="40">
        <v>0.000801</v>
      </c>
      <c r="FW170" s="37">
        <f t="shared" si="227"/>
        <v>0.321787684938291</v>
      </c>
      <c r="FX170" s="37">
        <f t="shared" si="228"/>
        <v>0.0914125644562889</v>
      </c>
    </row>
    <row r="171" spans="1:180">
      <c r="A171" s="5">
        <v>35</v>
      </c>
      <c r="B171" s="5" t="s">
        <v>214</v>
      </c>
      <c r="C171" s="6" t="s">
        <v>215</v>
      </c>
      <c r="D171" s="5" t="s">
        <v>217</v>
      </c>
      <c r="E171" s="7">
        <v>-95.58</v>
      </c>
      <c r="F171" s="7">
        <v>39.07</v>
      </c>
      <c r="G171" s="5" t="s">
        <v>108</v>
      </c>
      <c r="H171" s="8">
        <v>440</v>
      </c>
      <c r="I171" s="7">
        <v>12</v>
      </c>
      <c r="J171" s="8">
        <v>871</v>
      </c>
      <c r="K171" s="5" t="s">
        <v>117</v>
      </c>
      <c r="L171" s="18"/>
      <c r="M171" s="18"/>
      <c r="P171" s="9">
        <v>10</v>
      </c>
      <c r="Q171" s="6" t="s">
        <v>89</v>
      </c>
      <c r="R171" s="5" t="s">
        <v>188</v>
      </c>
      <c r="S171" s="5" t="s">
        <v>110</v>
      </c>
      <c r="W171" s="5">
        <v>7</v>
      </c>
      <c r="X171" s="6" t="s">
        <v>89</v>
      </c>
      <c r="Y171" s="5" t="s">
        <v>85</v>
      </c>
      <c r="Z171" s="7">
        <v>0.622900009155273</v>
      </c>
      <c r="AA171" s="5">
        <v>3</v>
      </c>
      <c r="AB171" s="5" t="s">
        <v>102</v>
      </c>
      <c r="AC171" s="5" t="s">
        <v>103</v>
      </c>
      <c r="AD171" s="6" t="s">
        <v>88</v>
      </c>
      <c r="AE171" s="7">
        <v>6.2</v>
      </c>
      <c r="AF171" s="7">
        <v>3.719</v>
      </c>
      <c r="AG171" s="7">
        <v>0.283</v>
      </c>
      <c r="AH171" s="7">
        <v>31.9</v>
      </c>
      <c r="AI171" s="7">
        <v>49.8</v>
      </c>
      <c r="AJ171" s="7">
        <v>18.3</v>
      </c>
      <c r="AK171" s="7">
        <v>0.43</v>
      </c>
      <c r="AL171" s="15">
        <f t="shared" si="172"/>
        <v>0.0519615242270663</v>
      </c>
      <c r="AM171" s="7">
        <v>0.03</v>
      </c>
      <c r="AN171" s="7">
        <v>0.4</v>
      </c>
      <c r="AO171" s="15">
        <f t="shared" si="173"/>
        <v>0.0692820323027551</v>
      </c>
      <c r="AP171" s="7">
        <v>0.04</v>
      </c>
      <c r="AQ171" s="37">
        <f t="shared" si="165"/>
        <v>-0.072320661579626</v>
      </c>
      <c r="AR171" s="37">
        <f t="shared" si="166"/>
        <v>0.0148674959437534</v>
      </c>
      <c r="BY171" s="7">
        <v>38.52</v>
      </c>
      <c r="BZ171" s="15">
        <f t="shared" si="210"/>
        <v>3.65462720397033</v>
      </c>
      <c r="CA171" s="7">
        <v>2.11</v>
      </c>
      <c r="CB171" s="7">
        <v>40.49</v>
      </c>
      <c r="CC171" s="15">
        <f t="shared" si="211"/>
        <v>2.78860180018589</v>
      </c>
      <c r="CD171" s="7">
        <v>1.61</v>
      </c>
      <c r="CE171" s="37">
        <f t="shared" si="212"/>
        <v>0.0498774431141449</v>
      </c>
      <c r="CF171" s="37">
        <f t="shared" si="213"/>
        <v>0.00458157974247595</v>
      </c>
      <c r="CG171" s="7">
        <v>2.84</v>
      </c>
      <c r="CH171" s="15">
        <f t="shared" si="214"/>
        <v>0.207846096908265</v>
      </c>
      <c r="CI171" s="7">
        <v>0.12</v>
      </c>
      <c r="CJ171" s="7">
        <v>3.05</v>
      </c>
      <c r="CK171" s="15">
        <f t="shared" si="215"/>
        <v>0.173205080756888</v>
      </c>
      <c r="CL171" s="7">
        <v>0.1</v>
      </c>
      <c r="CM171" s="37">
        <f t="shared" si="216"/>
        <v>0.0713375384462056</v>
      </c>
      <c r="CN171" s="37">
        <f t="shared" si="217"/>
        <v>0.00286033989173752</v>
      </c>
      <c r="CO171" s="7">
        <v>0.5</v>
      </c>
      <c r="CP171" s="15">
        <f t="shared" si="198"/>
        <v>0.103923048454133</v>
      </c>
      <c r="CQ171" s="7">
        <v>0.06</v>
      </c>
      <c r="CR171" s="7">
        <v>0.6</v>
      </c>
      <c r="CS171" s="15">
        <f t="shared" si="199"/>
        <v>0.13856406460551</v>
      </c>
      <c r="CT171" s="7">
        <v>0.08</v>
      </c>
      <c r="CU171" s="37">
        <f t="shared" si="200"/>
        <v>0.182321556793955</v>
      </c>
      <c r="CV171" s="37">
        <f t="shared" si="201"/>
        <v>0.0321777777777778</v>
      </c>
      <c r="DU171" s="7">
        <v>631.7</v>
      </c>
      <c r="DV171" s="15">
        <f t="shared" si="174"/>
        <v>33.9655163364257</v>
      </c>
      <c r="DW171" s="7">
        <v>19.61</v>
      </c>
      <c r="DX171" s="7">
        <v>660.61</v>
      </c>
      <c r="DY171" s="15">
        <f t="shared" si="175"/>
        <v>37.6721050646231</v>
      </c>
      <c r="DZ171" s="7">
        <v>21.75</v>
      </c>
      <c r="EA171" s="37">
        <f t="shared" si="176"/>
        <v>0.0447490526910173</v>
      </c>
      <c r="EB171" s="37">
        <f t="shared" si="177"/>
        <v>0.00204767869151862</v>
      </c>
      <c r="EC171" s="7">
        <v>92.72</v>
      </c>
      <c r="ED171" s="15">
        <f t="shared" si="202"/>
        <v>5.62916512459885</v>
      </c>
      <c r="EE171" s="7">
        <v>3.25</v>
      </c>
      <c r="EF171" s="7">
        <v>99.93</v>
      </c>
      <c r="EG171" s="15">
        <f t="shared" si="203"/>
        <v>9.47431791740176</v>
      </c>
      <c r="EH171" s="7">
        <v>5.47</v>
      </c>
      <c r="EI171" s="37">
        <f t="shared" si="204"/>
        <v>0.074885741842202</v>
      </c>
      <c r="EJ171" s="37">
        <f t="shared" si="205"/>
        <v>0.00422490982211863</v>
      </c>
      <c r="EK171" s="7">
        <v>99.15</v>
      </c>
      <c r="EL171" s="15">
        <f t="shared" si="206"/>
        <v>16.7316108011154</v>
      </c>
      <c r="EM171" s="7">
        <v>9.66</v>
      </c>
      <c r="EN171" s="7">
        <v>121.61</v>
      </c>
      <c r="EO171" s="15">
        <f t="shared" si="207"/>
        <v>25.4265058551111</v>
      </c>
      <c r="EP171" s="7">
        <v>14.68</v>
      </c>
      <c r="EQ171" s="37">
        <f t="shared" si="194"/>
        <v>0.204185348027103</v>
      </c>
      <c r="ER171" s="37">
        <f t="shared" si="195"/>
        <v>0.0240640534560224</v>
      </c>
      <c r="ES171" s="7">
        <v>116.9</v>
      </c>
      <c r="ET171" s="15">
        <f t="shared" si="208"/>
        <v>64.5535335980921</v>
      </c>
      <c r="EU171" s="7">
        <v>37.27</v>
      </c>
      <c r="EV171" s="7">
        <v>101.56</v>
      </c>
      <c r="EW171" s="15">
        <f t="shared" si="209"/>
        <v>51.9268832109149</v>
      </c>
      <c r="EX171" s="7">
        <v>29.98</v>
      </c>
      <c r="EY171" s="37">
        <f t="shared" si="196"/>
        <v>-0.140669111641546</v>
      </c>
      <c r="EZ171" s="37">
        <f t="shared" si="197"/>
        <v>0.188785939644309</v>
      </c>
      <c r="FA171" s="7">
        <v>273.33</v>
      </c>
      <c r="FB171" s="15">
        <f t="shared" si="218"/>
        <v>45.2931286179261</v>
      </c>
      <c r="FC171" s="7">
        <v>26.15</v>
      </c>
      <c r="FD171" s="7">
        <v>363.94</v>
      </c>
      <c r="FE171" s="15">
        <f t="shared" si="219"/>
        <v>121.693889739789</v>
      </c>
      <c r="FF171" s="7">
        <v>70.26</v>
      </c>
      <c r="FG171" s="37">
        <f t="shared" si="229"/>
        <v>0.28630916249122</v>
      </c>
      <c r="FH171" s="37">
        <f t="shared" si="220"/>
        <v>0.0464228818748355</v>
      </c>
      <c r="FI171" s="40">
        <v>0.00184</v>
      </c>
      <c r="FJ171" s="15">
        <f t="shared" si="221"/>
        <v>0.000439940905122495</v>
      </c>
      <c r="FK171" s="40">
        <v>0.000254</v>
      </c>
      <c r="FL171" s="40">
        <v>0.002</v>
      </c>
      <c r="FM171" s="15">
        <f t="shared" si="222"/>
        <v>0.000374122974434877</v>
      </c>
      <c r="FN171" s="40">
        <v>0.000216</v>
      </c>
      <c r="FO171" s="37">
        <f t="shared" si="223"/>
        <v>0.0833816089390513</v>
      </c>
      <c r="FP171" s="37">
        <f t="shared" si="224"/>
        <v>0.0307200018903592</v>
      </c>
      <c r="FQ171" s="7">
        <v>0.00245</v>
      </c>
      <c r="FR171" s="15">
        <f t="shared" si="225"/>
        <v>0.000796743371481684</v>
      </c>
      <c r="FS171" s="40">
        <v>0.00046</v>
      </c>
      <c r="FT171" s="40">
        <v>0.00255</v>
      </c>
      <c r="FU171" s="15">
        <f t="shared" si="226"/>
        <v>0.000471117819658735</v>
      </c>
      <c r="FV171" s="40">
        <v>0.000272</v>
      </c>
      <c r="FW171" s="37">
        <f t="shared" si="227"/>
        <v>0.0400053346136993</v>
      </c>
      <c r="FX171" s="37">
        <f t="shared" si="228"/>
        <v>0.0466297561201351</v>
      </c>
    </row>
    <row r="172" spans="1:180">
      <c r="A172" s="5">
        <v>35</v>
      </c>
      <c r="B172" s="5" t="s">
        <v>214</v>
      </c>
      <c r="C172" s="6" t="s">
        <v>215</v>
      </c>
      <c r="D172" s="5" t="s">
        <v>217</v>
      </c>
      <c r="E172" s="7">
        <v>-95.58</v>
      </c>
      <c r="F172" s="7">
        <v>39.07</v>
      </c>
      <c r="G172" s="5" t="s">
        <v>108</v>
      </c>
      <c r="H172" s="8">
        <v>440</v>
      </c>
      <c r="I172" s="7">
        <v>12</v>
      </c>
      <c r="J172" s="8">
        <v>871</v>
      </c>
      <c r="K172" s="5" t="s">
        <v>132</v>
      </c>
      <c r="L172" s="18"/>
      <c r="M172" s="18"/>
      <c r="Q172" s="18"/>
      <c r="T172" s="6" t="s">
        <v>161</v>
      </c>
      <c r="U172" s="5" t="s">
        <v>189</v>
      </c>
      <c r="V172" s="5" t="s">
        <v>110</v>
      </c>
      <c r="W172" s="5">
        <v>7</v>
      </c>
      <c r="X172" s="6" t="s">
        <v>89</v>
      </c>
      <c r="Y172" s="5" t="s">
        <v>85</v>
      </c>
      <c r="Z172" s="7">
        <v>0.622900009155273</v>
      </c>
      <c r="AA172" s="5">
        <v>3</v>
      </c>
      <c r="AB172" s="5" t="s">
        <v>102</v>
      </c>
      <c r="AC172" s="5" t="s">
        <v>103</v>
      </c>
      <c r="AD172" s="6" t="s">
        <v>88</v>
      </c>
      <c r="AE172" s="7">
        <v>6.2</v>
      </c>
      <c r="AF172" s="7">
        <v>3.719</v>
      </c>
      <c r="AG172" s="7">
        <v>0.283</v>
      </c>
      <c r="AH172" s="7">
        <v>31.9</v>
      </c>
      <c r="AI172" s="7">
        <v>49.8</v>
      </c>
      <c r="AJ172" s="7">
        <v>18.3</v>
      </c>
      <c r="AK172" s="7">
        <v>0.43</v>
      </c>
      <c r="AL172" s="15">
        <f t="shared" si="172"/>
        <v>0.0519615242270663</v>
      </c>
      <c r="AM172" s="7">
        <v>0.03</v>
      </c>
      <c r="AN172" s="7">
        <v>0.34</v>
      </c>
      <c r="AO172" s="15">
        <f t="shared" si="173"/>
        <v>0</v>
      </c>
      <c r="AP172" s="7">
        <v>0</v>
      </c>
      <c r="AQ172" s="37">
        <f t="shared" si="165"/>
        <v>-0.234839591077401</v>
      </c>
      <c r="AR172" s="37">
        <f t="shared" si="166"/>
        <v>0.00486749594375338</v>
      </c>
      <c r="BY172" s="7">
        <v>38.52</v>
      </c>
      <c r="BZ172" s="15">
        <f t="shared" si="210"/>
        <v>3.65462720397033</v>
      </c>
      <c r="CA172" s="7">
        <v>2.11</v>
      </c>
      <c r="CB172" s="7">
        <v>39.702</v>
      </c>
      <c r="CC172" s="15">
        <f t="shared" si="211"/>
        <v>5.23079343885801</v>
      </c>
      <c r="CD172" s="7">
        <v>3.02</v>
      </c>
      <c r="CE172" s="37">
        <f t="shared" si="212"/>
        <v>0.0302239773280526</v>
      </c>
      <c r="CF172" s="37">
        <f t="shared" si="213"/>
        <v>0.00878663355053043</v>
      </c>
      <c r="CG172" s="7">
        <v>2.84</v>
      </c>
      <c r="CH172" s="15">
        <f t="shared" si="214"/>
        <v>0.207846096908265</v>
      </c>
      <c r="CI172" s="7">
        <v>0.12</v>
      </c>
      <c r="CJ172" s="7">
        <v>3.07</v>
      </c>
      <c r="CK172" s="15">
        <f t="shared" si="215"/>
        <v>0.225166604983954</v>
      </c>
      <c r="CL172" s="7">
        <v>0.13</v>
      </c>
      <c r="CM172" s="37">
        <f t="shared" si="216"/>
        <v>0.077873509425991</v>
      </c>
      <c r="CN172" s="37">
        <f t="shared" si="217"/>
        <v>0.0035784825210576</v>
      </c>
      <c r="CO172" s="7">
        <v>0.5</v>
      </c>
      <c r="CP172" s="15">
        <f t="shared" si="198"/>
        <v>0.103923048454133</v>
      </c>
      <c r="CQ172" s="7">
        <v>0.06</v>
      </c>
      <c r="CR172" s="7">
        <v>0.58</v>
      </c>
      <c r="CS172" s="15">
        <f t="shared" si="199"/>
        <v>0.0692820323027551</v>
      </c>
      <c r="CT172" s="7">
        <v>0.04</v>
      </c>
      <c r="CU172" s="37">
        <f t="shared" si="200"/>
        <v>0.148420005118273</v>
      </c>
      <c r="CV172" s="37">
        <f t="shared" si="201"/>
        <v>0.019156242568371</v>
      </c>
      <c r="DU172" s="7">
        <v>631.7</v>
      </c>
      <c r="DV172" s="15">
        <f t="shared" si="174"/>
        <v>33.9655163364257</v>
      </c>
      <c r="DW172" s="7">
        <v>19.61</v>
      </c>
      <c r="DX172" s="7">
        <v>531.62</v>
      </c>
      <c r="DY172" s="15">
        <f t="shared" si="175"/>
        <v>85.6325919262053</v>
      </c>
      <c r="DZ172" s="7">
        <v>49.44</v>
      </c>
      <c r="EA172" s="37">
        <f t="shared" si="176"/>
        <v>-0.17248564950088</v>
      </c>
      <c r="EB172" s="37">
        <f t="shared" si="177"/>
        <v>0.00961245038884697</v>
      </c>
      <c r="EC172" s="7">
        <v>92.72</v>
      </c>
      <c r="ED172" s="15">
        <f t="shared" si="202"/>
        <v>5.62916512459885</v>
      </c>
      <c r="EE172" s="7">
        <v>3.25</v>
      </c>
      <c r="EF172" s="7">
        <v>93.32</v>
      </c>
      <c r="EG172" s="15">
        <f t="shared" si="203"/>
        <v>17.0087389303264</v>
      </c>
      <c r="EH172" s="7">
        <v>9.82</v>
      </c>
      <c r="EI172" s="37">
        <f t="shared" si="204"/>
        <v>0.006450248121733</v>
      </c>
      <c r="EJ172" s="37">
        <f t="shared" si="205"/>
        <v>0.0123018359601544</v>
      </c>
      <c r="EK172" s="7">
        <v>99.15</v>
      </c>
      <c r="EL172" s="15">
        <f t="shared" si="206"/>
        <v>16.7316108011154</v>
      </c>
      <c r="EM172" s="7">
        <v>9.66</v>
      </c>
      <c r="EN172" s="7">
        <v>157.71</v>
      </c>
      <c r="EO172" s="15">
        <f t="shared" si="207"/>
        <v>51.5111910170984</v>
      </c>
      <c r="EP172" s="7">
        <v>29.74</v>
      </c>
      <c r="EQ172" s="37">
        <f t="shared" si="194"/>
        <v>0.464124048533661</v>
      </c>
      <c r="ER172" s="37">
        <f t="shared" si="195"/>
        <v>0.0450523825323074</v>
      </c>
      <c r="ES172" s="7">
        <v>116.9</v>
      </c>
      <c r="ET172" s="15">
        <f t="shared" si="208"/>
        <v>64.5535335980921</v>
      </c>
      <c r="EU172" s="7">
        <v>37.27</v>
      </c>
      <c r="EV172" s="7">
        <v>76.41</v>
      </c>
      <c r="EW172" s="15">
        <f t="shared" si="209"/>
        <v>27.0199925980745</v>
      </c>
      <c r="EX172" s="7">
        <v>15.6</v>
      </c>
      <c r="EY172" s="37">
        <f t="shared" si="196"/>
        <v>-0.425205290818548</v>
      </c>
      <c r="EZ172" s="37">
        <f t="shared" si="197"/>
        <v>0.143327899845045</v>
      </c>
      <c r="FA172" s="7">
        <v>273.33</v>
      </c>
      <c r="FB172" s="15">
        <f t="shared" si="218"/>
        <v>45.2931286179261</v>
      </c>
      <c r="FC172" s="7">
        <v>26.15</v>
      </c>
      <c r="FD172" s="7">
        <v>335.79</v>
      </c>
      <c r="FE172" s="15">
        <f t="shared" si="219"/>
        <v>143.102037721341</v>
      </c>
      <c r="FF172" s="7">
        <v>82.62</v>
      </c>
      <c r="FG172" s="37">
        <f t="shared" si="229"/>
        <v>0.205806108175409</v>
      </c>
      <c r="FH172" s="37">
        <f t="shared" si="220"/>
        <v>0.0696920593805787</v>
      </c>
      <c r="FI172" s="40">
        <v>0.00184</v>
      </c>
      <c r="FJ172" s="15">
        <f t="shared" si="221"/>
        <v>0.000439940905122495</v>
      </c>
      <c r="FK172" s="40">
        <v>0.000254</v>
      </c>
      <c r="FL172" s="40">
        <v>0.00183</v>
      </c>
      <c r="FM172" s="15">
        <f t="shared" si="222"/>
        <v>0.000405299888971117</v>
      </c>
      <c r="FN172" s="40">
        <v>0.000234</v>
      </c>
      <c r="FO172" s="37">
        <f t="shared" si="223"/>
        <v>-0.00544960476756451</v>
      </c>
      <c r="FP172" s="37">
        <f t="shared" si="224"/>
        <v>0.0354064453195449</v>
      </c>
      <c r="FQ172" s="7">
        <v>0.00245</v>
      </c>
      <c r="FR172" s="15">
        <f t="shared" si="225"/>
        <v>0.000796743371481684</v>
      </c>
      <c r="FS172" s="40">
        <v>0.00046</v>
      </c>
      <c r="FT172" s="40">
        <v>0.00234</v>
      </c>
      <c r="FU172" s="15">
        <f t="shared" si="226"/>
        <v>0.000384515279280291</v>
      </c>
      <c r="FV172" s="40">
        <v>0.000222</v>
      </c>
      <c r="FW172" s="37">
        <f t="shared" si="227"/>
        <v>-0.0459370951870257</v>
      </c>
      <c r="FX172" s="37">
        <f t="shared" si="228"/>
        <v>0.0442526358045533</v>
      </c>
    </row>
    <row r="173" ht="14" customHeight="1" spans="1:178">
      <c r="A173" s="5">
        <v>35</v>
      </c>
      <c r="B173" s="5" t="s">
        <v>214</v>
      </c>
      <c r="C173" s="6" t="s">
        <v>215</v>
      </c>
      <c r="D173" s="5" t="s">
        <v>216</v>
      </c>
      <c r="E173" s="7">
        <v>-101.63</v>
      </c>
      <c r="F173" s="7">
        <v>41.2</v>
      </c>
      <c r="G173" s="5" t="s">
        <v>108</v>
      </c>
      <c r="H173" s="8">
        <v>965</v>
      </c>
      <c r="I173" s="7">
        <v>9.3</v>
      </c>
      <c r="J173" s="8">
        <v>454</v>
      </c>
      <c r="K173" s="5" t="s">
        <v>81</v>
      </c>
      <c r="L173" s="9">
        <v>10</v>
      </c>
      <c r="M173" s="6" t="s">
        <v>89</v>
      </c>
      <c r="N173" s="5" t="s">
        <v>83</v>
      </c>
      <c r="O173" s="5" t="s">
        <v>110</v>
      </c>
      <c r="Q173" s="18"/>
      <c r="W173" s="5">
        <v>7</v>
      </c>
      <c r="X173" s="6" t="s">
        <v>89</v>
      </c>
      <c r="Y173" s="5" t="s">
        <v>85</v>
      </c>
      <c r="Z173" s="7">
        <v>0.275700002908707</v>
      </c>
      <c r="AA173" s="5">
        <v>3</v>
      </c>
      <c r="AB173" s="5" t="s">
        <v>102</v>
      </c>
      <c r="AC173" s="5" t="s">
        <v>103</v>
      </c>
      <c r="AD173" s="6" t="s">
        <v>88</v>
      </c>
      <c r="AE173" s="7">
        <v>6.7</v>
      </c>
      <c r="AF173" s="7">
        <v>1.401</v>
      </c>
      <c r="AG173" s="7">
        <v>0.111</v>
      </c>
      <c r="AH173" s="7">
        <v>71.4</v>
      </c>
      <c r="AI173" s="7">
        <v>18.1</v>
      </c>
      <c r="AJ173" s="7">
        <v>10.5</v>
      </c>
      <c r="AK173" s="7">
        <v>0.25</v>
      </c>
      <c r="AL173" s="15">
        <f t="shared" si="172"/>
        <v>0.0173205080756888</v>
      </c>
      <c r="AM173" s="7">
        <v>0.01</v>
      </c>
      <c r="AN173" s="7">
        <v>0.22</v>
      </c>
      <c r="AO173" s="15">
        <f t="shared" si="173"/>
        <v>0.0346410161513775</v>
      </c>
      <c r="AP173" s="7">
        <v>0.02</v>
      </c>
      <c r="AQ173" s="37">
        <f t="shared" si="165"/>
        <v>-0.127833371509885</v>
      </c>
      <c r="AR173" s="37">
        <f t="shared" si="166"/>
        <v>0.00986446280991736</v>
      </c>
      <c r="FI173" s="40"/>
      <c r="FK173" s="40"/>
      <c r="FL173" s="40"/>
      <c r="FN173" s="40"/>
      <c r="FQ173" s="40"/>
      <c r="FS173" s="40"/>
      <c r="FT173" s="40"/>
      <c r="FV173" s="40"/>
    </row>
    <row r="174" spans="1:178">
      <c r="A174" s="5">
        <v>35</v>
      </c>
      <c r="B174" s="5" t="s">
        <v>214</v>
      </c>
      <c r="C174" s="6" t="s">
        <v>215</v>
      </c>
      <c r="D174" s="5" t="s">
        <v>216</v>
      </c>
      <c r="E174" s="7">
        <v>-101.63</v>
      </c>
      <c r="F174" s="7">
        <v>41.2</v>
      </c>
      <c r="G174" s="5" t="s">
        <v>108</v>
      </c>
      <c r="H174" s="8">
        <v>965</v>
      </c>
      <c r="I174" s="7">
        <v>9.3</v>
      </c>
      <c r="J174" s="8">
        <v>454</v>
      </c>
      <c r="K174" s="5" t="s">
        <v>117</v>
      </c>
      <c r="L174" s="18"/>
      <c r="M174" s="18"/>
      <c r="P174" s="9">
        <v>10</v>
      </c>
      <c r="Q174" s="6" t="s">
        <v>89</v>
      </c>
      <c r="R174" s="5" t="s">
        <v>188</v>
      </c>
      <c r="S174" s="5" t="s">
        <v>110</v>
      </c>
      <c r="W174" s="5">
        <v>7</v>
      </c>
      <c r="X174" s="6" t="s">
        <v>89</v>
      </c>
      <c r="Y174" s="5" t="s">
        <v>85</v>
      </c>
      <c r="Z174" s="7">
        <v>0.275700002908707</v>
      </c>
      <c r="AA174" s="5">
        <v>3</v>
      </c>
      <c r="AB174" s="5" t="s">
        <v>102</v>
      </c>
      <c r="AC174" s="5" t="s">
        <v>103</v>
      </c>
      <c r="AD174" s="6" t="s">
        <v>88</v>
      </c>
      <c r="AE174" s="7">
        <v>6.7</v>
      </c>
      <c r="AF174" s="7">
        <v>1.401</v>
      </c>
      <c r="AG174" s="7">
        <v>0.111</v>
      </c>
      <c r="AH174" s="7">
        <v>71.4</v>
      </c>
      <c r="AI174" s="7">
        <v>18.1</v>
      </c>
      <c r="AJ174" s="7">
        <v>10.5</v>
      </c>
      <c r="AK174" s="7">
        <v>0.25</v>
      </c>
      <c r="AL174" s="15">
        <f t="shared" si="172"/>
        <v>0.0173205080756888</v>
      </c>
      <c r="AM174" s="7">
        <v>0.01</v>
      </c>
      <c r="AN174" s="7">
        <v>0.17</v>
      </c>
      <c r="AO174" s="15">
        <f t="shared" si="173"/>
        <v>0.0173205080756888</v>
      </c>
      <c r="AP174" s="7">
        <v>0.01</v>
      </c>
      <c r="AQ174" s="37">
        <f t="shared" si="165"/>
        <v>-0.385662480811985</v>
      </c>
      <c r="AR174" s="37">
        <f t="shared" si="166"/>
        <v>0.00506020761245675</v>
      </c>
      <c r="FI174" s="40"/>
      <c r="FK174" s="40"/>
      <c r="FQ174" s="40"/>
      <c r="FS174" s="40"/>
      <c r="FT174" s="40"/>
      <c r="FV174" s="40"/>
    </row>
    <row r="175" spans="1:178">
      <c r="A175" s="5">
        <v>35</v>
      </c>
      <c r="B175" s="5" t="s">
        <v>214</v>
      </c>
      <c r="C175" s="6" t="s">
        <v>215</v>
      </c>
      <c r="D175" s="5" t="s">
        <v>216</v>
      </c>
      <c r="E175" s="7">
        <v>-101.63</v>
      </c>
      <c r="F175" s="7">
        <v>41.2</v>
      </c>
      <c r="G175" s="5" t="s">
        <v>108</v>
      </c>
      <c r="H175" s="8">
        <v>965</v>
      </c>
      <c r="I175" s="7">
        <v>9.3</v>
      </c>
      <c r="J175" s="8">
        <v>454</v>
      </c>
      <c r="K175" s="5" t="s">
        <v>132</v>
      </c>
      <c r="L175" s="18"/>
      <c r="M175" s="18"/>
      <c r="Q175" s="18"/>
      <c r="T175" s="6" t="s">
        <v>161</v>
      </c>
      <c r="U175" s="5" t="s">
        <v>189</v>
      </c>
      <c r="V175" s="5" t="s">
        <v>110</v>
      </c>
      <c r="W175" s="5">
        <v>7</v>
      </c>
      <c r="X175" s="6" t="s">
        <v>89</v>
      </c>
      <c r="Y175" s="5" t="s">
        <v>85</v>
      </c>
      <c r="Z175" s="7">
        <v>0.275700002908707</v>
      </c>
      <c r="AA175" s="5">
        <v>3</v>
      </c>
      <c r="AB175" s="5" t="s">
        <v>102</v>
      </c>
      <c r="AC175" s="5" t="s">
        <v>103</v>
      </c>
      <c r="AD175" s="6" t="s">
        <v>88</v>
      </c>
      <c r="AE175" s="7">
        <v>6.7</v>
      </c>
      <c r="AF175" s="7">
        <v>1.401</v>
      </c>
      <c r="AG175" s="7">
        <v>0.111</v>
      </c>
      <c r="AH175" s="7">
        <v>71.4</v>
      </c>
      <c r="AI175" s="7">
        <v>18.1</v>
      </c>
      <c r="AJ175" s="7">
        <v>10.5</v>
      </c>
      <c r="AK175" s="7">
        <v>0.25</v>
      </c>
      <c r="AL175" s="15">
        <f t="shared" si="172"/>
        <v>0.0173205080756888</v>
      </c>
      <c r="AM175" s="7">
        <v>0.01</v>
      </c>
      <c r="AN175" s="7">
        <v>0.16</v>
      </c>
      <c r="AO175" s="15">
        <f t="shared" si="173"/>
        <v>0.0173205080756888</v>
      </c>
      <c r="AP175" s="7">
        <v>0.01</v>
      </c>
      <c r="AQ175" s="37">
        <f t="shared" si="165"/>
        <v>-0.44628710262842</v>
      </c>
      <c r="AR175" s="37">
        <f t="shared" si="166"/>
        <v>0.00550625</v>
      </c>
      <c r="FI175" s="40"/>
      <c r="FK175" s="40"/>
      <c r="FQ175" s="40"/>
      <c r="FS175" s="40"/>
      <c r="FT175" s="40"/>
      <c r="FV175" s="40"/>
    </row>
    <row r="176" spans="1:178">
      <c r="A176" s="5">
        <v>35</v>
      </c>
      <c r="B176" s="5" t="s">
        <v>214</v>
      </c>
      <c r="C176" s="6" t="s">
        <v>215</v>
      </c>
      <c r="D176" s="5" t="s">
        <v>216</v>
      </c>
      <c r="E176" s="7">
        <v>-101.63</v>
      </c>
      <c r="F176" s="7">
        <v>41.2</v>
      </c>
      <c r="G176" s="5" t="s">
        <v>108</v>
      </c>
      <c r="H176" s="8">
        <v>965</v>
      </c>
      <c r="I176" s="7">
        <v>9.3</v>
      </c>
      <c r="J176" s="8">
        <v>454</v>
      </c>
      <c r="K176" s="5" t="s">
        <v>81</v>
      </c>
      <c r="L176" s="9">
        <v>10</v>
      </c>
      <c r="M176" s="6" t="s">
        <v>89</v>
      </c>
      <c r="N176" s="5" t="s">
        <v>83</v>
      </c>
      <c r="O176" s="5" t="s">
        <v>110</v>
      </c>
      <c r="Q176" s="18"/>
      <c r="W176" s="5">
        <v>7</v>
      </c>
      <c r="X176" s="6" t="s">
        <v>89</v>
      </c>
      <c r="Y176" s="5" t="s">
        <v>85</v>
      </c>
      <c r="Z176" s="7">
        <v>0.275700002908707</v>
      </c>
      <c r="AA176" s="5">
        <v>3</v>
      </c>
      <c r="AB176" s="5" t="s">
        <v>102</v>
      </c>
      <c r="AC176" s="5" t="s">
        <v>103</v>
      </c>
      <c r="AD176" s="6" t="s">
        <v>88</v>
      </c>
      <c r="AE176" s="7">
        <v>6.7</v>
      </c>
      <c r="AF176" s="7">
        <v>1.401</v>
      </c>
      <c r="AG176" s="7">
        <v>0.111</v>
      </c>
      <c r="AH176" s="7">
        <v>71.4</v>
      </c>
      <c r="AI176" s="7">
        <v>18.1</v>
      </c>
      <c r="AJ176" s="7">
        <v>10.5</v>
      </c>
      <c r="AK176" s="7">
        <v>0.24</v>
      </c>
      <c r="AL176" s="15">
        <f t="shared" si="172"/>
        <v>0.0692820323027551</v>
      </c>
      <c r="AM176" s="7">
        <v>0.04</v>
      </c>
      <c r="AN176" s="7">
        <v>0.12</v>
      </c>
      <c r="AO176" s="15">
        <f t="shared" si="173"/>
        <v>0</v>
      </c>
      <c r="AP176" s="7">
        <v>0</v>
      </c>
      <c r="AQ176" s="37">
        <f t="shared" si="165"/>
        <v>-0.693147180559945</v>
      </c>
      <c r="AR176" s="37">
        <f t="shared" si="166"/>
        <v>0.0277777777777778</v>
      </c>
      <c r="FL176" s="40"/>
      <c r="FN176" s="40"/>
      <c r="FQ176" s="40"/>
      <c r="FS176" s="40"/>
      <c r="FT176" s="40"/>
      <c r="FV176" s="40"/>
    </row>
    <row r="177" spans="1:178">
      <c r="A177" s="5">
        <v>35</v>
      </c>
      <c r="B177" s="5" t="s">
        <v>214</v>
      </c>
      <c r="C177" s="6" t="s">
        <v>215</v>
      </c>
      <c r="D177" s="5" t="s">
        <v>216</v>
      </c>
      <c r="E177" s="7">
        <v>-101.63</v>
      </c>
      <c r="F177" s="7">
        <v>41.2</v>
      </c>
      <c r="G177" s="5" t="s">
        <v>108</v>
      </c>
      <c r="H177" s="8">
        <v>965</v>
      </c>
      <c r="I177" s="7">
        <v>9.3</v>
      </c>
      <c r="J177" s="8">
        <v>454</v>
      </c>
      <c r="K177" s="5" t="s">
        <v>117</v>
      </c>
      <c r="L177" s="18"/>
      <c r="M177" s="18"/>
      <c r="P177" s="9">
        <v>10</v>
      </c>
      <c r="Q177" s="6" t="s">
        <v>89</v>
      </c>
      <c r="R177" s="5" t="s">
        <v>188</v>
      </c>
      <c r="S177" s="5" t="s">
        <v>110</v>
      </c>
      <c r="W177" s="5">
        <v>7</v>
      </c>
      <c r="X177" s="6" t="s">
        <v>89</v>
      </c>
      <c r="Y177" s="5" t="s">
        <v>85</v>
      </c>
      <c r="Z177" s="7">
        <v>0.275700002908707</v>
      </c>
      <c r="AA177" s="5">
        <v>3</v>
      </c>
      <c r="AB177" s="5" t="s">
        <v>102</v>
      </c>
      <c r="AC177" s="5" t="s">
        <v>103</v>
      </c>
      <c r="AD177" s="6" t="s">
        <v>88</v>
      </c>
      <c r="AE177" s="7">
        <v>6.7</v>
      </c>
      <c r="AF177" s="7">
        <v>1.401</v>
      </c>
      <c r="AG177" s="7">
        <v>0.111</v>
      </c>
      <c r="AH177" s="7">
        <v>71.4</v>
      </c>
      <c r="AI177" s="7">
        <v>18.1</v>
      </c>
      <c r="AJ177" s="7">
        <v>10.5</v>
      </c>
      <c r="AK177" s="7">
        <v>0.24</v>
      </c>
      <c r="AL177" s="15">
        <f t="shared" si="172"/>
        <v>0.0692820323027551</v>
      </c>
      <c r="AM177" s="7">
        <v>0.04</v>
      </c>
      <c r="AN177" s="7">
        <v>0.18</v>
      </c>
      <c r="AO177" s="15">
        <f t="shared" si="173"/>
        <v>0.0519615242270663</v>
      </c>
      <c r="AP177" s="7">
        <v>0.03</v>
      </c>
      <c r="AQ177" s="37">
        <f t="shared" si="165"/>
        <v>-0.287682072451781</v>
      </c>
      <c r="AR177" s="37">
        <f t="shared" si="166"/>
        <v>0.0555555555555556</v>
      </c>
      <c r="FL177" s="40"/>
      <c r="FN177" s="40"/>
      <c r="FQ177" s="40"/>
      <c r="FS177" s="40"/>
      <c r="FT177" s="40"/>
      <c r="FV177" s="40"/>
    </row>
    <row r="178" spans="1:178">
      <c r="A178" s="5">
        <v>35</v>
      </c>
      <c r="B178" s="5" t="s">
        <v>214</v>
      </c>
      <c r="C178" s="6" t="s">
        <v>215</v>
      </c>
      <c r="D178" s="5" t="s">
        <v>216</v>
      </c>
      <c r="E178" s="7">
        <v>-101.63</v>
      </c>
      <c r="F178" s="7">
        <v>41.2</v>
      </c>
      <c r="G178" s="5" t="s">
        <v>108</v>
      </c>
      <c r="H178" s="8">
        <v>965</v>
      </c>
      <c r="I178" s="7">
        <v>9.3</v>
      </c>
      <c r="J178" s="8">
        <v>454</v>
      </c>
      <c r="K178" s="5" t="s">
        <v>132</v>
      </c>
      <c r="L178" s="18"/>
      <c r="M178" s="18"/>
      <c r="Q178" s="18"/>
      <c r="T178" s="6" t="s">
        <v>161</v>
      </c>
      <c r="U178" s="5" t="s">
        <v>189</v>
      </c>
      <c r="V178" s="5" t="s">
        <v>110</v>
      </c>
      <c r="W178" s="5">
        <v>7</v>
      </c>
      <c r="X178" s="6" t="s">
        <v>89</v>
      </c>
      <c r="Y178" s="5" t="s">
        <v>85</v>
      </c>
      <c r="Z178" s="7">
        <v>0.275700002908707</v>
      </c>
      <c r="AA178" s="5">
        <v>3</v>
      </c>
      <c r="AB178" s="5" t="s">
        <v>102</v>
      </c>
      <c r="AC178" s="5" t="s">
        <v>103</v>
      </c>
      <c r="AD178" s="6" t="s">
        <v>88</v>
      </c>
      <c r="AE178" s="7">
        <v>6.7</v>
      </c>
      <c r="AF178" s="7">
        <v>1.401</v>
      </c>
      <c r="AG178" s="7">
        <v>0.111</v>
      </c>
      <c r="AH178" s="7">
        <v>71.4</v>
      </c>
      <c r="AI178" s="7">
        <v>18.1</v>
      </c>
      <c r="AJ178" s="7">
        <v>10.5</v>
      </c>
      <c r="AK178" s="7">
        <v>0.24</v>
      </c>
      <c r="AL178" s="15">
        <f t="shared" si="172"/>
        <v>0.0692820323027551</v>
      </c>
      <c r="AM178" s="7">
        <v>0.04</v>
      </c>
      <c r="AN178" s="7">
        <v>0.14</v>
      </c>
      <c r="AO178" s="15">
        <f t="shared" si="173"/>
        <v>0.0346410161513775</v>
      </c>
      <c r="AP178" s="7">
        <v>0.02</v>
      </c>
      <c r="AQ178" s="37">
        <f t="shared" si="165"/>
        <v>-0.538996500732687</v>
      </c>
      <c r="AR178" s="37">
        <f t="shared" si="166"/>
        <v>0.0481859410430839</v>
      </c>
      <c r="FL178" s="40"/>
      <c r="FN178" s="40"/>
      <c r="FQ178" s="40"/>
      <c r="FS178" s="40"/>
      <c r="FT178" s="40"/>
      <c r="FV178" s="40"/>
    </row>
    <row r="179" spans="1:178">
      <c r="A179" s="5">
        <v>35</v>
      </c>
      <c r="B179" s="5" t="s">
        <v>214</v>
      </c>
      <c r="C179" s="6" t="s">
        <v>215</v>
      </c>
      <c r="D179" s="5" t="s">
        <v>217</v>
      </c>
      <c r="E179" s="7">
        <v>-95.58</v>
      </c>
      <c r="F179" s="7">
        <v>39.07</v>
      </c>
      <c r="G179" s="5" t="s">
        <v>108</v>
      </c>
      <c r="H179" s="8">
        <v>440</v>
      </c>
      <c r="I179" s="7">
        <v>12</v>
      </c>
      <c r="J179" s="8">
        <v>871</v>
      </c>
      <c r="K179" s="5" t="s">
        <v>81</v>
      </c>
      <c r="L179" s="9">
        <v>10</v>
      </c>
      <c r="M179" s="6" t="s">
        <v>89</v>
      </c>
      <c r="N179" s="5" t="s">
        <v>83</v>
      </c>
      <c r="O179" s="5" t="s">
        <v>110</v>
      </c>
      <c r="Q179" s="18"/>
      <c r="W179" s="5">
        <v>7</v>
      </c>
      <c r="X179" s="6" t="s">
        <v>89</v>
      </c>
      <c r="Y179" s="5" t="s">
        <v>85</v>
      </c>
      <c r="Z179" s="7">
        <v>0.622900009155273</v>
      </c>
      <c r="AA179" s="5">
        <v>3</v>
      </c>
      <c r="AB179" s="5" t="s">
        <v>102</v>
      </c>
      <c r="AC179" s="5" t="s">
        <v>103</v>
      </c>
      <c r="AD179" s="6" t="s">
        <v>88</v>
      </c>
      <c r="AE179" s="7">
        <v>6.2</v>
      </c>
      <c r="AF179" s="7">
        <v>3.719</v>
      </c>
      <c r="AG179" s="7">
        <v>0.283</v>
      </c>
      <c r="AH179" s="7">
        <v>31.9</v>
      </c>
      <c r="AI179" s="7">
        <v>49.8</v>
      </c>
      <c r="AJ179" s="7">
        <v>18.3</v>
      </c>
      <c r="AK179" s="7">
        <v>0.09</v>
      </c>
      <c r="AL179" s="15">
        <f t="shared" si="172"/>
        <v>0.0173205080756888</v>
      </c>
      <c r="AM179" s="7">
        <v>0.01</v>
      </c>
      <c r="AN179" s="7">
        <v>0.29</v>
      </c>
      <c r="AO179" s="15">
        <f t="shared" si="173"/>
        <v>0.0173205080756888</v>
      </c>
      <c r="AP179" s="7">
        <v>0.01</v>
      </c>
      <c r="AQ179" s="37">
        <f t="shared" si="165"/>
        <v>1.17007125265025</v>
      </c>
      <c r="AR179" s="37">
        <f t="shared" si="166"/>
        <v>0.0135347396544384</v>
      </c>
      <c r="FI179" s="40"/>
      <c r="FK179" s="40"/>
      <c r="FL179" s="40"/>
      <c r="FN179" s="40"/>
      <c r="FQ179" s="40"/>
      <c r="FS179" s="40"/>
      <c r="FT179" s="40"/>
      <c r="FV179" s="40"/>
    </row>
    <row r="180" spans="1:178">
      <c r="A180" s="5">
        <v>35</v>
      </c>
      <c r="B180" s="5" t="s">
        <v>214</v>
      </c>
      <c r="C180" s="6" t="s">
        <v>215</v>
      </c>
      <c r="D180" s="5" t="s">
        <v>217</v>
      </c>
      <c r="E180" s="7">
        <v>-95.58</v>
      </c>
      <c r="F180" s="7">
        <v>39.07</v>
      </c>
      <c r="G180" s="5" t="s">
        <v>108</v>
      </c>
      <c r="H180" s="8">
        <v>440</v>
      </c>
      <c r="I180" s="7">
        <v>12</v>
      </c>
      <c r="J180" s="8">
        <v>871</v>
      </c>
      <c r="K180" s="5" t="s">
        <v>117</v>
      </c>
      <c r="L180" s="18"/>
      <c r="M180" s="18"/>
      <c r="P180" s="9">
        <v>10</v>
      </c>
      <c r="Q180" s="6" t="s">
        <v>89</v>
      </c>
      <c r="R180" s="5" t="s">
        <v>188</v>
      </c>
      <c r="S180" s="5" t="s">
        <v>110</v>
      </c>
      <c r="W180" s="5">
        <v>7</v>
      </c>
      <c r="X180" s="6" t="s">
        <v>89</v>
      </c>
      <c r="Y180" s="5" t="s">
        <v>85</v>
      </c>
      <c r="Z180" s="7">
        <v>0.622900009155273</v>
      </c>
      <c r="AA180" s="5">
        <v>3</v>
      </c>
      <c r="AB180" s="5" t="s">
        <v>102</v>
      </c>
      <c r="AC180" s="5" t="s">
        <v>103</v>
      </c>
      <c r="AD180" s="6" t="s">
        <v>88</v>
      </c>
      <c r="AE180" s="7">
        <v>6.2</v>
      </c>
      <c r="AF180" s="7">
        <v>3.719</v>
      </c>
      <c r="AG180" s="7">
        <v>0.283</v>
      </c>
      <c r="AH180" s="7">
        <v>31.9</v>
      </c>
      <c r="AI180" s="7">
        <v>49.8</v>
      </c>
      <c r="AJ180" s="7">
        <v>18.3</v>
      </c>
      <c r="AK180" s="7">
        <v>0.09</v>
      </c>
      <c r="AL180" s="15">
        <f t="shared" si="172"/>
        <v>0.0173205080756888</v>
      </c>
      <c r="AM180" s="7">
        <v>0.01</v>
      </c>
      <c r="AN180" s="7">
        <v>0.29</v>
      </c>
      <c r="AO180" s="15">
        <f t="shared" si="173"/>
        <v>0.0346410161513775</v>
      </c>
      <c r="AP180" s="7">
        <v>0.02</v>
      </c>
      <c r="AQ180" s="37">
        <f t="shared" si="165"/>
        <v>1.17007125265025</v>
      </c>
      <c r="AR180" s="37">
        <f t="shared" si="166"/>
        <v>0.0171019215807167</v>
      </c>
      <c r="FI180" s="40"/>
      <c r="FK180" s="40"/>
      <c r="FL180" s="40"/>
      <c r="FN180" s="40"/>
      <c r="FQ180" s="40"/>
      <c r="FS180" s="40"/>
      <c r="FT180" s="40"/>
      <c r="FV180" s="40"/>
    </row>
    <row r="181" spans="1:178">
      <c r="A181" s="5">
        <v>35</v>
      </c>
      <c r="B181" s="5" t="s">
        <v>214</v>
      </c>
      <c r="C181" s="6" t="s">
        <v>215</v>
      </c>
      <c r="D181" s="5" t="s">
        <v>217</v>
      </c>
      <c r="E181" s="7">
        <v>-95.58</v>
      </c>
      <c r="F181" s="7">
        <v>39.07</v>
      </c>
      <c r="G181" s="5" t="s">
        <v>108</v>
      </c>
      <c r="H181" s="8">
        <v>440</v>
      </c>
      <c r="I181" s="7">
        <v>12</v>
      </c>
      <c r="J181" s="8">
        <v>871</v>
      </c>
      <c r="K181" s="5" t="s">
        <v>132</v>
      </c>
      <c r="L181" s="18"/>
      <c r="M181" s="18"/>
      <c r="Q181" s="18"/>
      <c r="T181" s="6" t="s">
        <v>161</v>
      </c>
      <c r="U181" s="5" t="s">
        <v>189</v>
      </c>
      <c r="V181" s="5" t="s">
        <v>110</v>
      </c>
      <c r="W181" s="5">
        <v>7</v>
      </c>
      <c r="X181" s="6" t="s">
        <v>89</v>
      </c>
      <c r="Y181" s="5" t="s">
        <v>85</v>
      </c>
      <c r="Z181" s="7">
        <v>0.622900009155273</v>
      </c>
      <c r="AA181" s="5">
        <v>3</v>
      </c>
      <c r="AB181" s="5" t="s">
        <v>102</v>
      </c>
      <c r="AC181" s="5" t="s">
        <v>103</v>
      </c>
      <c r="AD181" s="6" t="s">
        <v>88</v>
      </c>
      <c r="AE181" s="7">
        <v>6.2</v>
      </c>
      <c r="AF181" s="7">
        <v>3.719</v>
      </c>
      <c r="AG181" s="7">
        <v>0.283</v>
      </c>
      <c r="AH181" s="7">
        <v>31.9</v>
      </c>
      <c r="AI181" s="7">
        <v>49.8</v>
      </c>
      <c r="AJ181" s="7">
        <v>18.3</v>
      </c>
      <c r="AK181" s="7">
        <v>0.09</v>
      </c>
      <c r="AL181" s="15">
        <f t="shared" si="172"/>
        <v>0.0173205080756888</v>
      </c>
      <c r="AM181" s="7">
        <v>0.01</v>
      </c>
      <c r="AN181" s="7">
        <v>0.25</v>
      </c>
      <c r="AO181" s="15">
        <f t="shared" si="173"/>
        <v>0.0173205080756888</v>
      </c>
      <c r="AP181" s="7">
        <v>0.01</v>
      </c>
      <c r="AQ181" s="37">
        <f t="shared" si="165"/>
        <v>1.02165124753198</v>
      </c>
      <c r="AR181" s="37">
        <f t="shared" si="166"/>
        <v>0.0139456790123457</v>
      </c>
      <c r="FI181" s="40"/>
      <c r="FK181" s="40"/>
      <c r="FN181" s="40"/>
      <c r="FQ181" s="40"/>
      <c r="FS181" s="40"/>
      <c r="FT181" s="40"/>
      <c r="FV181" s="40"/>
    </row>
    <row r="182" spans="1:178">
      <c r="A182" s="5">
        <v>35</v>
      </c>
      <c r="B182" s="5" t="s">
        <v>214</v>
      </c>
      <c r="C182" s="6" t="s">
        <v>215</v>
      </c>
      <c r="D182" s="5" t="s">
        <v>217</v>
      </c>
      <c r="E182" s="7">
        <v>-95.58</v>
      </c>
      <c r="F182" s="7">
        <v>39.07</v>
      </c>
      <c r="G182" s="5" t="s">
        <v>108</v>
      </c>
      <c r="H182" s="8">
        <v>440</v>
      </c>
      <c r="I182" s="7">
        <v>12</v>
      </c>
      <c r="J182" s="8">
        <v>871</v>
      </c>
      <c r="K182" s="5" t="s">
        <v>81</v>
      </c>
      <c r="L182" s="9">
        <v>10</v>
      </c>
      <c r="M182" s="6" t="s">
        <v>89</v>
      </c>
      <c r="N182" s="5" t="s">
        <v>83</v>
      </c>
      <c r="O182" s="5" t="s">
        <v>110</v>
      </c>
      <c r="Q182" s="18"/>
      <c r="W182" s="5">
        <v>7</v>
      </c>
      <c r="X182" s="6" t="s">
        <v>89</v>
      </c>
      <c r="Y182" s="5" t="s">
        <v>85</v>
      </c>
      <c r="Z182" s="7">
        <v>0.622900009155273</v>
      </c>
      <c r="AA182" s="5">
        <v>3</v>
      </c>
      <c r="AB182" s="5" t="s">
        <v>102</v>
      </c>
      <c r="AC182" s="5" t="s">
        <v>103</v>
      </c>
      <c r="AD182" s="6" t="s">
        <v>88</v>
      </c>
      <c r="AE182" s="7">
        <v>6.2</v>
      </c>
      <c r="AF182" s="7">
        <v>3.719</v>
      </c>
      <c r="AG182" s="7">
        <v>0.283</v>
      </c>
      <c r="AH182" s="7">
        <v>31.9</v>
      </c>
      <c r="AI182" s="7">
        <v>49.8</v>
      </c>
      <c r="AJ182" s="7">
        <v>18.3</v>
      </c>
      <c r="AK182" s="7">
        <v>0.29</v>
      </c>
      <c r="AL182" s="15">
        <f t="shared" si="172"/>
        <v>0.0173205080756888</v>
      </c>
      <c r="AM182" s="7">
        <v>0.01</v>
      </c>
      <c r="AN182" s="7">
        <v>0.26</v>
      </c>
      <c r="AO182" s="15">
        <f t="shared" si="173"/>
        <v>0.0346410161513775</v>
      </c>
      <c r="AP182" s="7">
        <v>0.02</v>
      </c>
      <c r="AQ182" s="37">
        <f t="shared" si="165"/>
        <v>-0.109199291964992</v>
      </c>
      <c r="AR182" s="37">
        <f t="shared" si="166"/>
        <v>0.00710622040540636</v>
      </c>
      <c r="FI182" s="40"/>
      <c r="FK182" s="40"/>
      <c r="FL182" s="40"/>
      <c r="FN182" s="40"/>
      <c r="FS182" s="40"/>
      <c r="FT182" s="40"/>
      <c r="FV182" s="40"/>
    </row>
    <row r="183" spans="1:178">
      <c r="A183" s="5">
        <v>35</v>
      </c>
      <c r="B183" s="5" t="s">
        <v>214</v>
      </c>
      <c r="C183" s="6" t="s">
        <v>215</v>
      </c>
      <c r="D183" s="5" t="s">
        <v>217</v>
      </c>
      <c r="E183" s="7">
        <v>-95.58</v>
      </c>
      <c r="F183" s="7">
        <v>39.07</v>
      </c>
      <c r="G183" s="5" t="s">
        <v>108</v>
      </c>
      <c r="H183" s="8">
        <v>440</v>
      </c>
      <c r="I183" s="7">
        <v>12</v>
      </c>
      <c r="J183" s="8">
        <v>871</v>
      </c>
      <c r="K183" s="5" t="s">
        <v>117</v>
      </c>
      <c r="L183" s="18"/>
      <c r="M183" s="18"/>
      <c r="P183" s="9">
        <v>10</v>
      </c>
      <c r="Q183" s="6" t="s">
        <v>89</v>
      </c>
      <c r="R183" s="5" t="s">
        <v>188</v>
      </c>
      <c r="S183" s="5" t="s">
        <v>110</v>
      </c>
      <c r="W183" s="5">
        <v>7</v>
      </c>
      <c r="X183" s="6" t="s">
        <v>89</v>
      </c>
      <c r="Y183" s="5" t="s">
        <v>85</v>
      </c>
      <c r="Z183" s="7">
        <v>0.622900009155273</v>
      </c>
      <c r="AA183" s="5">
        <v>3</v>
      </c>
      <c r="AB183" s="5" t="s">
        <v>102</v>
      </c>
      <c r="AC183" s="5" t="s">
        <v>103</v>
      </c>
      <c r="AD183" s="6" t="s">
        <v>88</v>
      </c>
      <c r="AE183" s="7">
        <v>6.2</v>
      </c>
      <c r="AF183" s="7">
        <v>3.719</v>
      </c>
      <c r="AG183" s="7">
        <v>0.283</v>
      </c>
      <c r="AH183" s="7">
        <v>31.9</v>
      </c>
      <c r="AI183" s="7">
        <v>49.8</v>
      </c>
      <c r="AJ183" s="7">
        <v>18.3</v>
      </c>
      <c r="AK183" s="7">
        <v>0.29</v>
      </c>
      <c r="AL183" s="15">
        <f t="shared" si="172"/>
        <v>0.0173205080756888</v>
      </c>
      <c r="AM183" s="7">
        <v>0.01</v>
      </c>
      <c r="AN183" s="7">
        <v>0.27</v>
      </c>
      <c r="AO183" s="15">
        <f t="shared" si="173"/>
        <v>0.0346410161513775</v>
      </c>
      <c r="AP183" s="7">
        <v>0.02</v>
      </c>
      <c r="AQ183" s="37">
        <f t="shared" si="165"/>
        <v>-0.0714589639821448</v>
      </c>
      <c r="AR183" s="37">
        <f t="shared" si="166"/>
        <v>0.00667602909202416</v>
      </c>
      <c r="FI183" s="40"/>
      <c r="FK183" s="40"/>
      <c r="FL183" s="40"/>
      <c r="FN183" s="40"/>
      <c r="FS183" s="40"/>
      <c r="FT183" s="40"/>
      <c r="FV183" s="40"/>
    </row>
    <row r="184" spans="1:178">
      <c r="A184" s="5">
        <v>35</v>
      </c>
      <c r="B184" s="5" t="s">
        <v>214</v>
      </c>
      <c r="C184" s="6" t="s">
        <v>215</v>
      </c>
      <c r="D184" s="5" t="s">
        <v>217</v>
      </c>
      <c r="E184" s="7">
        <v>-95.58</v>
      </c>
      <c r="F184" s="7">
        <v>39.07</v>
      </c>
      <c r="G184" s="5" t="s">
        <v>108</v>
      </c>
      <c r="H184" s="8">
        <v>440</v>
      </c>
      <c r="I184" s="7">
        <v>12</v>
      </c>
      <c r="J184" s="8">
        <v>871</v>
      </c>
      <c r="K184" s="5" t="s">
        <v>132</v>
      </c>
      <c r="L184" s="18"/>
      <c r="M184" s="18"/>
      <c r="Q184" s="18"/>
      <c r="T184" s="6" t="s">
        <v>161</v>
      </c>
      <c r="U184" s="5" t="s">
        <v>189</v>
      </c>
      <c r="V184" s="5" t="s">
        <v>110</v>
      </c>
      <c r="W184" s="5">
        <v>7</v>
      </c>
      <c r="X184" s="6" t="s">
        <v>89</v>
      </c>
      <c r="Y184" s="5" t="s">
        <v>85</v>
      </c>
      <c r="Z184" s="7">
        <v>0.622900009155273</v>
      </c>
      <c r="AA184" s="5">
        <v>3</v>
      </c>
      <c r="AB184" s="5" t="s">
        <v>102</v>
      </c>
      <c r="AC184" s="5" t="s">
        <v>103</v>
      </c>
      <c r="AD184" s="6" t="s">
        <v>88</v>
      </c>
      <c r="AE184" s="7">
        <v>6.2</v>
      </c>
      <c r="AF184" s="7">
        <v>3.719</v>
      </c>
      <c r="AG184" s="7">
        <v>0.283</v>
      </c>
      <c r="AH184" s="7">
        <v>31.9</v>
      </c>
      <c r="AI184" s="7">
        <v>49.8</v>
      </c>
      <c r="AJ184" s="7">
        <v>18.3</v>
      </c>
      <c r="AK184" s="7">
        <v>0.29</v>
      </c>
      <c r="AL184" s="15">
        <f t="shared" si="172"/>
        <v>0.0173205080756888</v>
      </c>
      <c r="AM184" s="7">
        <v>0.01</v>
      </c>
      <c r="AN184" s="7">
        <v>0.28</v>
      </c>
      <c r="AO184" s="15">
        <f t="shared" si="173"/>
        <v>0.0346410161513775</v>
      </c>
      <c r="AP184" s="7">
        <v>0.02</v>
      </c>
      <c r="AQ184" s="37">
        <f t="shared" si="165"/>
        <v>-0.0350913198112699</v>
      </c>
      <c r="AR184" s="37">
        <f t="shared" si="166"/>
        <v>0.00629110145841928</v>
      </c>
      <c r="FI184" s="40"/>
      <c r="FK184" s="40"/>
      <c r="FL184" s="40"/>
      <c r="FN184" s="40"/>
      <c r="FS184" s="40"/>
      <c r="FT184" s="40"/>
      <c r="FV184" s="40"/>
    </row>
    <row r="185" spans="1:60">
      <c r="A185" s="5">
        <v>36</v>
      </c>
      <c r="B185" s="5" t="s">
        <v>218</v>
      </c>
      <c r="C185" s="6" t="s">
        <v>219</v>
      </c>
      <c r="D185" s="5" t="s">
        <v>220</v>
      </c>
      <c r="E185" s="7">
        <v>13.384</v>
      </c>
      <c r="F185" s="7">
        <v>55.401</v>
      </c>
      <c r="G185" s="5" t="s">
        <v>80</v>
      </c>
      <c r="H185" s="8">
        <v>32</v>
      </c>
      <c r="I185" s="7">
        <v>7.5</v>
      </c>
      <c r="J185" s="8">
        <v>700</v>
      </c>
      <c r="K185" s="5" t="s">
        <v>81</v>
      </c>
      <c r="L185" s="9">
        <v>5</v>
      </c>
      <c r="M185" s="6" t="s">
        <v>82</v>
      </c>
      <c r="N185" s="5" t="s">
        <v>101</v>
      </c>
      <c r="O185" s="5" t="s">
        <v>110</v>
      </c>
      <c r="Q185" s="18"/>
      <c r="W185" s="5">
        <v>1</v>
      </c>
      <c r="X185" s="5" t="s">
        <v>82</v>
      </c>
      <c r="Y185" s="5" t="s">
        <v>119</v>
      </c>
      <c r="Z185" s="7">
        <v>0.896200001239777</v>
      </c>
      <c r="AA185" s="5">
        <v>3</v>
      </c>
      <c r="AB185" s="5" t="s">
        <v>147</v>
      </c>
      <c r="AC185" s="5" t="s">
        <v>103</v>
      </c>
      <c r="AD185" s="6" t="s">
        <v>88</v>
      </c>
      <c r="AE185" s="7">
        <v>4.2</v>
      </c>
      <c r="AF185" s="7">
        <v>4.1</v>
      </c>
      <c r="AG185" s="7">
        <v>0.379999995231628</v>
      </c>
      <c r="AH185" s="7">
        <v>52</v>
      </c>
      <c r="AI185" s="7">
        <v>30</v>
      </c>
      <c r="AJ185" s="7">
        <v>18</v>
      </c>
      <c r="AK185" s="7">
        <v>0.0900452488687782</v>
      </c>
      <c r="AL185" s="15">
        <f t="shared" si="172"/>
        <v>0.0174162977131101</v>
      </c>
      <c r="AM185" s="7">
        <v>0.0100553041729508</v>
      </c>
      <c r="AN185" s="7">
        <v>0.0856460532931121</v>
      </c>
      <c r="AO185" s="15">
        <f t="shared" si="173"/>
        <v>0.00979666746362491</v>
      </c>
      <c r="AP185" s="7">
        <v>0.00565610859728509</v>
      </c>
      <c r="AQ185" s="37">
        <f t="shared" si="165"/>
        <v>-0.0500891649596897</v>
      </c>
      <c r="AR185" s="37">
        <f t="shared" si="166"/>
        <v>0.016831416219961</v>
      </c>
      <c r="BA185" s="7">
        <v>5405.12820512818</v>
      </c>
      <c r="BB185" s="15">
        <f t="shared" ref="BB185:BB200" si="230">BC185*(AA185^0.5)</f>
        <v>1924.50089729877</v>
      </c>
      <c r="BC185" s="7">
        <v>1111.11111111112</v>
      </c>
      <c r="BD185" s="7">
        <v>4635.89743589742</v>
      </c>
      <c r="BE185" s="15">
        <f t="shared" ref="BE185:BE200" si="231">BF185*(AA185^0.5)</f>
        <v>1480.38530561442</v>
      </c>
      <c r="BF185" s="7">
        <v>854.70085470085</v>
      </c>
      <c r="BG185" s="37">
        <f t="shared" ref="BG185:BG200" si="232">LN(BD185)-LN(BA185)</f>
        <v>-0.153518368709129</v>
      </c>
      <c r="BH185" s="37">
        <f t="shared" ref="BH185:BH200" si="233">(BE185^2)/(AA185*(BD185^2))+(BB185^2)/(AA185*(BA185^2))</f>
        <v>0.0762481618689003</v>
      </c>
    </row>
    <row r="186" spans="1:60">
      <c r="A186" s="5">
        <v>36</v>
      </c>
      <c r="B186" s="5" t="s">
        <v>218</v>
      </c>
      <c r="C186" s="6" t="s">
        <v>219</v>
      </c>
      <c r="D186" s="5" t="s">
        <v>220</v>
      </c>
      <c r="E186" s="7">
        <v>13.384</v>
      </c>
      <c r="F186" s="7">
        <v>55.401</v>
      </c>
      <c r="G186" s="5" t="s">
        <v>80</v>
      </c>
      <c r="H186" s="8">
        <v>32</v>
      </c>
      <c r="I186" s="7">
        <v>7.5</v>
      </c>
      <c r="J186" s="8">
        <v>700</v>
      </c>
      <c r="K186" s="5" t="s">
        <v>81</v>
      </c>
      <c r="L186" s="9">
        <v>5</v>
      </c>
      <c r="M186" s="6" t="s">
        <v>82</v>
      </c>
      <c r="N186" s="5" t="s">
        <v>101</v>
      </c>
      <c r="O186" s="5" t="s">
        <v>110</v>
      </c>
      <c r="Q186" s="18"/>
      <c r="W186" s="5">
        <v>1</v>
      </c>
      <c r="X186" s="5" t="s">
        <v>82</v>
      </c>
      <c r="Y186" s="5" t="s">
        <v>119</v>
      </c>
      <c r="Z186" s="7">
        <v>0.896200001239777</v>
      </c>
      <c r="AA186" s="5">
        <v>3</v>
      </c>
      <c r="AB186" s="5" t="s">
        <v>147</v>
      </c>
      <c r="AC186" s="5" t="s">
        <v>103</v>
      </c>
      <c r="AD186" s="6" t="s">
        <v>88</v>
      </c>
      <c r="AE186" s="7">
        <v>4.2</v>
      </c>
      <c r="AF186" s="7">
        <v>4.1</v>
      </c>
      <c r="AG186" s="7">
        <v>0.379999995231628</v>
      </c>
      <c r="AH186" s="7">
        <v>52</v>
      </c>
      <c r="AI186" s="7">
        <v>30</v>
      </c>
      <c r="AJ186" s="7">
        <v>18</v>
      </c>
      <c r="AK186" s="7">
        <v>0.159803921568627</v>
      </c>
      <c r="AL186" s="15">
        <f t="shared" si="172"/>
        <v>0.0239474093555276</v>
      </c>
      <c r="AM186" s="7">
        <v>0.013826043237808</v>
      </c>
      <c r="AN186" s="7">
        <v>0.136551030668677</v>
      </c>
      <c r="AO186" s="15">
        <f t="shared" si="173"/>
        <v>0.0402751884615694</v>
      </c>
      <c r="AP186" s="7">
        <v>0.02325289089995</v>
      </c>
      <c r="AQ186" s="37">
        <f t="shared" si="165"/>
        <v>-0.157249177697879</v>
      </c>
      <c r="AR186" s="37">
        <f t="shared" si="166"/>
        <v>0.0364832285076047</v>
      </c>
      <c r="BA186" s="7">
        <v>11558.9743589743</v>
      </c>
      <c r="BB186" s="15">
        <f t="shared" si="230"/>
        <v>4737.2329779661</v>
      </c>
      <c r="BC186" s="7">
        <v>2735.0427350427</v>
      </c>
      <c r="BD186" s="7">
        <v>8738.46153846152</v>
      </c>
      <c r="BE186" s="15">
        <f t="shared" si="231"/>
        <v>3997.0403251589</v>
      </c>
      <c r="BF186" s="7">
        <v>2307.69230769228</v>
      </c>
      <c r="BG186" s="37">
        <f t="shared" si="232"/>
        <v>-0.279727987210457</v>
      </c>
      <c r="BH186" s="37">
        <f t="shared" si="233"/>
        <v>0.125727940834243</v>
      </c>
    </row>
    <row r="187" spans="1:60">
      <c r="A187" s="5">
        <v>36</v>
      </c>
      <c r="B187" s="5" t="s">
        <v>218</v>
      </c>
      <c r="C187" s="6" t="s">
        <v>219</v>
      </c>
      <c r="D187" s="5" t="s">
        <v>220</v>
      </c>
      <c r="E187" s="7">
        <v>13.384</v>
      </c>
      <c r="F187" s="7">
        <v>55.401</v>
      </c>
      <c r="G187" s="5" t="s">
        <v>80</v>
      </c>
      <c r="H187" s="8">
        <v>32</v>
      </c>
      <c r="I187" s="7">
        <v>7.5</v>
      </c>
      <c r="J187" s="8">
        <v>700</v>
      </c>
      <c r="K187" s="5" t="s">
        <v>81</v>
      </c>
      <c r="L187" s="9">
        <v>5</v>
      </c>
      <c r="M187" s="6" t="s">
        <v>82</v>
      </c>
      <c r="N187" s="5" t="s">
        <v>101</v>
      </c>
      <c r="O187" s="5" t="s">
        <v>110</v>
      </c>
      <c r="Q187" s="18"/>
      <c r="W187" s="5">
        <v>1</v>
      </c>
      <c r="X187" s="5" t="s">
        <v>82</v>
      </c>
      <c r="Y187" s="5" t="s">
        <v>119</v>
      </c>
      <c r="Z187" s="7">
        <v>0.896200001239777</v>
      </c>
      <c r="AA187" s="5">
        <v>3</v>
      </c>
      <c r="AB187" s="5" t="s">
        <v>147</v>
      </c>
      <c r="AC187" s="5" t="s">
        <v>103</v>
      </c>
      <c r="AD187" s="6" t="s">
        <v>88</v>
      </c>
      <c r="AE187" s="7">
        <v>4.2</v>
      </c>
      <c r="AF187" s="7">
        <v>4.1</v>
      </c>
      <c r="AG187" s="7">
        <v>0.379999995231628</v>
      </c>
      <c r="AH187" s="7">
        <v>52</v>
      </c>
      <c r="AI187" s="7">
        <v>30</v>
      </c>
      <c r="AJ187" s="7">
        <v>18</v>
      </c>
      <c r="AK187" s="7">
        <v>0.0875314228255404</v>
      </c>
      <c r="AL187" s="15">
        <f t="shared" si="172"/>
        <v>0.0228588907484565</v>
      </c>
      <c r="AM187" s="7">
        <v>0.0131975867269976</v>
      </c>
      <c r="AN187" s="7">
        <v>0.0636500754147812</v>
      </c>
      <c r="AO187" s="15">
        <f t="shared" si="173"/>
        <v>0.0141507418919026</v>
      </c>
      <c r="AP187" s="7">
        <v>0.0081699346405229</v>
      </c>
      <c r="AQ187" s="37">
        <f t="shared" si="165"/>
        <v>-0.318597337064068</v>
      </c>
      <c r="AR187" s="37">
        <f t="shared" si="166"/>
        <v>0.0392087533533115</v>
      </c>
      <c r="BA187" s="7">
        <v>14806.8376068376</v>
      </c>
      <c r="BB187" s="15">
        <f t="shared" si="230"/>
        <v>1628.4238361758</v>
      </c>
      <c r="BC187" s="7">
        <v>940.170940170899</v>
      </c>
      <c r="BD187" s="7">
        <v>13781.1965811965</v>
      </c>
      <c r="BE187" s="15">
        <f t="shared" si="231"/>
        <v>1924.50089729873</v>
      </c>
      <c r="BF187" s="7">
        <v>1111.1111111111</v>
      </c>
      <c r="BG187" s="37">
        <f t="shared" si="232"/>
        <v>-0.0717839780974661</v>
      </c>
      <c r="BH187" s="37">
        <f t="shared" si="233"/>
        <v>0.0105321231604054</v>
      </c>
    </row>
    <row r="188" spans="1:60">
      <c r="A188" s="5">
        <v>36</v>
      </c>
      <c r="B188" s="5" t="s">
        <v>218</v>
      </c>
      <c r="C188" s="6" t="s">
        <v>219</v>
      </c>
      <c r="D188" s="5" t="s">
        <v>220</v>
      </c>
      <c r="E188" s="7">
        <v>13.384</v>
      </c>
      <c r="F188" s="7">
        <v>55.401</v>
      </c>
      <c r="G188" s="5" t="s">
        <v>80</v>
      </c>
      <c r="H188" s="8">
        <v>32</v>
      </c>
      <c r="I188" s="7">
        <v>7.5</v>
      </c>
      <c r="J188" s="8">
        <v>700</v>
      </c>
      <c r="K188" s="5" t="s">
        <v>81</v>
      </c>
      <c r="L188" s="9">
        <v>5</v>
      </c>
      <c r="M188" s="6" t="s">
        <v>82</v>
      </c>
      <c r="N188" s="5" t="s">
        <v>101</v>
      </c>
      <c r="O188" s="5" t="s">
        <v>110</v>
      </c>
      <c r="Q188" s="18"/>
      <c r="W188" s="5">
        <v>1</v>
      </c>
      <c r="X188" s="5" t="s">
        <v>82</v>
      </c>
      <c r="Y188" s="5" t="s">
        <v>119</v>
      </c>
      <c r="Z188" s="7">
        <v>0.896200001239777</v>
      </c>
      <c r="AA188" s="5">
        <v>3</v>
      </c>
      <c r="AB188" s="5" t="s">
        <v>147</v>
      </c>
      <c r="AC188" s="5" t="s">
        <v>103</v>
      </c>
      <c r="AD188" s="6" t="s">
        <v>88</v>
      </c>
      <c r="AE188" s="7">
        <v>4.2</v>
      </c>
      <c r="AF188" s="7">
        <v>4.1</v>
      </c>
      <c r="AG188" s="7">
        <v>0.379999995231628</v>
      </c>
      <c r="AH188" s="7">
        <v>52</v>
      </c>
      <c r="AI188" s="7">
        <v>30</v>
      </c>
      <c r="AJ188" s="7">
        <v>18</v>
      </c>
      <c r="AK188" s="7">
        <v>0.157918552036199</v>
      </c>
      <c r="AL188" s="15">
        <f t="shared" si="172"/>
        <v>0.0185048163201791</v>
      </c>
      <c r="AM188" s="7">
        <v>0.01068376068376</v>
      </c>
      <c r="AN188" s="7">
        <v>0.132151835093011</v>
      </c>
      <c r="AO188" s="15">
        <f t="shared" si="173"/>
        <v>0.0119737046777638</v>
      </c>
      <c r="AP188" s="7">
        <v>0.006913021618904</v>
      </c>
      <c r="AQ188" s="37">
        <f t="shared" si="165"/>
        <v>-0.178127879279148</v>
      </c>
      <c r="AR188" s="37">
        <f t="shared" si="166"/>
        <v>0.00731347349476937</v>
      </c>
      <c r="BA188" s="7">
        <v>21388.0341880341</v>
      </c>
      <c r="BB188" s="15">
        <f t="shared" si="230"/>
        <v>6217.6182835806</v>
      </c>
      <c r="BC188" s="7">
        <v>3589.7435897436</v>
      </c>
      <c r="BD188" s="7">
        <v>18567.5213675213</v>
      </c>
      <c r="BE188" s="15">
        <f t="shared" si="231"/>
        <v>3849.00179459747</v>
      </c>
      <c r="BF188" s="7">
        <v>2222.2222222222</v>
      </c>
      <c r="BG188" s="37">
        <f t="shared" si="232"/>
        <v>-0.141417724190301</v>
      </c>
      <c r="BH188" s="37">
        <f t="shared" si="233"/>
        <v>0.0424939800514715</v>
      </c>
    </row>
    <row r="189" spans="1:60">
      <c r="A189" s="5">
        <v>36</v>
      </c>
      <c r="B189" s="5" t="s">
        <v>218</v>
      </c>
      <c r="C189" s="6" t="s">
        <v>219</v>
      </c>
      <c r="D189" s="5" t="s">
        <v>220</v>
      </c>
      <c r="E189" s="7">
        <v>13.384</v>
      </c>
      <c r="F189" s="7">
        <v>55.401</v>
      </c>
      <c r="G189" s="5" t="s">
        <v>80</v>
      </c>
      <c r="H189" s="8">
        <v>32</v>
      </c>
      <c r="I189" s="7">
        <v>7.5</v>
      </c>
      <c r="J189" s="8">
        <v>700</v>
      </c>
      <c r="K189" s="5" t="s">
        <v>81</v>
      </c>
      <c r="L189" s="9">
        <v>5</v>
      </c>
      <c r="M189" s="6" t="s">
        <v>82</v>
      </c>
      <c r="N189" s="5" t="s">
        <v>101</v>
      </c>
      <c r="O189" s="5" t="s">
        <v>110</v>
      </c>
      <c r="Q189" s="18"/>
      <c r="W189" s="5">
        <v>1</v>
      </c>
      <c r="X189" s="5" t="s">
        <v>82</v>
      </c>
      <c r="Y189" s="5" t="s">
        <v>119</v>
      </c>
      <c r="Z189" s="7">
        <v>0.896200001239777</v>
      </c>
      <c r="AA189" s="5">
        <v>3</v>
      </c>
      <c r="AB189" s="5" t="s">
        <v>147</v>
      </c>
      <c r="AC189" s="5" t="s">
        <v>103</v>
      </c>
      <c r="AD189" s="6" t="s">
        <v>88</v>
      </c>
      <c r="AE189" s="7">
        <v>4.5</v>
      </c>
      <c r="AF189" s="7">
        <v>4.5</v>
      </c>
      <c r="AG189" s="7">
        <v>0.379999995231628</v>
      </c>
      <c r="AH189" s="7">
        <v>52</v>
      </c>
      <c r="AI189" s="7">
        <v>30</v>
      </c>
      <c r="AJ189" s="7">
        <v>18</v>
      </c>
      <c r="AK189" s="7">
        <v>0.0845454545454545</v>
      </c>
      <c r="AL189" s="15">
        <f t="shared" si="172"/>
        <v>0.0236188746486664</v>
      </c>
      <c r="AM189" s="7">
        <v>0.0136363636363636</v>
      </c>
      <c r="AN189" s="7">
        <v>0.0809090909090909</v>
      </c>
      <c r="AO189" s="15">
        <f t="shared" si="173"/>
        <v>0.00944754985946649</v>
      </c>
      <c r="AP189" s="7">
        <v>0.00545454545454539</v>
      </c>
      <c r="AQ189" s="37">
        <f t="shared" si="165"/>
        <v>-0.0439631234211153</v>
      </c>
      <c r="AR189" s="37">
        <f t="shared" si="166"/>
        <v>0.0305594488550501</v>
      </c>
      <c r="BA189" s="7">
        <v>5044.74359115472</v>
      </c>
      <c r="BB189" s="15">
        <f t="shared" si="230"/>
        <v>529.576145914429</v>
      </c>
      <c r="BC189" s="7">
        <v>305.7509304001</v>
      </c>
      <c r="BD189" s="7">
        <v>4301.15732842173</v>
      </c>
      <c r="BE189" s="15">
        <f t="shared" si="231"/>
        <v>353.756865470792</v>
      </c>
      <c r="BF189" s="7">
        <v>204.24162150724</v>
      </c>
      <c r="BG189" s="37">
        <f t="shared" si="232"/>
        <v>-0.159462695533286</v>
      </c>
      <c r="BH189" s="37">
        <f t="shared" si="233"/>
        <v>0.00592815926416562</v>
      </c>
    </row>
    <row r="190" spans="1:60">
      <c r="A190" s="5">
        <v>36</v>
      </c>
      <c r="B190" s="5" t="s">
        <v>218</v>
      </c>
      <c r="C190" s="6" t="s">
        <v>219</v>
      </c>
      <c r="D190" s="5" t="s">
        <v>220</v>
      </c>
      <c r="E190" s="7">
        <v>13.384</v>
      </c>
      <c r="F190" s="7">
        <v>55.401</v>
      </c>
      <c r="G190" s="5" t="s">
        <v>80</v>
      </c>
      <c r="H190" s="8">
        <v>32</v>
      </c>
      <c r="I190" s="7">
        <v>7.5</v>
      </c>
      <c r="J190" s="8">
        <v>700</v>
      </c>
      <c r="K190" s="5" t="s">
        <v>81</v>
      </c>
      <c r="L190" s="9">
        <v>5</v>
      </c>
      <c r="M190" s="6" t="s">
        <v>82</v>
      </c>
      <c r="N190" s="5" t="s">
        <v>101</v>
      </c>
      <c r="O190" s="5" t="s">
        <v>110</v>
      </c>
      <c r="Q190" s="18"/>
      <c r="W190" s="5">
        <v>1</v>
      </c>
      <c r="X190" s="5" t="s">
        <v>82</v>
      </c>
      <c r="Y190" s="5" t="s">
        <v>119</v>
      </c>
      <c r="Z190" s="7">
        <v>0.896200001239777</v>
      </c>
      <c r="AA190" s="5">
        <v>3</v>
      </c>
      <c r="AB190" s="5" t="s">
        <v>147</v>
      </c>
      <c r="AC190" s="5" t="s">
        <v>103</v>
      </c>
      <c r="AD190" s="6" t="s">
        <v>88</v>
      </c>
      <c r="AE190" s="7">
        <v>4.5</v>
      </c>
      <c r="AF190" s="7">
        <v>4.5</v>
      </c>
      <c r="AG190" s="7">
        <v>0.379999995231628</v>
      </c>
      <c r="AH190" s="7">
        <v>52</v>
      </c>
      <c r="AI190" s="7">
        <v>30</v>
      </c>
      <c r="AJ190" s="7">
        <v>18</v>
      </c>
      <c r="AK190" s="7">
        <v>0.28090909090909</v>
      </c>
      <c r="AL190" s="15">
        <f t="shared" si="172"/>
        <v>0.0236188746486671</v>
      </c>
      <c r="AM190" s="7">
        <v>0.013636363636364</v>
      </c>
      <c r="AN190" s="7">
        <v>0.221818181818181</v>
      </c>
      <c r="AO190" s="15">
        <f t="shared" si="173"/>
        <v>0.0251934662919117</v>
      </c>
      <c r="AP190" s="7">
        <v>0.014545454545455</v>
      </c>
      <c r="AQ190" s="37">
        <f t="shared" si="165"/>
        <v>-0.236173051604544</v>
      </c>
      <c r="AR190" s="37">
        <f t="shared" si="166"/>
        <v>0.00665640914934652</v>
      </c>
      <c r="BA190" s="7">
        <v>8962.02451144058</v>
      </c>
      <c r="BB190" s="15">
        <f t="shared" si="230"/>
        <v>531.16487435212</v>
      </c>
      <c r="BC190" s="7">
        <v>306.66818319127</v>
      </c>
      <c r="BD190" s="7">
        <v>6482.38446589591</v>
      </c>
      <c r="BE190" s="15">
        <f t="shared" si="231"/>
        <v>1415.5570380292</v>
      </c>
      <c r="BF190" s="7">
        <v>817.27223695943</v>
      </c>
      <c r="BG190" s="37">
        <f t="shared" si="232"/>
        <v>-0.323907735590803</v>
      </c>
      <c r="BH190" s="37">
        <f t="shared" si="233"/>
        <v>0.0170660385574183</v>
      </c>
    </row>
    <row r="191" spans="1:60">
      <c r="A191" s="5">
        <v>36</v>
      </c>
      <c r="B191" s="5" t="s">
        <v>218</v>
      </c>
      <c r="C191" s="6" t="s">
        <v>219</v>
      </c>
      <c r="D191" s="5" t="s">
        <v>220</v>
      </c>
      <c r="E191" s="7">
        <v>13.384</v>
      </c>
      <c r="F191" s="7">
        <v>55.401</v>
      </c>
      <c r="G191" s="5" t="s">
        <v>80</v>
      </c>
      <c r="H191" s="8">
        <v>32</v>
      </c>
      <c r="I191" s="7">
        <v>7.5</v>
      </c>
      <c r="J191" s="8">
        <v>700</v>
      </c>
      <c r="K191" s="5" t="s">
        <v>81</v>
      </c>
      <c r="L191" s="9">
        <v>5</v>
      </c>
      <c r="M191" s="6" t="s">
        <v>82</v>
      </c>
      <c r="N191" s="5" t="s">
        <v>101</v>
      </c>
      <c r="O191" s="5" t="s">
        <v>110</v>
      </c>
      <c r="Q191" s="18"/>
      <c r="W191" s="5">
        <v>1</v>
      </c>
      <c r="X191" s="5" t="s">
        <v>82</v>
      </c>
      <c r="Y191" s="5" t="s">
        <v>119</v>
      </c>
      <c r="Z191" s="7">
        <v>0.896200001239777</v>
      </c>
      <c r="AA191" s="5">
        <v>3</v>
      </c>
      <c r="AB191" s="5" t="s">
        <v>147</v>
      </c>
      <c r="AC191" s="5" t="s">
        <v>103</v>
      </c>
      <c r="AD191" s="6" t="s">
        <v>88</v>
      </c>
      <c r="AE191" s="7">
        <v>4.5</v>
      </c>
      <c r="AF191" s="7">
        <v>4.5</v>
      </c>
      <c r="AG191" s="7">
        <v>0.379999995231628</v>
      </c>
      <c r="AH191" s="7">
        <v>52</v>
      </c>
      <c r="AI191" s="7">
        <v>30</v>
      </c>
      <c r="AJ191" s="7">
        <v>18</v>
      </c>
      <c r="AK191" s="7">
        <v>0.08</v>
      </c>
      <c r="AL191" s="15">
        <f t="shared" si="172"/>
        <v>0.022044283005422</v>
      </c>
      <c r="AM191" s="7">
        <v>0.0127272727272727</v>
      </c>
      <c r="AN191" s="7">
        <v>0.0718181818181818</v>
      </c>
      <c r="AO191" s="15">
        <f t="shared" si="173"/>
        <v>0.0173205080756889</v>
      </c>
      <c r="AP191" s="7">
        <v>0.0100000000000001</v>
      </c>
      <c r="AQ191" s="37">
        <f t="shared" si="165"/>
        <v>-0.107888962011185</v>
      </c>
      <c r="AR191" s="37">
        <f t="shared" si="166"/>
        <v>0.0446978359581602</v>
      </c>
      <c r="BA191" s="7">
        <v>12922.4163129128</v>
      </c>
      <c r="BB191" s="15">
        <f t="shared" si="230"/>
        <v>2123.60034511668</v>
      </c>
      <c r="BC191" s="7">
        <v>1226.0612309043</v>
      </c>
      <c r="BD191" s="7">
        <v>12280.9508609334</v>
      </c>
      <c r="BE191" s="15">
        <f t="shared" si="231"/>
        <v>886.510468260637</v>
      </c>
      <c r="BF191" s="7">
        <v>511.8270574897</v>
      </c>
      <c r="BG191" s="37">
        <f t="shared" si="232"/>
        <v>-0.0509141505980466</v>
      </c>
      <c r="BH191" s="37">
        <f t="shared" si="233"/>
        <v>0.0107388862426208</v>
      </c>
    </row>
    <row r="192" spans="1:60">
      <c r="A192" s="5">
        <v>36</v>
      </c>
      <c r="B192" s="5" t="s">
        <v>218</v>
      </c>
      <c r="C192" s="6" t="s">
        <v>219</v>
      </c>
      <c r="D192" s="5" t="s">
        <v>220</v>
      </c>
      <c r="E192" s="7">
        <v>13.384</v>
      </c>
      <c r="F192" s="7">
        <v>55.401</v>
      </c>
      <c r="G192" s="5" t="s">
        <v>80</v>
      </c>
      <c r="H192" s="8">
        <v>32</v>
      </c>
      <c r="I192" s="7">
        <v>7.5</v>
      </c>
      <c r="J192" s="8">
        <v>700</v>
      </c>
      <c r="K192" s="5" t="s">
        <v>81</v>
      </c>
      <c r="L192" s="9">
        <v>5</v>
      </c>
      <c r="M192" s="6" t="s">
        <v>82</v>
      </c>
      <c r="N192" s="5" t="s">
        <v>101</v>
      </c>
      <c r="O192" s="5" t="s">
        <v>110</v>
      </c>
      <c r="Q192" s="18"/>
      <c r="W192" s="5">
        <v>1</v>
      </c>
      <c r="X192" s="5" t="s">
        <v>82</v>
      </c>
      <c r="Y192" s="5" t="s">
        <v>119</v>
      </c>
      <c r="Z192" s="7">
        <v>0.896200001239777</v>
      </c>
      <c r="AA192" s="5">
        <v>3</v>
      </c>
      <c r="AB192" s="5" t="s">
        <v>147</v>
      </c>
      <c r="AC192" s="5" t="s">
        <v>103</v>
      </c>
      <c r="AD192" s="6" t="s">
        <v>88</v>
      </c>
      <c r="AE192" s="7">
        <v>4.5</v>
      </c>
      <c r="AF192" s="7">
        <v>4.5</v>
      </c>
      <c r="AG192" s="7">
        <v>0.379999995231628</v>
      </c>
      <c r="AH192" s="7">
        <v>52</v>
      </c>
      <c r="AI192" s="7">
        <v>30</v>
      </c>
      <c r="AJ192" s="7">
        <v>18</v>
      </c>
      <c r="AK192" s="7">
        <v>0.251818181818181</v>
      </c>
      <c r="AL192" s="15">
        <f t="shared" si="172"/>
        <v>0.0157459164324441</v>
      </c>
      <c r="AM192" s="7">
        <v>0.00909090909090898</v>
      </c>
      <c r="AN192" s="7">
        <v>0.194545454545454</v>
      </c>
      <c r="AO192" s="15">
        <f t="shared" si="173"/>
        <v>0.0346410161513775</v>
      </c>
      <c r="AP192" s="7">
        <v>0.02</v>
      </c>
      <c r="AQ192" s="37">
        <f t="shared" si="165"/>
        <v>-0.258041491165487</v>
      </c>
      <c r="AR192" s="37">
        <f t="shared" si="166"/>
        <v>0.0118718968082247</v>
      </c>
      <c r="BA192" s="7">
        <v>19903.6273067378</v>
      </c>
      <c r="BB192" s="15">
        <f t="shared" si="230"/>
        <v>1060.7410202666</v>
      </c>
      <c r="BC192" s="7">
        <v>612.419113591401</v>
      </c>
      <c r="BD192" s="7">
        <v>16504.8999644105</v>
      </c>
      <c r="BE192" s="15">
        <f t="shared" si="231"/>
        <v>1592.43547076469</v>
      </c>
      <c r="BF192" s="7">
        <v>919.3930477131</v>
      </c>
      <c r="BG192" s="37">
        <f t="shared" si="232"/>
        <v>-0.187244687480122</v>
      </c>
      <c r="BH192" s="37">
        <f t="shared" si="233"/>
        <v>0.00404970827207882</v>
      </c>
    </row>
    <row r="193" spans="1:60">
      <c r="A193" s="5">
        <v>36</v>
      </c>
      <c r="B193" s="5" t="s">
        <v>218</v>
      </c>
      <c r="C193" s="6" t="s">
        <v>219</v>
      </c>
      <c r="D193" s="5" t="s">
        <v>220</v>
      </c>
      <c r="E193" s="7">
        <v>13.384</v>
      </c>
      <c r="F193" s="7">
        <v>55.401</v>
      </c>
      <c r="G193" s="5" t="s">
        <v>80</v>
      </c>
      <c r="H193" s="8">
        <v>32</v>
      </c>
      <c r="I193" s="7">
        <v>7.5</v>
      </c>
      <c r="J193" s="8">
        <v>700</v>
      </c>
      <c r="K193" s="5" t="s">
        <v>81</v>
      </c>
      <c r="L193" s="9">
        <v>5</v>
      </c>
      <c r="M193" s="6" t="s">
        <v>82</v>
      </c>
      <c r="N193" s="5" t="s">
        <v>101</v>
      </c>
      <c r="O193" s="5" t="s">
        <v>110</v>
      </c>
      <c r="Q193" s="18"/>
      <c r="W193" s="5">
        <v>1</v>
      </c>
      <c r="X193" s="5" t="s">
        <v>82</v>
      </c>
      <c r="Y193" s="5" t="s">
        <v>119</v>
      </c>
      <c r="Z193" s="7">
        <v>0.896200001239777</v>
      </c>
      <c r="AA193" s="5">
        <v>3</v>
      </c>
      <c r="AB193" s="5" t="s">
        <v>147</v>
      </c>
      <c r="AC193" s="5" t="s">
        <v>103</v>
      </c>
      <c r="AD193" s="6" t="s">
        <v>88</v>
      </c>
      <c r="AE193" s="7">
        <v>4.6</v>
      </c>
      <c r="AF193" s="7">
        <v>2.7</v>
      </c>
      <c r="AG193" s="7">
        <v>0.379999995231628</v>
      </c>
      <c r="AH193" s="7">
        <v>52</v>
      </c>
      <c r="AI193" s="7">
        <v>30</v>
      </c>
      <c r="AJ193" s="7">
        <v>18</v>
      </c>
      <c r="AK193" s="7">
        <v>0.0869101978691019</v>
      </c>
      <c r="AL193" s="15">
        <f t="shared" si="172"/>
        <v>0.0144996642947167</v>
      </c>
      <c r="AM193" s="7">
        <v>0.00837138508371391</v>
      </c>
      <c r="AN193" s="7">
        <v>0.0899543378995433</v>
      </c>
      <c r="AO193" s="15">
        <f t="shared" si="173"/>
        <v>0.0276811772899124</v>
      </c>
      <c r="AP193" s="7">
        <v>0.0159817351598167</v>
      </c>
      <c r="AQ193" s="37">
        <f t="shared" si="165"/>
        <v>0.034426807750088</v>
      </c>
      <c r="AR193" s="37">
        <f t="shared" si="166"/>
        <v>0.0408428174489736</v>
      </c>
      <c r="BA193" s="7">
        <v>7829.89550044454</v>
      </c>
      <c r="BB193" s="15">
        <f t="shared" si="230"/>
        <v>847.811186829954</v>
      </c>
      <c r="BC193" s="7">
        <v>489.48401693825</v>
      </c>
      <c r="BD193" s="7">
        <v>5959.9961263854</v>
      </c>
      <c r="BE193" s="15">
        <f t="shared" si="231"/>
        <v>635.858390122468</v>
      </c>
      <c r="BF193" s="7">
        <v>367.113012703689</v>
      </c>
      <c r="BG193" s="37">
        <f t="shared" si="232"/>
        <v>-0.272879332723988</v>
      </c>
      <c r="BH193" s="37">
        <f t="shared" si="233"/>
        <v>0.00770218465403253</v>
      </c>
    </row>
    <row r="194" spans="1:60">
      <c r="A194" s="5">
        <v>36</v>
      </c>
      <c r="B194" s="5" t="s">
        <v>218</v>
      </c>
      <c r="C194" s="6" t="s">
        <v>219</v>
      </c>
      <c r="D194" s="5" t="s">
        <v>220</v>
      </c>
      <c r="E194" s="7">
        <v>13.384</v>
      </c>
      <c r="F194" s="7">
        <v>55.401</v>
      </c>
      <c r="G194" s="5" t="s">
        <v>80</v>
      </c>
      <c r="H194" s="8">
        <v>32</v>
      </c>
      <c r="I194" s="7">
        <v>7.5</v>
      </c>
      <c r="J194" s="8">
        <v>700</v>
      </c>
      <c r="K194" s="5" t="s">
        <v>81</v>
      </c>
      <c r="L194" s="9">
        <v>5</v>
      </c>
      <c r="M194" s="6" t="s">
        <v>82</v>
      </c>
      <c r="N194" s="5" t="s">
        <v>101</v>
      </c>
      <c r="O194" s="5" t="s">
        <v>110</v>
      </c>
      <c r="Q194" s="18"/>
      <c r="W194" s="5">
        <v>1</v>
      </c>
      <c r="X194" s="5" t="s">
        <v>82</v>
      </c>
      <c r="Y194" s="5" t="s">
        <v>119</v>
      </c>
      <c r="Z194" s="7">
        <v>0.896200001239777</v>
      </c>
      <c r="AA194" s="5">
        <v>3</v>
      </c>
      <c r="AB194" s="5" t="s">
        <v>147</v>
      </c>
      <c r="AC194" s="5" t="s">
        <v>103</v>
      </c>
      <c r="AD194" s="6" t="s">
        <v>88</v>
      </c>
      <c r="AE194" s="7">
        <v>4.6</v>
      </c>
      <c r="AF194" s="7">
        <v>2.7</v>
      </c>
      <c r="AG194" s="7">
        <v>0.379999995231628</v>
      </c>
      <c r="AH194" s="7">
        <v>52</v>
      </c>
      <c r="AI194" s="7">
        <v>30</v>
      </c>
      <c r="AJ194" s="7">
        <v>18</v>
      </c>
      <c r="AK194" s="7">
        <v>0.198021308980213</v>
      </c>
      <c r="AL194" s="15">
        <f t="shared" si="172"/>
        <v>0.0316356311884719</v>
      </c>
      <c r="AM194" s="7">
        <v>0.018264840182648</v>
      </c>
      <c r="AN194" s="7">
        <v>0.190410958904109</v>
      </c>
      <c r="AO194" s="15">
        <f t="shared" si="173"/>
        <v>0.0461352954831888</v>
      </c>
      <c r="AP194" s="7">
        <v>0.026636225266362</v>
      </c>
      <c r="AQ194" s="37">
        <f t="shared" si="165"/>
        <v>-0.0391899680455969</v>
      </c>
      <c r="AR194" s="37">
        <f t="shared" si="166"/>
        <v>0.0280762939763862</v>
      </c>
      <c r="BA194" s="7">
        <v>19743.0208911073</v>
      </c>
      <c r="BB194" s="15">
        <f t="shared" si="230"/>
        <v>4029.39039783858</v>
      </c>
      <c r="BC194" s="7">
        <v>2326.3696308622</v>
      </c>
      <c r="BD194" s="7">
        <v>15670.443440826</v>
      </c>
      <c r="BE194" s="15">
        <f t="shared" si="231"/>
        <v>847.811186830039</v>
      </c>
      <c r="BF194" s="7">
        <v>489.484016938299</v>
      </c>
      <c r="BG194" s="37">
        <f t="shared" si="232"/>
        <v>-0.231023701614058</v>
      </c>
      <c r="BH194" s="37">
        <f t="shared" si="233"/>
        <v>0.0148601953601818</v>
      </c>
    </row>
    <row r="195" spans="1:60">
      <c r="A195" s="5">
        <v>36</v>
      </c>
      <c r="B195" s="5" t="s">
        <v>218</v>
      </c>
      <c r="C195" s="6" t="s">
        <v>219</v>
      </c>
      <c r="D195" s="5" t="s">
        <v>220</v>
      </c>
      <c r="E195" s="7">
        <v>13.384</v>
      </c>
      <c r="F195" s="7">
        <v>55.401</v>
      </c>
      <c r="G195" s="5" t="s">
        <v>80</v>
      </c>
      <c r="H195" s="8">
        <v>32</v>
      </c>
      <c r="I195" s="7">
        <v>7.5</v>
      </c>
      <c r="J195" s="8">
        <v>700</v>
      </c>
      <c r="K195" s="5" t="s">
        <v>81</v>
      </c>
      <c r="L195" s="9">
        <v>5</v>
      </c>
      <c r="M195" s="6" t="s">
        <v>82</v>
      </c>
      <c r="N195" s="5" t="s">
        <v>101</v>
      </c>
      <c r="O195" s="5" t="s">
        <v>110</v>
      </c>
      <c r="Q195" s="18"/>
      <c r="W195" s="5">
        <v>1</v>
      </c>
      <c r="X195" s="5" t="s">
        <v>82</v>
      </c>
      <c r="Y195" s="5" t="s">
        <v>119</v>
      </c>
      <c r="Z195" s="7">
        <v>0.896200001239777</v>
      </c>
      <c r="AA195" s="5">
        <v>3</v>
      </c>
      <c r="AB195" s="5" t="s">
        <v>147</v>
      </c>
      <c r="AC195" s="5" t="s">
        <v>103</v>
      </c>
      <c r="AD195" s="6" t="s">
        <v>88</v>
      </c>
      <c r="AE195" s="7">
        <v>4.6</v>
      </c>
      <c r="AF195" s="7">
        <v>2.7</v>
      </c>
      <c r="AG195" s="7">
        <v>0.379999995231628</v>
      </c>
      <c r="AH195" s="7">
        <v>52</v>
      </c>
      <c r="AI195" s="7">
        <v>30</v>
      </c>
      <c r="AJ195" s="7">
        <v>18</v>
      </c>
      <c r="AK195" s="7">
        <v>0.0579908675799085</v>
      </c>
      <c r="AL195" s="15">
        <f t="shared" si="172"/>
        <v>0.00790890779711816</v>
      </c>
      <c r="AM195" s="7">
        <v>0.0045662100456621</v>
      </c>
      <c r="AN195" s="7">
        <v>0.0480974124809741</v>
      </c>
      <c r="AO195" s="15">
        <f t="shared" si="173"/>
        <v>0.0184541181932755</v>
      </c>
      <c r="AP195" s="7">
        <v>0.0106544901065448</v>
      </c>
      <c r="AQ195" s="37">
        <f t="shared" si="165"/>
        <v>-0.187057161539786</v>
      </c>
      <c r="AR195" s="37">
        <f t="shared" si="166"/>
        <v>0.0552706741529482</v>
      </c>
      <c r="BA195" s="7">
        <v>19962.6724418737</v>
      </c>
      <c r="BB195" s="15">
        <f t="shared" si="230"/>
        <v>4025.57829717829</v>
      </c>
      <c r="BC195" s="7">
        <v>2324.1687135198</v>
      </c>
      <c r="BD195" s="7">
        <v>18825.6785428166</v>
      </c>
      <c r="BE195" s="15">
        <f t="shared" si="231"/>
        <v>2755.38635719733</v>
      </c>
      <c r="BF195" s="7">
        <v>1590.8230550493</v>
      </c>
      <c r="BG195" s="37">
        <f t="shared" si="232"/>
        <v>-0.0586423339868052</v>
      </c>
      <c r="BH195" s="37">
        <f t="shared" si="233"/>
        <v>0.0206956783790695</v>
      </c>
    </row>
    <row r="196" spans="1:60">
      <c r="A196" s="5">
        <v>36</v>
      </c>
      <c r="B196" s="5" t="s">
        <v>218</v>
      </c>
      <c r="C196" s="6" t="s">
        <v>219</v>
      </c>
      <c r="D196" s="5" t="s">
        <v>220</v>
      </c>
      <c r="E196" s="7">
        <v>13.384</v>
      </c>
      <c r="F196" s="7">
        <v>55.401</v>
      </c>
      <c r="G196" s="5" t="s">
        <v>80</v>
      </c>
      <c r="H196" s="8">
        <v>32</v>
      </c>
      <c r="I196" s="7">
        <v>7.5</v>
      </c>
      <c r="J196" s="8">
        <v>700</v>
      </c>
      <c r="K196" s="5" t="s">
        <v>81</v>
      </c>
      <c r="L196" s="9">
        <v>5</v>
      </c>
      <c r="M196" s="6" t="s">
        <v>82</v>
      </c>
      <c r="N196" s="5" t="s">
        <v>101</v>
      </c>
      <c r="O196" s="5" t="s">
        <v>110</v>
      </c>
      <c r="Q196" s="18"/>
      <c r="W196" s="5">
        <v>1</v>
      </c>
      <c r="X196" s="5" t="s">
        <v>82</v>
      </c>
      <c r="Y196" s="5" t="s">
        <v>119</v>
      </c>
      <c r="Z196" s="7">
        <v>0.896200001239777</v>
      </c>
      <c r="AA196" s="5">
        <v>3</v>
      </c>
      <c r="AB196" s="5" t="s">
        <v>147</v>
      </c>
      <c r="AC196" s="5" t="s">
        <v>103</v>
      </c>
      <c r="AD196" s="6" t="s">
        <v>88</v>
      </c>
      <c r="AE196" s="7">
        <v>4.6</v>
      </c>
      <c r="AF196" s="7">
        <v>2.7</v>
      </c>
      <c r="AG196" s="7">
        <v>0.379999995231628</v>
      </c>
      <c r="AH196" s="7">
        <v>52</v>
      </c>
      <c r="AI196" s="7">
        <v>30</v>
      </c>
      <c r="AJ196" s="7">
        <v>18</v>
      </c>
      <c r="AK196" s="7">
        <v>0.134855403348553</v>
      </c>
      <c r="AL196" s="15">
        <f t="shared" ref="AL196:AL264" si="234">AM196*(AA196^0.5)</f>
        <v>0.0461352954831906</v>
      </c>
      <c r="AM196" s="7">
        <v>0.026636225266363</v>
      </c>
      <c r="AN196" s="7">
        <v>0.165296803652968</v>
      </c>
      <c r="AO196" s="15">
        <f t="shared" ref="AO196:AO264" si="235">AP196*(AA196^0.5)</f>
        <v>0.0303174798889529</v>
      </c>
      <c r="AP196" s="7">
        <v>0.017503805175038</v>
      </c>
      <c r="AQ196" s="37">
        <f t="shared" ref="AQ196:AQ259" si="236">LN(AN196)-LN(AK196)</f>
        <v>0.203539549888807</v>
      </c>
      <c r="AR196" s="37">
        <f t="shared" ref="AR196:AR259" si="237">(AO196^2)/(AA196*(AN196^2))+(AL196^2)/(AA196*(AK196^2))</f>
        <v>0.0502263044875555</v>
      </c>
      <c r="BA196" s="7">
        <v>34567.5197422285</v>
      </c>
      <c r="BB196" s="15">
        <f t="shared" si="230"/>
        <v>8055.73111514879</v>
      </c>
      <c r="BC196" s="7">
        <v>4650.9785278504</v>
      </c>
      <c r="BD196" s="7">
        <v>26823.8121649102</v>
      </c>
      <c r="BE196" s="15">
        <f t="shared" si="231"/>
        <v>5299.58233781937</v>
      </c>
      <c r="BF196" s="7">
        <v>3059.7152893326</v>
      </c>
      <c r="BG196" s="37">
        <f t="shared" si="232"/>
        <v>-0.253624498763271</v>
      </c>
      <c r="BH196" s="37">
        <f t="shared" si="233"/>
        <v>0.0311143802831495</v>
      </c>
    </row>
    <row r="197" spans="1:60">
      <c r="A197" s="5">
        <v>36</v>
      </c>
      <c r="B197" s="5" t="s">
        <v>218</v>
      </c>
      <c r="C197" s="6" t="s">
        <v>219</v>
      </c>
      <c r="D197" s="5" t="s">
        <v>220</v>
      </c>
      <c r="E197" s="7">
        <v>13.384</v>
      </c>
      <c r="F197" s="7">
        <v>55.401</v>
      </c>
      <c r="G197" s="5" t="s">
        <v>80</v>
      </c>
      <c r="H197" s="8">
        <v>32</v>
      </c>
      <c r="I197" s="7">
        <v>7.5</v>
      </c>
      <c r="J197" s="8">
        <v>700</v>
      </c>
      <c r="K197" s="5" t="s">
        <v>81</v>
      </c>
      <c r="L197" s="9">
        <v>5</v>
      </c>
      <c r="M197" s="6" t="s">
        <v>82</v>
      </c>
      <c r="N197" s="5" t="s">
        <v>101</v>
      </c>
      <c r="O197" s="5" t="s">
        <v>110</v>
      </c>
      <c r="Q197" s="18"/>
      <c r="W197" s="5">
        <v>1</v>
      </c>
      <c r="X197" s="5" t="s">
        <v>82</v>
      </c>
      <c r="Y197" s="5" t="s">
        <v>119</v>
      </c>
      <c r="Z197" s="7">
        <v>0.896200001239777</v>
      </c>
      <c r="AA197" s="5">
        <v>3</v>
      </c>
      <c r="AB197" s="5" t="s">
        <v>147</v>
      </c>
      <c r="AC197" s="5" t="s">
        <v>103</v>
      </c>
      <c r="AD197" s="6" t="s">
        <v>88</v>
      </c>
      <c r="AE197" s="7">
        <v>5.2</v>
      </c>
      <c r="AF197" s="7">
        <v>2.2</v>
      </c>
      <c r="AG197" s="7">
        <v>0.379999995231628</v>
      </c>
      <c r="AH197" s="7">
        <v>52</v>
      </c>
      <c r="AI197" s="7">
        <v>30</v>
      </c>
      <c r="AJ197" s="7">
        <v>18</v>
      </c>
      <c r="AK197" s="7">
        <v>0.0825144255310565</v>
      </c>
      <c r="AL197" s="15">
        <f t="shared" si="234"/>
        <v>0.0230710069447025</v>
      </c>
      <c r="AM197" s="7">
        <v>0.0133200520699997</v>
      </c>
      <c r="AN197" s="7">
        <v>0.0702882158267352</v>
      </c>
      <c r="AO197" s="15">
        <f t="shared" si="235"/>
        <v>0.0164768912439961</v>
      </c>
      <c r="AP197" s="7">
        <v>0.00951293759512931</v>
      </c>
      <c r="AQ197" s="37">
        <f t="shared" si="236"/>
        <v>-0.160368975142758</v>
      </c>
      <c r="AR197" s="37">
        <f t="shared" si="237"/>
        <v>0.0443760783109966</v>
      </c>
      <c r="BA197" s="7">
        <v>10171.1254116975</v>
      </c>
      <c r="BB197" s="15">
        <f t="shared" si="230"/>
        <v>1278.89376423481</v>
      </c>
      <c r="BC197" s="7">
        <v>738.3696590459</v>
      </c>
      <c r="BD197" s="7">
        <v>7415.85438594539</v>
      </c>
      <c r="BE197" s="15">
        <f t="shared" si="231"/>
        <v>639.126035713903</v>
      </c>
      <c r="BF197" s="7">
        <v>368.99958876552</v>
      </c>
      <c r="BG197" s="37">
        <f t="shared" si="232"/>
        <v>-0.315932670938547</v>
      </c>
      <c r="BH197" s="37">
        <f t="shared" si="233"/>
        <v>0.00774586726231915</v>
      </c>
    </row>
    <row r="198" spans="1:60">
      <c r="A198" s="5">
        <v>36</v>
      </c>
      <c r="B198" s="5" t="s">
        <v>218</v>
      </c>
      <c r="C198" s="6" t="s">
        <v>219</v>
      </c>
      <c r="D198" s="5" t="s">
        <v>220</v>
      </c>
      <c r="E198" s="7">
        <v>13.384</v>
      </c>
      <c r="F198" s="7">
        <v>55.401</v>
      </c>
      <c r="G198" s="5" t="s">
        <v>80</v>
      </c>
      <c r="H198" s="8">
        <v>32</v>
      </c>
      <c r="I198" s="7">
        <v>7.5</v>
      </c>
      <c r="J198" s="8">
        <v>700</v>
      </c>
      <c r="K198" s="5" t="s">
        <v>81</v>
      </c>
      <c r="L198" s="9">
        <v>5</v>
      </c>
      <c r="M198" s="6" t="s">
        <v>82</v>
      </c>
      <c r="N198" s="5" t="s">
        <v>101</v>
      </c>
      <c r="O198" s="5" t="s">
        <v>110</v>
      </c>
      <c r="Q198" s="18"/>
      <c r="W198" s="5">
        <v>1</v>
      </c>
      <c r="X198" s="5" t="s">
        <v>82</v>
      </c>
      <c r="Y198" s="5" t="s">
        <v>119</v>
      </c>
      <c r="Z198" s="7">
        <v>0.896200001239777</v>
      </c>
      <c r="AA198" s="5">
        <v>3</v>
      </c>
      <c r="AB198" s="5" t="s">
        <v>147</v>
      </c>
      <c r="AC198" s="5" t="s">
        <v>103</v>
      </c>
      <c r="AD198" s="6" t="s">
        <v>88</v>
      </c>
      <c r="AE198" s="7">
        <v>5.2</v>
      </c>
      <c r="AF198" s="7">
        <v>2.2</v>
      </c>
      <c r="AG198" s="7">
        <v>0.379999995231628</v>
      </c>
      <c r="AH198" s="7">
        <v>52</v>
      </c>
      <c r="AI198" s="7">
        <v>30</v>
      </c>
      <c r="AJ198" s="7">
        <v>18</v>
      </c>
      <c r="AK198" s="7">
        <v>0.090989764428246</v>
      </c>
      <c r="AL198" s="15">
        <f t="shared" si="234"/>
        <v>0.0230676477415944</v>
      </c>
      <c r="AM198" s="7">
        <v>0.013318112633181</v>
      </c>
      <c r="AN198" s="7">
        <v>0.122519188787882</v>
      </c>
      <c r="AO198" s="15">
        <f t="shared" si="235"/>
        <v>0.0439450950568724</v>
      </c>
      <c r="AP198" s="7">
        <v>0.025371712460649</v>
      </c>
      <c r="AQ198" s="37">
        <f t="shared" si="236"/>
        <v>0.297520639503755</v>
      </c>
      <c r="AR198" s="37">
        <f t="shared" si="237"/>
        <v>0.0643075963571498</v>
      </c>
      <c r="BA198" s="7">
        <v>23491.7882772238</v>
      </c>
      <c r="BB198" s="15">
        <f t="shared" si="230"/>
        <v>3409.95557608805</v>
      </c>
      <c r="BC198" s="7">
        <v>1968.7387697791</v>
      </c>
      <c r="BD198" s="7">
        <v>17293.2620526898</v>
      </c>
      <c r="BE198" s="15">
        <f t="shared" si="231"/>
        <v>2130.42011904634</v>
      </c>
      <c r="BF198" s="7">
        <v>1229.9986292184</v>
      </c>
      <c r="BG198" s="37">
        <f t="shared" si="232"/>
        <v>-0.306333976156877</v>
      </c>
      <c r="BH198" s="37">
        <f t="shared" si="233"/>
        <v>0.0120822374925391</v>
      </c>
    </row>
    <row r="199" spans="1:60">
      <c r="A199" s="5">
        <v>36</v>
      </c>
      <c r="B199" s="5" t="s">
        <v>218</v>
      </c>
      <c r="C199" s="6" t="s">
        <v>219</v>
      </c>
      <c r="D199" s="5" t="s">
        <v>220</v>
      </c>
      <c r="E199" s="7">
        <v>13.384</v>
      </c>
      <c r="F199" s="7">
        <v>55.401</v>
      </c>
      <c r="G199" s="5" t="s">
        <v>80</v>
      </c>
      <c r="H199" s="8">
        <v>32</v>
      </c>
      <c r="I199" s="7">
        <v>7.5</v>
      </c>
      <c r="J199" s="8">
        <v>700</v>
      </c>
      <c r="K199" s="5" t="s">
        <v>81</v>
      </c>
      <c r="L199" s="9">
        <v>5</v>
      </c>
      <c r="M199" s="6" t="s">
        <v>82</v>
      </c>
      <c r="N199" s="5" t="s">
        <v>101</v>
      </c>
      <c r="O199" s="5" t="s">
        <v>110</v>
      </c>
      <c r="Q199" s="18"/>
      <c r="W199" s="5">
        <v>1</v>
      </c>
      <c r="X199" s="5" t="s">
        <v>82</v>
      </c>
      <c r="Y199" s="5" t="s">
        <v>119</v>
      </c>
      <c r="Z199" s="7">
        <v>0.896200001239777</v>
      </c>
      <c r="AA199" s="5">
        <v>3</v>
      </c>
      <c r="AB199" s="5" t="s">
        <v>147</v>
      </c>
      <c r="AC199" s="5" t="s">
        <v>103</v>
      </c>
      <c r="AD199" s="6" t="s">
        <v>88</v>
      </c>
      <c r="AE199" s="7">
        <v>5.2</v>
      </c>
      <c r="AF199" s="7">
        <v>2.2</v>
      </c>
      <c r="AG199" s="7">
        <v>0.379999995231628</v>
      </c>
      <c r="AH199" s="7">
        <v>52</v>
      </c>
      <c r="AI199" s="7">
        <v>30</v>
      </c>
      <c r="AJ199" s="7">
        <v>18</v>
      </c>
      <c r="AK199" s="7">
        <v>0.0527964351599725</v>
      </c>
      <c r="AL199" s="15">
        <f t="shared" si="234"/>
        <v>0.00879103453323842</v>
      </c>
      <c r="AM199" s="7">
        <v>0.0050755061542205</v>
      </c>
      <c r="AN199" s="7">
        <v>0.0507173588904561</v>
      </c>
      <c r="AO199" s="15">
        <f t="shared" si="235"/>
        <v>0.00549565628443949</v>
      </c>
      <c r="AP199" s="7">
        <v>0.0031729186351948</v>
      </c>
      <c r="AQ199" s="37">
        <f t="shared" si="236"/>
        <v>-0.0401754360991955</v>
      </c>
      <c r="AR199" s="37">
        <f t="shared" si="237"/>
        <v>0.0131555039382057</v>
      </c>
      <c r="BA199" s="7">
        <v>24576.5581526309</v>
      </c>
      <c r="BB199" s="15">
        <f t="shared" si="230"/>
        <v>5965.81802613662</v>
      </c>
      <c r="BC199" s="7">
        <v>3444.3666433263</v>
      </c>
      <c r="BD199" s="7">
        <v>22314.0275415957</v>
      </c>
      <c r="BE199" s="15">
        <f t="shared" si="231"/>
        <v>4473.88224999742</v>
      </c>
      <c r="BF199" s="7">
        <v>2582.9971213587</v>
      </c>
      <c r="BG199" s="37">
        <f t="shared" si="232"/>
        <v>-0.0965775495515775</v>
      </c>
      <c r="BH199" s="37">
        <f t="shared" si="233"/>
        <v>0.0330411918011477</v>
      </c>
    </row>
    <row r="200" spans="1:60">
      <c r="A200" s="5">
        <v>36</v>
      </c>
      <c r="B200" s="5" t="s">
        <v>218</v>
      </c>
      <c r="C200" s="6" t="s">
        <v>219</v>
      </c>
      <c r="D200" s="5" t="s">
        <v>220</v>
      </c>
      <c r="E200" s="7">
        <v>13.384</v>
      </c>
      <c r="F200" s="7">
        <v>55.401</v>
      </c>
      <c r="G200" s="5" t="s">
        <v>80</v>
      </c>
      <c r="H200" s="8">
        <v>32</v>
      </c>
      <c r="I200" s="7">
        <v>7.5</v>
      </c>
      <c r="J200" s="8">
        <v>700</v>
      </c>
      <c r="K200" s="5" t="s">
        <v>81</v>
      </c>
      <c r="L200" s="9">
        <v>5</v>
      </c>
      <c r="M200" s="6" t="s">
        <v>82</v>
      </c>
      <c r="N200" s="5" t="s">
        <v>101</v>
      </c>
      <c r="O200" s="5" t="s">
        <v>110</v>
      </c>
      <c r="Q200" s="18"/>
      <c r="W200" s="5">
        <v>1</v>
      </c>
      <c r="X200" s="5" t="s">
        <v>82</v>
      </c>
      <c r="Y200" s="5" t="s">
        <v>119</v>
      </c>
      <c r="Z200" s="7">
        <v>0.896200001239777</v>
      </c>
      <c r="AA200" s="5">
        <v>3</v>
      </c>
      <c r="AB200" s="5" t="s">
        <v>147</v>
      </c>
      <c r="AC200" s="5" t="s">
        <v>103</v>
      </c>
      <c r="AD200" s="6" t="s">
        <v>88</v>
      </c>
      <c r="AE200" s="7">
        <v>5.2</v>
      </c>
      <c r="AF200" s="7">
        <v>2.2</v>
      </c>
      <c r="AG200" s="7">
        <v>0.379999995231628</v>
      </c>
      <c r="AH200" s="7">
        <v>52</v>
      </c>
      <c r="AI200" s="7">
        <v>30</v>
      </c>
      <c r="AJ200" s="7">
        <v>18</v>
      </c>
      <c r="AK200" s="7">
        <v>0.139908179303261</v>
      </c>
      <c r="AL200" s="15">
        <f t="shared" si="234"/>
        <v>0.073603499296064</v>
      </c>
      <c r="AM200" s="7">
        <v>0.042495000131881</v>
      </c>
      <c r="AN200" s="7">
        <v>0.141640096382251</v>
      </c>
      <c r="AO200" s="15">
        <f t="shared" si="235"/>
        <v>0.0801875373874492</v>
      </c>
      <c r="AP200" s="7">
        <v>0.046296296296297</v>
      </c>
      <c r="AQ200" s="37">
        <f t="shared" si="236"/>
        <v>0.0123029623987689</v>
      </c>
      <c r="AR200" s="37">
        <f t="shared" si="237"/>
        <v>0.199091506685975</v>
      </c>
      <c r="BA200" s="7">
        <v>40111.2185507504</v>
      </c>
      <c r="BB200" s="15">
        <f t="shared" si="230"/>
        <v>8736.00587370375</v>
      </c>
      <c r="BC200" s="7">
        <v>5043.73534282501</v>
      </c>
      <c r="BD200" s="7">
        <v>34035.6921891382</v>
      </c>
      <c r="BE200" s="15">
        <f t="shared" si="231"/>
        <v>7029.74470004582</v>
      </c>
      <c r="BF200" s="7">
        <v>4058.6249949058</v>
      </c>
      <c r="BG200" s="37">
        <f t="shared" si="232"/>
        <v>-0.164246315282195</v>
      </c>
      <c r="BH200" s="37">
        <f t="shared" si="233"/>
        <v>0.0300311350368156</v>
      </c>
    </row>
    <row r="201" spans="1:156">
      <c r="A201" s="5">
        <v>37</v>
      </c>
      <c r="B201" s="5" t="s">
        <v>221</v>
      </c>
      <c r="C201" s="6" t="s">
        <v>222</v>
      </c>
      <c r="D201" s="5" t="s">
        <v>125</v>
      </c>
      <c r="E201" s="7">
        <v>108.066667</v>
      </c>
      <c r="F201" s="7">
        <v>34.283333</v>
      </c>
      <c r="G201" s="5" t="s">
        <v>99</v>
      </c>
      <c r="H201" s="8">
        <v>520</v>
      </c>
      <c r="I201" s="7">
        <v>12.9</v>
      </c>
      <c r="J201" s="8">
        <v>660</v>
      </c>
      <c r="K201" s="5" t="s">
        <v>81</v>
      </c>
      <c r="L201" s="9">
        <v>20.25</v>
      </c>
      <c r="M201" s="6" t="s">
        <v>100</v>
      </c>
      <c r="N201" s="5" t="s">
        <v>83</v>
      </c>
      <c r="O201" s="5" t="s">
        <v>110</v>
      </c>
      <c r="Q201" s="18"/>
      <c r="W201" s="5">
        <v>1</v>
      </c>
      <c r="X201" s="5" t="s">
        <v>82</v>
      </c>
      <c r="Y201" s="5" t="s">
        <v>85</v>
      </c>
      <c r="Z201" s="7">
        <v>0.547699987888336</v>
      </c>
      <c r="AA201" s="5">
        <v>3</v>
      </c>
      <c r="AB201" s="5" t="s">
        <v>86</v>
      </c>
      <c r="AC201" s="5" t="s">
        <v>103</v>
      </c>
      <c r="AD201" s="6" t="s">
        <v>88</v>
      </c>
      <c r="AE201" s="7">
        <v>8.26</v>
      </c>
      <c r="AF201" s="7">
        <v>0.778</v>
      </c>
      <c r="AG201" s="7">
        <v>0.056</v>
      </c>
      <c r="AH201" s="7">
        <v>17.5</v>
      </c>
      <c r="AI201" s="7">
        <v>56.5</v>
      </c>
      <c r="AJ201" s="7">
        <v>27</v>
      </c>
      <c r="AK201" s="7">
        <v>0.424211502782931</v>
      </c>
      <c r="AL201" s="15">
        <f>AK201*0.212834193302881</f>
        <v>0.090286712984608</v>
      </c>
      <c r="AN201" s="7">
        <v>0.486549165120593</v>
      </c>
      <c r="AO201" s="15">
        <f>AN201*0.217668232025259</f>
        <v>0.105906296565165</v>
      </c>
      <c r="AQ201" s="37">
        <f t="shared" si="236"/>
        <v>0.137105797172342</v>
      </c>
      <c r="AR201" s="37">
        <f t="shared" si="237"/>
        <v>0.03089261769063</v>
      </c>
      <c r="BY201" s="7">
        <v>7.52</v>
      </c>
      <c r="BZ201" s="15">
        <f>CA201*(AA201^0.5)</f>
        <v>0.207846096908265</v>
      </c>
      <c r="CA201" s="7">
        <v>0.12</v>
      </c>
      <c r="CB201" s="7">
        <v>8.4</v>
      </c>
      <c r="CC201" s="15">
        <f>CD201*(AA201^0.5)</f>
        <v>0.242487113059643</v>
      </c>
      <c r="CD201" s="7">
        <v>0.14</v>
      </c>
      <c r="CE201" s="37">
        <f t="shared" ref="CE201:CE232" si="238">LN(CB201)-LN(BY201)</f>
        <v>0.11066556788752</v>
      </c>
      <c r="CF201" s="37">
        <f t="shared" ref="CF201:CF232" si="239">(CC201^2)/(AA201*(CB201^2))+(BZ201^2)/(AA201*(BY201^2))</f>
        <v>0.000532417886424224</v>
      </c>
      <c r="CG201" s="7">
        <v>0.85</v>
      </c>
      <c r="CH201" s="15">
        <f>CI201*(AA201^0.5)</f>
        <v>0.0173205080756888</v>
      </c>
      <c r="CI201" s="7">
        <v>0.01</v>
      </c>
      <c r="CJ201" s="7">
        <v>0.98</v>
      </c>
      <c r="CK201" s="15">
        <f>CL201*(AA201^0.5)</f>
        <v>0.0173205080756888</v>
      </c>
      <c r="CL201" s="7">
        <v>0.01</v>
      </c>
      <c r="CM201" s="37">
        <f t="shared" ref="CM201:CM211" si="240">LN(CJ201)-LN(CG201)</f>
        <v>0.142316222180255</v>
      </c>
      <c r="CN201" s="37">
        <f t="shared" ref="CN201:CN211" si="241">(CK201^2)/(AA201*(CJ201^2))+(CH201^2)/(AA201*(CG201^2))</f>
        <v>0.000242531586464118</v>
      </c>
      <c r="CO201" s="7">
        <v>62.92</v>
      </c>
      <c r="CP201" s="15">
        <f>CQ201*(AA201^0.5)</f>
        <v>18.2038539875489</v>
      </c>
      <c r="CQ201" s="7">
        <v>10.51</v>
      </c>
      <c r="CR201" s="7">
        <v>49.01</v>
      </c>
      <c r="CS201" s="15">
        <f>CT201*(AA201^0.5)</f>
        <v>69.5938014481175</v>
      </c>
      <c r="CT201" s="7">
        <v>40.18</v>
      </c>
      <c r="CU201" s="37">
        <f>LN(CR201)-LN(CO201)</f>
        <v>-0.249839719268621</v>
      </c>
      <c r="CV201" s="37">
        <f>(CS201^2)/(AA201*(CR201^2))+(CP201^2)/(AA201*(CO201^2))</f>
        <v>0.700027164073557</v>
      </c>
      <c r="CX201" s="7">
        <v>10.87</v>
      </c>
      <c r="CZ201" s="7">
        <v>0.76</v>
      </c>
      <c r="DA201" s="7">
        <v>31.51</v>
      </c>
      <c r="DC201" s="7">
        <v>10.51</v>
      </c>
      <c r="DU201" s="7">
        <v>63.62</v>
      </c>
      <c r="DV201" s="15">
        <f>DW201*(AA201^0.5)</f>
        <v>34.7969007240587</v>
      </c>
      <c r="DW201" s="7">
        <v>20.09</v>
      </c>
      <c r="DX201" s="7">
        <v>80.84</v>
      </c>
      <c r="DY201" s="15">
        <f>DZ201*(AA201^0.5)</f>
        <v>0.762102355330306</v>
      </c>
      <c r="DZ201" s="7">
        <v>0.44</v>
      </c>
      <c r="EA201" s="37">
        <f>LN(DX201)-LN(DU201)</f>
        <v>0.239544006214422</v>
      </c>
      <c r="EB201" s="37">
        <f>(DY201^2)/(AA201*(DX201^2))+(DV201^2)/(AA201*(DU201^2))</f>
        <v>0.0997473914462883</v>
      </c>
      <c r="EC201" s="7">
        <v>16.03</v>
      </c>
      <c r="ED201" s="15">
        <f>EE201*(AA201^0.5)</f>
        <v>1.40296115413079</v>
      </c>
      <c r="EE201" s="7">
        <v>0.81</v>
      </c>
      <c r="EF201" s="7">
        <v>33.04</v>
      </c>
      <c r="EG201" s="15">
        <f>EH201*(AA201^0.5)</f>
        <v>70.6330319326588</v>
      </c>
      <c r="EH201" s="7">
        <v>40.78</v>
      </c>
      <c r="EI201" s="37">
        <f>LN(EF201)-LN(EC201)</f>
        <v>0.723256982031315</v>
      </c>
      <c r="EJ201" s="37">
        <f>(EG201^2)/(AA201*(EF201^2))+(ED201^2)/(AA201*(EC201^2))</f>
        <v>1.525954760119</v>
      </c>
      <c r="EK201" s="7">
        <v>416.83</v>
      </c>
      <c r="EL201" s="15">
        <f>EM201*(AA201^0.5)</f>
        <v>330.250127479158</v>
      </c>
      <c r="EM201" s="7">
        <v>190.67</v>
      </c>
      <c r="EN201" s="7">
        <v>489.56</v>
      </c>
      <c r="EO201" s="15">
        <f>EP201*(AA201^0.5)</f>
        <v>642.24443944654</v>
      </c>
      <c r="EP201" s="7">
        <v>370.8</v>
      </c>
      <c r="EQ201" s="37">
        <f>LN(EN201)-LN(EK201)</f>
        <v>0.160828563697828</v>
      </c>
      <c r="ER201" s="37">
        <f>(EO201^2)/(AA201*(EN201^2))+(EL201^2)/(AA201*(EK201^2))</f>
        <v>0.782918216349593</v>
      </c>
      <c r="ES201" s="7">
        <v>359.87</v>
      </c>
      <c r="ET201" s="15">
        <f>EU201*(AA201^0.5)</f>
        <v>9.64752299815865</v>
      </c>
      <c r="EU201" s="7">
        <v>5.57</v>
      </c>
      <c r="EV201" s="7">
        <v>408.07</v>
      </c>
      <c r="EW201" s="15">
        <f>EX201*(AA201^0.5)</f>
        <v>243.491702528033</v>
      </c>
      <c r="EX201" s="7">
        <v>140.58</v>
      </c>
      <c r="EY201" s="37">
        <f>LN(EV201)-LN(ES201)</f>
        <v>0.125695873192672</v>
      </c>
      <c r="EZ201" s="37">
        <f>(EW201^2)/(AA201*(EV201^2))+(ET201^2)/(AA201*(ES201^2))</f>
        <v>0.118919618476683</v>
      </c>
    </row>
    <row r="202" spans="1:156">
      <c r="A202" s="5">
        <v>37</v>
      </c>
      <c r="B202" s="5" t="s">
        <v>221</v>
      </c>
      <c r="C202" s="6" t="s">
        <v>222</v>
      </c>
      <c r="D202" s="5" t="s">
        <v>125</v>
      </c>
      <c r="E202" s="7">
        <v>108.066667</v>
      </c>
      <c r="F202" s="7">
        <v>34.283333</v>
      </c>
      <c r="G202" s="5" t="s">
        <v>99</v>
      </c>
      <c r="H202" s="8">
        <v>520</v>
      </c>
      <c r="I202" s="7">
        <v>12.9</v>
      </c>
      <c r="J202" s="8">
        <v>660</v>
      </c>
      <c r="K202" s="5" t="s">
        <v>132</v>
      </c>
      <c r="L202" s="18"/>
      <c r="M202" s="18"/>
      <c r="Q202" s="18"/>
      <c r="T202" s="6" t="s">
        <v>133</v>
      </c>
      <c r="U202" s="5" t="s">
        <v>189</v>
      </c>
      <c r="V202" s="5" t="s">
        <v>110</v>
      </c>
      <c r="W202" s="5">
        <v>1</v>
      </c>
      <c r="X202" s="5" t="s">
        <v>82</v>
      </c>
      <c r="Y202" s="5" t="s">
        <v>85</v>
      </c>
      <c r="Z202" s="7">
        <v>0.547699987888336</v>
      </c>
      <c r="AA202" s="5">
        <v>3</v>
      </c>
      <c r="AB202" s="5" t="s">
        <v>86</v>
      </c>
      <c r="AC202" s="5" t="s">
        <v>103</v>
      </c>
      <c r="AD202" s="6" t="s">
        <v>88</v>
      </c>
      <c r="AE202" s="7">
        <v>8.26</v>
      </c>
      <c r="AF202" s="7">
        <v>0.778</v>
      </c>
      <c r="AG202" s="7">
        <v>0.056</v>
      </c>
      <c r="AH202" s="7">
        <v>17.5</v>
      </c>
      <c r="AI202" s="7">
        <v>56.5</v>
      </c>
      <c r="AJ202" s="7">
        <v>27</v>
      </c>
      <c r="AK202" s="7">
        <v>0.424211502782931</v>
      </c>
      <c r="AL202" s="15">
        <f>AK202*0.212834193302881</f>
        <v>0.090286712984608</v>
      </c>
      <c r="AN202" s="7">
        <v>0.463914656771799</v>
      </c>
      <c r="AO202" s="15">
        <f>AN202*0.217668232025259</f>
        <v>0.100979483150122</v>
      </c>
      <c r="AQ202" s="37">
        <f t="shared" si="236"/>
        <v>0.0894684477608479</v>
      </c>
      <c r="AR202" s="37">
        <f t="shared" si="237"/>
        <v>0.03089261769063</v>
      </c>
      <c r="BY202" s="7">
        <v>7.52</v>
      </c>
      <c r="BZ202" s="15">
        <f>CA202*(AA202^0.5)</f>
        <v>0.207846096908265</v>
      </c>
      <c r="CA202" s="7">
        <v>0.12</v>
      </c>
      <c r="CB202" s="7">
        <v>8.5</v>
      </c>
      <c r="CC202" s="15">
        <f>CD202*(AA202^0.5)</f>
        <v>0.329089653438087</v>
      </c>
      <c r="CD202" s="7">
        <v>0.19</v>
      </c>
      <c r="CE202" s="37">
        <f t="shared" si="238"/>
        <v>0.122500025534523</v>
      </c>
      <c r="CF202" s="37">
        <f t="shared" si="239"/>
        <v>0.0007542940878852</v>
      </c>
      <c r="CG202" s="7">
        <v>0.85</v>
      </c>
      <c r="CH202" s="15">
        <f>CI202*(AA202^0.5)</f>
        <v>0.0173205080756888</v>
      </c>
      <c r="CI202" s="7">
        <v>0.01</v>
      </c>
      <c r="CJ202" s="7">
        <v>0.98</v>
      </c>
      <c r="CK202" s="15">
        <f>CL202*(AA202^0.5)</f>
        <v>0.0173205080756888</v>
      </c>
      <c r="CL202" s="7">
        <v>0.01</v>
      </c>
      <c r="CM202" s="37">
        <f t="shared" si="240"/>
        <v>0.142316222180255</v>
      </c>
      <c r="CN202" s="37">
        <f t="shared" si="241"/>
        <v>0.000242531586464118</v>
      </c>
      <c r="CO202" s="7">
        <v>62.92</v>
      </c>
      <c r="CP202" s="15">
        <f>CQ202*(AA202^0.5)</f>
        <v>18.2038539875489</v>
      </c>
      <c r="CQ202" s="7">
        <v>10.51</v>
      </c>
      <c r="CR202" s="7">
        <v>72.59</v>
      </c>
      <c r="CS202" s="15">
        <f>CT202*(AA202^0.5)</f>
        <v>87.3126812095471</v>
      </c>
      <c r="CT202" s="7">
        <v>50.41</v>
      </c>
      <c r="CU202" s="37">
        <f>LN(CR202)-LN(CO202)</f>
        <v>0.142963093106672</v>
      </c>
      <c r="CV202" s="37">
        <f>(CS202^2)/(AA202*(CR202^2))+(CP202^2)/(AA202*(CO202^2))</f>
        <v>0.510159930311072</v>
      </c>
      <c r="CX202" s="7">
        <v>10.87</v>
      </c>
      <c r="CZ202" s="7">
        <v>0.76</v>
      </c>
      <c r="DA202" s="7">
        <v>34.21</v>
      </c>
      <c r="DC202" s="7">
        <v>10.21</v>
      </c>
      <c r="DU202" s="7">
        <v>63.62</v>
      </c>
      <c r="DV202" s="15">
        <f>DW202*(AA202^0.5)</f>
        <v>34.7969007240587</v>
      </c>
      <c r="DW202" s="7">
        <v>20.09</v>
      </c>
      <c r="DX202" s="7">
        <v>119.24</v>
      </c>
      <c r="DY202" s="15">
        <f>DZ202*(AA202^0.5)</f>
        <v>104.061612518738</v>
      </c>
      <c r="DZ202" s="7">
        <v>60.08</v>
      </c>
      <c r="EA202" s="37">
        <f>LN(DX202)-LN(DU202)</f>
        <v>0.628210382488873</v>
      </c>
      <c r="EB202" s="37">
        <f>(DY202^2)/(AA202*(DX202^2))+(DV202^2)/(AA202*(DU202^2))</f>
        <v>0.3535904150371</v>
      </c>
      <c r="EC202" s="7">
        <v>16.03</v>
      </c>
      <c r="ED202" s="15">
        <f>EE202*(AA202^0.5)</f>
        <v>1.40296115413079</v>
      </c>
      <c r="EE202" s="7">
        <v>0.81</v>
      </c>
      <c r="EF202" s="7">
        <v>43.13</v>
      </c>
      <c r="EG202" s="15">
        <f>EH202*(AA202^0.5)</f>
        <v>52.3252548966558</v>
      </c>
      <c r="EH202" s="7">
        <v>30.21</v>
      </c>
      <c r="EI202" s="37">
        <f>LN(EF202)-LN(EC202)</f>
        <v>0.98975684403829</v>
      </c>
      <c r="EJ202" s="37">
        <f>(EG202^2)/(AA202*(EF202^2))+(ED202^2)/(AA202*(EC202^2))</f>
        <v>0.493170240901808</v>
      </c>
      <c r="EK202" s="7">
        <v>416.83</v>
      </c>
      <c r="EL202" s="15">
        <f>EM202*(AA202^0.5)</f>
        <v>330.250127479158</v>
      </c>
      <c r="EM202" s="7">
        <v>190.67</v>
      </c>
      <c r="EN202" s="7">
        <v>293.86</v>
      </c>
      <c r="EO202" s="15">
        <f>EP202*(AA202^0.5)</f>
        <v>22.204891353033</v>
      </c>
      <c r="EP202" s="7">
        <v>12.82</v>
      </c>
      <c r="EQ202" s="37">
        <f>LN(EN202)-LN(EK202)</f>
        <v>-0.349575001368509</v>
      </c>
      <c r="ER202" s="37">
        <f>(EO202^2)/(AA202*(EN202^2))+(EL202^2)/(AA202*(EK202^2))</f>
        <v>0.211144251335451</v>
      </c>
      <c r="ES202" s="7">
        <v>359.87</v>
      </c>
      <c r="ET202" s="15">
        <f>EU202*(AA202^0.5)</f>
        <v>9.64752299815865</v>
      </c>
      <c r="EU202" s="7">
        <v>5.57</v>
      </c>
      <c r="EV202" s="7">
        <v>396.02</v>
      </c>
      <c r="EW202" s="15">
        <f>EX202*(AA202^0.5)</f>
        <v>192.084434559388</v>
      </c>
      <c r="EX202" s="7">
        <v>110.9</v>
      </c>
      <c r="EY202" s="37">
        <f>LN(EV202)-LN(ES202)</f>
        <v>0.0957218599069218</v>
      </c>
      <c r="EZ202" s="37">
        <f>(EW202^2)/(AA202*(EV202^2))+(ET202^2)/(AA202*(ES202^2))</f>
        <v>0.0786599265768512</v>
      </c>
    </row>
    <row r="203" spans="1:156">
      <c r="A203" s="5">
        <v>37</v>
      </c>
      <c r="B203" s="5" t="s">
        <v>221</v>
      </c>
      <c r="C203" s="6" t="s">
        <v>222</v>
      </c>
      <c r="D203" s="5" t="s">
        <v>125</v>
      </c>
      <c r="E203" s="7">
        <v>108.066667</v>
      </c>
      <c r="F203" s="7">
        <v>34.283333</v>
      </c>
      <c r="G203" s="5" t="s">
        <v>99</v>
      </c>
      <c r="H203" s="8">
        <v>520</v>
      </c>
      <c r="I203" s="7">
        <v>12.9</v>
      </c>
      <c r="J203" s="8">
        <v>660</v>
      </c>
      <c r="K203" s="5" t="s">
        <v>81</v>
      </c>
      <c r="L203" s="9">
        <v>20.25</v>
      </c>
      <c r="M203" s="6" t="s">
        <v>100</v>
      </c>
      <c r="N203" s="5" t="s">
        <v>83</v>
      </c>
      <c r="O203" s="5" t="s">
        <v>110</v>
      </c>
      <c r="Q203" s="18"/>
      <c r="T203" s="5"/>
      <c r="W203" s="5">
        <v>1</v>
      </c>
      <c r="X203" s="5" t="s">
        <v>82</v>
      </c>
      <c r="Y203" s="5" t="s">
        <v>85</v>
      </c>
      <c r="Z203" s="7">
        <v>0.547699987888336</v>
      </c>
      <c r="AA203" s="5">
        <v>3</v>
      </c>
      <c r="AB203" s="5" t="s">
        <v>86</v>
      </c>
      <c r="AC203" s="5" t="s">
        <v>103</v>
      </c>
      <c r="AD203" s="6" t="s">
        <v>88</v>
      </c>
      <c r="AE203" s="7">
        <v>8.26</v>
      </c>
      <c r="AF203" s="7">
        <v>0.778</v>
      </c>
      <c r="AG203" s="7">
        <v>0.056</v>
      </c>
      <c r="AH203" s="7">
        <v>17.5</v>
      </c>
      <c r="AI203" s="7">
        <v>56.5</v>
      </c>
      <c r="AJ203" s="7">
        <v>27</v>
      </c>
      <c r="AK203" s="7">
        <v>0.420500927643784</v>
      </c>
      <c r="AL203" s="15">
        <f>AK203*0.212834193302881</f>
        <v>0.0894969757181779</v>
      </c>
      <c r="AN203" s="7">
        <v>0.519573283858998</v>
      </c>
      <c r="AO203" s="15">
        <f>AN203*0.217668232025259</f>
        <v>0.113094598105146</v>
      </c>
      <c r="AQ203" s="37">
        <f t="shared" si="236"/>
        <v>0.211561181268985</v>
      </c>
      <c r="AR203" s="37">
        <f t="shared" si="237"/>
        <v>0.03089261769063</v>
      </c>
      <c r="BY203" s="7">
        <v>8.82</v>
      </c>
      <c r="BZ203" s="15">
        <f>CA203*(AA203^0.5)</f>
        <v>0.173205080756888</v>
      </c>
      <c r="CA203" s="7">
        <v>0.1</v>
      </c>
      <c r="CB203" s="7">
        <v>9.21</v>
      </c>
      <c r="CC203" s="15">
        <f>CD203*(AA203^0.5)</f>
        <v>0.831384387633061</v>
      </c>
      <c r="CD203" s="7">
        <v>0.48</v>
      </c>
      <c r="CE203" s="37">
        <f t="shared" si="238"/>
        <v>0.0432679802485154</v>
      </c>
      <c r="CF203" s="37">
        <f t="shared" si="239"/>
        <v>0.00284475645223467</v>
      </c>
      <c r="CG203" s="7">
        <v>0.92</v>
      </c>
      <c r="CH203" s="15">
        <f>CI203*(AA203^0.5)</f>
        <v>0.0173205080756888</v>
      </c>
      <c r="CI203" s="7">
        <v>0.01</v>
      </c>
      <c r="CJ203" s="7">
        <v>1.03</v>
      </c>
      <c r="CK203" s="15">
        <f>CL203*(AA203^0.5)</f>
        <v>0.0173205080756888</v>
      </c>
      <c r="CL203" s="7">
        <v>0.01</v>
      </c>
      <c r="CM203" s="37">
        <f t="shared" si="240"/>
        <v>0.112940411180595</v>
      </c>
      <c r="CN203" s="37">
        <f t="shared" si="241"/>
        <v>0.000212407038928498</v>
      </c>
      <c r="CO203" s="7">
        <v>89.16</v>
      </c>
      <c r="CP203" s="15">
        <f>CQ203*(AA203^0.5)</f>
        <v>35.0220673290427</v>
      </c>
      <c r="CQ203" s="7">
        <v>20.22</v>
      </c>
      <c r="CR203" s="7">
        <v>112.41</v>
      </c>
      <c r="CS203" s="15">
        <f>CT203*(AA203^0.5)</f>
        <v>35.5590030793891</v>
      </c>
      <c r="CT203" s="7">
        <v>20.53</v>
      </c>
      <c r="CU203" s="37">
        <f>LN(CR203)-LN(CO203)</f>
        <v>0.231720392956038</v>
      </c>
      <c r="CV203" s="37">
        <f>(CS203^2)/(AA203*(CR203^2))+(CP203^2)/(AA203*(CO203^2))</f>
        <v>0.0847862121912542</v>
      </c>
      <c r="CX203" s="7">
        <v>33.24</v>
      </c>
      <c r="CZ203" s="7">
        <v>10.13</v>
      </c>
      <c r="DA203" s="7">
        <v>39.69</v>
      </c>
      <c r="DC203" s="7">
        <v>10.43</v>
      </c>
      <c r="DU203" s="7">
        <v>156.69</v>
      </c>
      <c r="DV203" s="15">
        <f>DW203*(AA203^0.5)</f>
        <v>69.4898783996634</v>
      </c>
      <c r="DW203" s="7">
        <v>40.12</v>
      </c>
      <c r="DX203" s="7">
        <v>178.01</v>
      </c>
      <c r="DY203" s="15">
        <f>DZ203*(AA203^0.5)</f>
        <v>53.5723314781054</v>
      </c>
      <c r="DZ203" s="7">
        <v>30.93</v>
      </c>
      <c r="EA203" s="37">
        <f>LN(DX203)-LN(DU203)</f>
        <v>0.127570397373025</v>
      </c>
      <c r="EB203" s="37">
        <f>(DY203^2)/(AA203*(DX203^2))+(DV203^2)/(AA203*(DU203^2))</f>
        <v>0.0957506027540894</v>
      </c>
      <c r="EC203" s="7">
        <v>34.18</v>
      </c>
      <c r="ED203" s="15">
        <f>EE203*(AA203^0.5)</f>
        <v>17.9267258583379</v>
      </c>
      <c r="EE203" s="7">
        <v>10.35</v>
      </c>
      <c r="EF203" s="7">
        <v>58.14</v>
      </c>
      <c r="EG203" s="15">
        <f>EH203*(AA203^0.5)</f>
        <v>18.2211744956246</v>
      </c>
      <c r="EH203" s="7">
        <v>10.52</v>
      </c>
      <c r="EI203" s="37">
        <f>LN(EF203)-LN(EC203)</f>
        <v>0.531213217443285</v>
      </c>
      <c r="EJ203" s="37">
        <f>(EG203^2)/(AA203*(EF203^2))+(ED203^2)/(AA203*(EC203^2))</f>
        <v>0.124433291882846</v>
      </c>
      <c r="EK203" s="7">
        <v>426.03</v>
      </c>
      <c r="EL203" s="15">
        <f>EM203*(AA203^0.5)</f>
        <v>381.778639004332</v>
      </c>
      <c r="EM203" s="7">
        <v>220.42</v>
      </c>
      <c r="EN203" s="7">
        <v>360.28</v>
      </c>
      <c r="EO203" s="15">
        <f>EP203*(AA203^0.5)</f>
        <v>573.066330192239</v>
      </c>
      <c r="EP203" s="7">
        <v>330.86</v>
      </c>
      <c r="EQ203" s="37">
        <f>LN(EN203)-LN(EK203)</f>
        <v>-0.167628259409489</v>
      </c>
      <c r="ER203" s="37">
        <f>(EO203^2)/(AA203*(EN203^2))+(EL203^2)/(AA203*(EK203^2))</f>
        <v>1.11103424342408</v>
      </c>
      <c r="ES203" s="7">
        <v>349.28</v>
      </c>
      <c r="ET203" s="15">
        <f>EU203*(AA203^0.5)</f>
        <v>122.040299901303</v>
      </c>
      <c r="EU203" s="7">
        <v>70.46</v>
      </c>
      <c r="EV203" s="7">
        <v>433.31</v>
      </c>
      <c r="EW203" s="15">
        <f>EX203*(AA203^0.5)</f>
        <v>295.470547263175</v>
      </c>
      <c r="EX203" s="7">
        <v>170.59</v>
      </c>
      <c r="EY203" s="37">
        <f>LN(EV203)-LN(ES203)</f>
        <v>0.215579514376283</v>
      </c>
      <c r="EZ203" s="37">
        <f>(EW203^2)/(AA203*(EV203^2))+(ET203^2)/(AA203*(ES203^2))</f>
        <v>0.195686853306051</v>
      </c>
    </row>
    <row r="204" spans="1:156">
      <c r="A204" s="5">
        <v>37</v>
      </c>
      <c r="B204" s="5" t="s">
        <v>221</v>
      </c>
      <c r="C204" s="6" t="s">
        <v>222</v>
      </c>
      <c r="D204" s="5" t="s">
        <v>125</v>
      </c>
      <c r="E204" s="7">
        <v>108.066667</v>
      </c>
      <c r="F204" s="7">
        <v>34.283333</v>
      </c>
      <c r="G204" s="5" t="s">
        <v>99</v>
      </c>
      <c r="H204" s="8">
        <v>520</v>
      </c>
      <c r="I204" s="7">
        <v>12.9</v>
      </c>
      <c r="J204" s="8">
        <v>660</v>
      </c>
      <c r="K204" s="5" t="s">
        <v>132</v>
      </c>
      <c r="L204" s="18"/>
      <c r="M204" s="18"/>
      <c r="Q204" s="18"/>
      <c r="T204" s="6" t="s">
        <v>133</v>
      </c>
      <c r="U204" s="5" t="s">
        <v>189</v>
      </c>
      <c r="V204" s="5" t="s">
        <v>110</v>
      </c>
      <c r="W204" s="5">
        <v>1</v>
      </c>
      <c r="X204" s="5" t="s">
        <v>82</v>
      </c>
      <c r="Y204" s="5" t="s">
        <v>85</v>
      </c>
      <c r="Z204" s="7">
        <v>0.547699987888336</v>
      </c>
      <c r="AA204" s="5">
        <v>3</v>
      </c>
      <c r="AB204" s="5" t="s">
        <v>86</v>
      </c>
      <c r="AC204" s="5" t="s">
        <v>103</v>
      </c>
      <c r="AD204" s="6" t="s">
        <v>88</v>
      </c>
      <c r="AE204" s="7">
        <v>8.26</v>
      </c>
      <c r="AF204" s="7">
        <v>0.778</v>
      </c>
      <c r="AG204" s="7">
        <v>0.056</v>
      </c>
      <c r="AH204" s="7">
        <v>17.5</v>
      </c>
      <c r="AI204" s="7">
        <v>56.5</v>
      </c>
      <c r="AJ204" s="7">
        <v>27</v>
      </c>
      <c r="AK204" s="7">
        <v>0.420500927643784</v>
      </c>
      <c r="AL204" s="15">
        <f>AK204*0.212834193302881</f>
        <v>0.0894969757181779</v>
      </c>
      <c r="AN204" s="7">
        <v>0.490630797773654</v>
      </c>
      <c r="AO204" s="15">
        <f>AN204*0.217668232025259</f>
        <v>0.106794738328534</v>
      </c>
      <c r="AQ204" s="37">
        <f t="shared" si="236"/>
        <v>0.154245220125131</v>
      </c>
      <c r="AR204" s="37">
        <f t="shared" si="237"/>
        <v>0.03089261769063</v>
      </c>
      <c r="BY204" s="7">
        <v>8.82</v>
      </c>
      <c r="BZ204" s="15">
        <f>CA204*(AA204^0.5)</f>
        <v>0.173205080756888</v>
      </c>
      <c r="CA204" s="7">
        <v>0.1</v>
      </c>
      <c r="CB204" s="7">
        <v>9.56</v>
      </c>
      <c r="CC204" s="15">
        <f>CD204*(AA204^0.5)</f>
        <v>0.606217782649107</v>
      </c>
      <c r="CD204" s="7">
        <v>0.35</v>
      </c>
      <c r="CE204" s="37">
        <f t="shared" si="238"/>
        <v>0.0805658570446099</v>
      </c>
      <c r="CF204" s="37">
        <f t="shared" si="239"/>
        <v>0.00146890369802313</v>
      </c>
      <c r="CG204" s="7">
        <v>0.92</v>
      </c>
      <c r="CH204" s="15">
        <f>CI204*(AA204^0.5)</f>
        <v>0.0173205080756888</v>
      </c>
      <c r="CI204" s="7">
        <v>0.01</v>
      </c>
      <c r="CJ204" s="7">
        <v>0.94</v>
      </c>
      <c r="CK204" s="15">
        <f>CL204*(AA204^0.5)</f>
        <v>0.0173205080756888</v>
      </c>
      <c r="CL204" s="7">
        <v>0.01</v>
      </c>
      <c r="CM204" s="37">
        <f t="shared" si="240"/>
        <v>0.0215062052209635</v>
      </c>
      <c r="CN204" s="37">
        <f t="shared" si="241"/>
        <v>0.000231320829635766</v>
      </c>
      <c r="CO204" s="7">
        <v>89.16</v>
      </c>
      <c r="CP204" s="15">
        <f>CQ204*(AA204^0.5)</f>
        <v>35.0220673290427</v>
      </c>
      <c r="CQ204" s="7">
        <v>20.22</v>
      </c>
      <c r="CR204" s="7">
        <v>139.19</v>
      </c>
      <c r="CS204" s="15">
        <f>CT204*(AA204^0.5)</f>
        <v>1.36832013797941</v>
      </c>
      <c r="CT204" s="7">
        <v>0.79</v>
      </c>
      <c r="CU204" s="37">
        <f>LN(CR204)-LN(CO204)</f>
        <v>0.445407397721641</v>
      </c>
      <c r="CV204" s="37">
        <f>(CS204^2)/(AA204*(CR204^2))+(CP204^2)/(AA204*(CO204^2))</f>
        <v>0.0514628836183488</v>
      </c>
      <c r="CX204" s="7">
        <v>33.24</v>
      </c>
      <c r="CZ204" s="7">
        <v>10.13</v>
      </c>
      <c r="DA204" s="7">
        <v>112.41</v>
      </c>
      <c r="DC204" s="7">
        <v>20.53</v>
      </c>
      <c r="DU204" s="7">
        <v>156.69</v>
      </c>
      <c r="DV204" s="15">
        <f>DW204*(AA204^0.5)</f>
        <v>69.4898783996634</v>
      </c>
      <c r="DW204" s="7">
        <v>40.12</v>
      </c>
      <c r="DX204" s="7">
        <v>209.16</v>
      </c>
      <c r="DY204" s="15">
        <f>DZ204*(AA204^0.5)</f>
        <v>35.9746952732056</v>
      </c>
      <c r="DZ204" s="7">
        <v>20.77</v>
      </c>
      <c r="EA204" s="37">
        <f>LN(DX204)-LN(DU204)</f>
        <v>0.288830178203613</v>
      </c>
      <c r="EB204" s="37">
        <f>(DY204^2)/(AA204*(DX204^2))+(DV204^2)/(AA204*(DU204^2))</f>
        <v>0.0754209329338442</v>
      </c>
      <c r="EC204" s="7">
        <v>34.18</v>
      </c>
      <c r="ED204" s="15">
        <f>EE204*(AA204^0.5)</f>
        <v>17.9267258583379</v>
      </c>
      <c r="EE204" s="7">
        <v>10.35</v>
      </c>
      <c r="EF204" s="7">
        <v>78.36</v>
      </c>
      <c r="EG204" s="15">
        <f>EH204*(AA204^0.5)</f>
        <v>52.3252548966558</v>
      </c>
      <c r="EH204" s="7">
        <v>30.21</v>
      </c>
      <c r="EI204" s="37">
        <f>LN(EF204)-LN(EC204)</f>
        <v>0.829672915388895</v>
      </c>
      <c r="EJ204" s="37">
        <f>(EG204^2)/(AA204*(EF204^2))+(ED204^2)/(AA204*(EC204^2))</f>
        <v>0.24032517842705</v>
      </c>
      <c r="EK204" s="7">
        <v>426.03</v>
      </c>
      <c r="EL204" s="15">
        <f>EM204*(AA204^0.5)</f>
        <v>381.778639004332</v>
      </c>
      <c r="EM204" s="7">
        <v>220.42</v>
      </c>
      <c r="EN204" s="7">
        <v>262.64</v>
      </c>
      <c r="EO204" s="15">
        <f>EP204*(AA204^0.5)</f>
        <v>69.4205963673606</v>
      </c>
      <c r="EP204" s="7">
        <v>40.08</v>
      </c>
      <c r="EQ204" s="37">
        <f>LN(EN204)-LN(EK204)</f>
        <v>-0.483725493131694</v>
      </c>
      <c r="ER204" s="37">
        <f>(EO204^2)/(AA204*(EN204^2))+(EL204^2)/(AA204*(EK204^2))</f>
        <v>0.290971598411414</v>
      </c>
      <c r="ES204" s="7">
        <v>349.28</v>
      </c>
      <c r="ET204" s="15">
        <f>EU204*(AA204^0.5)</f>
        <v>122.040299901303</v>
      </c>
      <c r="EU204" s="7">
        <v>70.46</v>
      </c>
      <c r="EV204" s="7">
        <v>462.86</v>
      </c>
      <c r="EW204" s="15">
        <f>EX204*(AA204^0.5)</f>
        <v>295.141457609737</v>
      </c>
      <c r="EX204" s="7">
        <v>170.4</v>
      </c>
      <c r="EY204" s="37">
        <f>LN(EV204)-LN(ES204)</f>
        <v>0.281550739749883</v>
      </c>
      <c r="EZ204" s="37">
        <f>(EW204^2)/(AA204*(EV204^2))+(ET204^2)/(AA204*(ES204^2))</f>
        <v>0.176226084790993</v>
      </c>
    </row>
    <row r="205" ht="16" spans="1:132">
      <c r="A205" s="5">
        <v>38</v>
      </c>
      <c r="B205" s="5" t="s">
        <v>223</v>
      </c>
      <c r="C205" s="6" t="s">
        <v>224</v>
      </c>
      <c r="D205" s="41" t="s">
        <v>225</v>
      </c>
      <c r="E205" s="7">
        <v>14.102778</v>
      </c>
      <c r="F205" s="7">
        <v>49.393611</v>
      </c>
      <c r="G205" s="5" t="s">
        <v>108</v>
      </c>
      <c r="H205" s="8">
        <v>710</v>
      </c>
      <c r="I205" s="7">
        <v>7</v>
      </c>
      <c r="J205" s="8">
        <v>1000</v>
      </c>
      <c r="K205" s="5" t="s">
        <v>132</v>
      </c>
      <c r="L205" s="18"/>
      <c r="M205" s="18"/>
      <c r="Q205" s="18"/>
      <c r="T205" s="6" t="s">
        <v>161</v>
      </c>
      <c r="U205" s="5" t="s">
        <v>226</v>
      </c>
      <c r="V205" s="5" t="s">
        <v>84</v>
      </c>
      <c r="W205" s="5">
        <v>54</v>
      </c>
      <c r="X205" s="5" t="s">
        <v>100</v>
      </c>
      <c r="Y205" s="5" t="s">
        <v>85</v>
      </c>
      <c r="Z205" s="7">
        <v>0.799600005149841</v>
      </c>
      <c r="AA205" s="5">
        <v>3</v>
      </c>
      <c r="AB205" s="5" t="s">
        <v>91</v>
      </c>
      <c r="AC205" s="5" t="s">
        <v>103</v>
      </c>
      <c r="AD205" s="6" t="s">
        <v>88</v>
      </c>
      <c r="AE205" s="7">
        <v>5.2</v>
      </c>
      <c r="AF205" s="7">
        <v>3.84</v>
      </c>
      <c r="AG205" s="7">
        <v>0.35</v>
      </c>
      <c r="AH205" s="7">
        <v>48</v>
      </c>
      <c r="AI205" s="7">
        <v>34</v>
      </c>
      <c r="AJ205" s="7">
        <v>18</v>
      </c>
      <c r="AK205" s="7">
        <v>0.313213790389534</v>
      </c>
      <c r="AL205" s="15">
        <f t="shared" si="234"/>
        <v>0.094124161170417</v>
      </c>
      <c r="AM205" s="7">
        <v>0.054342609788988</v>
      </c>
      <c r="AN205" s="7">
        <v>0.407094113073899</v>
      </c>
      <c r="AO205" s="15">
        <f t="shared" si="235"/>
        <v>0.0910175131750597</v>
      </c>
      <c r="AP205" s="7">
        <v>0.052548985732591</v>
      </c>
      <c r="AQ205" s="37">
        <f t="shared" si="236"/>
        <v>0.262158401000212</v>
      </c>
      <c r="AR205" s="37">
        <f t="shared" si="237"/>
        <v>0.046764725621717</v>
      </c>
      <c r="AS205" s="7">
        <v>399.840202514171</v>
      </c>
      <c r="AT205" s="15">
        <f>AU205*(AA205^0.5)</f>
        <v>105.260053228483</v>
      </c>
      <c r="AU205" s="7">
        <v>60.771920066379</v>
      </c>
      <c r="AV205" s="7">
        <v>464.868646650218</v>
      </c>
      <c r="AW205" s="15">
        <f>AX205*(AA205^0.5)</f>
        <v>93.1162675183646</v>
      </c>
      <c r="AX205" s="7">
        <v>53.760702117661</v>
      </c>
      <c r="AY205" s="37">
        <f>LN(AV205)-LN(AS205)</f>
        <v>0.150689911785627</v>
      </c>
      <c r="AZ205" s="37">
        <f>(AW205^2)/(AA205*(AV205^2))+(AT205^2)/(AA205*(AS205^2))</f>
        <v>0.036475365380199</v>
      </c>
      <c r="BA205" s="7">
        <v>883.844366672564</v>
      </c>
      <c r="BB205" s="15">
        <f>BC205*(AA205^0.5)</f>
        <v>229.407367067174</v>
      </c>
      <c r="BC205" s="7">
        <v>132.448405130316</v>
      </c>
      <c r="BD205" s="7">
        <v>650.098634841364</v>
      </c>
      <c r="BE205" s="15">
        <f>BF205*(AA205^0.5)</f>
        <v>114.721420302348</v>
      </c>
      <c r="BF205" s="7">
        <v>66.234442893377</v>
      </c>
      <c r="BG205" s="37">
        <f>LN(BD205)-LN(BA205)</f>
        <v>-0.307156894050507</v>
      </c>
      <c r="BH205" s="37">
        <f>(BE205^2)/(AA205*(BD205^2))+(BB205^2)/(AA205*(BA205^2))</f>
        <v>0.032836774435506</v>
      </c>
      <c r="BY205" s="7">
        <v>38.4</v>
      </c>
      <c r="BZ205" s="15">
        <f>CA205*(AA205^0.5)</f>
        <v>5.54256258422041</v>
      </c>
      <c r="CA205" s="7">
        <v>3.2</v>
      </c>
      <c r="CB205" s="7">
        <v>33.2</v>
      </c>
      <c r="CC205" s="15">
        <f>CD205*(AA205^0.5)</f>
        <v>5.88897274573418</v>
      </c>
      <c r="CD205" s="7">
        <v>3.4</v>
      </c>
      <c r="CE205" s="37">
        <f t="shared" si="238"/>
        <v>-0.145507583671238</v>
      </c>
      <c r="CF205" s="37">
        <f t="shared" si="239"/>
        <v>0.0174321785132498</v>
      </c>
      <c r="CG205" s="7">
        <v>3.5</v>
      </c>
      <c r="CH205" s="15">
        <f>CI205*(AA205^0.5)</f>
        <v>0.346410161513775</v>
      </c>
      <c r="CI205" s="7">
        <v>0.2</v>
      </c>
      <c r="CJ205" s="7">
        <v>3.4</v>
      </c>
      <c r="CK205" s="15">
        <f>CL205*(AA205^0.5)</f>
        <v>0.173205080756888</v>
      </c>
      <c r="CL205" s="7">
        <v>0.1</v>
      </c>
      <c r="CM205" s="37">
        <f t="shared" si="240"/>
        <v>-0.0289875368732524</v>
      </c>
      <c r="CN205" s="37">
        <f t="shared" si="241"/>
        <v>0.00413035802556317</v>
      </c>
      <c r="DU205" s="7">
        <v>1177.3</v>
      </c>
      <c r="DV205" s="15">
        <f>DW205*(AA205^0.5)</f>
        <v>208.538917231293</v>
      </c>
      <c r="DW205" s="7">
        <v>120.4</v>
      </c>
      <c r="DX205" s="7">
        <v>6.1</v>
      </c>
      <c r="DY205" s="15">
        <f>DZ205*(AA205^0.5)</f>
        <v>0.519615242270663</v>
      </c>
      <c r="DZ205" s="7">
        <v>0.3</v>
      </c>
      <c r="EA205" s="37">
        <f>LN(DX205)-LN(DU205)</f>
        <v>-5.26269018890489</v>
      </c>
      <c r="EB205" s="37">
        <f>(DY205^2)/(AA205*(DX205^2))+(DV205^2)/(AA205*(DU205^2))</f>
        <v>0.0128774282507627</v>
      </c>
    </row>
    <row r="206" spans="1:92">
      <c r="A206" s="5">
        <v>39</v>
      </c>
      <c r="B206" s="5" t="s">
        <v>227</v>
      </c>
      <c r="C206" s="6" t="s">
        <v>228</v>
      </c>
      <c r="D206" s="5" t="s">
        <v>125</v>
      </c>
      <c r="E206" s="7">
        <v>108.083333</v>
      </c>
      <c r="F206" s="7">
        <v>34.833333</v>
      </c>
      <c r="G206" s="5" t="s">
        <v>80</v>
      </c>
      <c r="H206" s="8">
        <v>1378.5</v>
      </c>
      <c r="I206" s="7">
        <v>10.8</v>
      </c>
      <c r="J206" s="8">
        <v>605</v>
      </c>
      <c r="K206" s="5" t="s">
        <v>81</v>
      </c>
      <c r="L206" s="9">
        <v>1</v>
      </c>
      <c r="M206" s="6" t="s">
        <v>82</v>
      </c>
      <c r="N206" s="5" t="s">
        <v>147</v>
      </c>
      <c r="O206" s="5" t="s">
        <v>110</v>
      </c>
      <c r="Q206" s="18"/>
      <c r="W206" s="5">
        <v>1</v>
      </c>
      <c r="X206" s="5" t="s">
        <v>82</v>
      </c>
      <c r="Y206" s="5" t="s">
        <v>119</v>
      </c>
      <c r="Z206" s="7">
        <v>0.54449999332428</v>
      </c>
      <c r="AA206" s="5">
        <v>3</v>
      </c>
      <c r="AB206" s="5" t="s">
        <v>102</v>
      </c>
      <c r="AC206" s="5" t="s">
        <v>103</v>
      </c>
      <c r="AD206" s="6" t="s">
        <v>88</v>
      </c>
      <c r="AE206" s="7">
        <v>7.97</v>
      </c>
      <c r="AF206" s="7">
        <v>1.015</v>
      </c>
      <c r="AG206" s="7">
        <v>0.113</v>
      </c>
      <c r="AH206" s="7">
        <v>25.5</v>
      </c>
      <c r="AI206" s="7">
        <v>53</v>
      </c>
      <c r="AJ206" s="7">
        <v>22</v>
      </c>
      <c r="AK206" s="7">
        <v>0.0172839506172839</v>
      </c>
      <c r="AL206" s="15">
        <f t="shared" si="234"/>
        <v>0.00267291791291492</v>
      </c>
      <c r="AM206" s="7">
        <v>0.0015432098765432</v>
      </c>
      <c r="AN206" s="7">
        <v>0.0228395061728394</v>
      </c>
      <c r="AO206" s="15">
        <f t="shared" si="235"/>
        <v>0.00374208507808092</v>
      </c>
      <c r="AP206" s="7">
        <v>0.0021604938271605</v>
      </c>
      <c r="AQ206" s="37">
        <f t="shared" si="236"/>
        <v>0.278713402469019</v>
      </c>
      <c r="AR206" s="37">
        <f t="shared" si="237"/>
        <v>0.016920076102026</v>
      </c>
      <c r="BY206" s="7">
        <v>10.39</v>
      </c>
      <c r="BZ206" s="7">
        <f t="shared" ref="BZ206:BZ211" si="242">BY206*0.154746774309924</f>
        <v>1.60781898508011</v>
      </c>
      <c r="CB206" s="7">
        <v>10.39</v>
      </c>
      <c r="CC206" s="7">
        <f t="shared" ref="CC206:CC211" si="243">CB206*0.148920424458883</f>
        <v>1.54728321012779</v>
      </c>
      <c r="CE206" s="37">
        <f t="shared" si="238"/>
        <v>0</v>
      </c>
      <c r="CF206" s="37">
        <f t="shared" si="239"/>
        <v>0.0153746189934468</v>
      </c>
      <c r="CG206" s="7">
        <v>1.13</v>
      </c>
      <c r="CH206" s="15">
        <f t="shared" ref="CH206:CH211" si="244">CG206*0.170849827424084</f>
        <v>0.193060304989215</v>
      </c>
      <c r="CJ206" s="7">
        <v>1.18</v>
      </c>
      <c r="CK206" s="15">
        <f t="shared" ref="CK206:CK211" si="245">CJ206*0.198800342311682</f>
        <v>0.234584403927785</v>
      </c>
      <c r="CM206" s="37">
        <f t="shared" si="240"/>
        <v>0.0432968057533242</v>
      </c>
      <c r="CN206" s="37">
        <f t="shared" si="241"/>
        <v>0.0229037465446937</v>
      </c>
    </row>
    <row r="207" spans="1:92">
      <c r="A207" s="5">
        <v>39</v>
      </c>
      <c r="B207" s="5" t="s">
        <v>227</v>
      </c>
      <c r="C207" s="6" t="s">
        <v>228</v>
      </c>
      <c r="D207" s="5" t="s">
        <v>125</v>
      </c>
      <c r="E207" s="7">
        <v>108.083333</v>
      </c>
      <c r="F207" s="7">
        <v>34.833333</v>
      </c>
      <c r="G207" s="5" t="s">
        <v>80</v>
      </c>
      <c r="H207" s="8">
        <v>1378.5</v>
      </c>
      <c r="I207" s="7">
        <v>10.8</v>
      </c>
      <c r="J207" s="8">
        <v>605</v>
      </c>
      <c r="K207" s="5" t="s">
        <v>117</v>
      </c>
      <c r="L207" s="18"/>
      <c r="M207" s="18"/>
      <c r="P207" s="9">
        <v>1</v>
      </c>
      <c r="Q207" s="6" t="s">
        <v>82</v>
      </c>
      <c r="R207" s="5" t="s">
        <v>118</v>
      </c>
      <c r="S207" s="5" t="s">
        <v>110</v>
      </c>
      <c r="W207" s="5">
        <v>1</v>
      </c>
      <c r="X207" s="5" t="s">
        <v>82</v>
      </c>
      <c r="Y207" s="5" t="s">
        <v>119</v>
      </c>
      <c r="Z207" s="7">
        <v>0.54449999332428</v>
      </c>
      <c r="AA207" s="5">
        <v>3</v>
      </c>
      <c r="AB207" s="5" t="s">
        <v>102</v>
      </c>
      <c r="AC207" s="5" t="s">
        <v>103</v>
      </c>
      <c r="AD207" s="6" t="s">
        <v>88</v>
      </c>
      <c r="AE207" s="7">
        <v>7.97</v>
      </c>
      <c r="AF207" s="7">
        <v>1.015</v>
      </c>
      <c r="AG207" s="7">
        <v>0.113</v>
      </c>
      <c r="AH207" s="7">
        <v>25.5</v>
      </c>
      <c r="AI207" s="7">
        <v>53</v>
      </c>
      <c r="AJ207" s="7">
        <v>22</v>
      </c>
      <c r="AK207" s="7">
        <v>0.0172839506172839</v>
      </c>
      <c r="AL207" s="15">
        <f t="shared" si="234"/>
        <v>0.00267291791291492</v>
      </c>
      <c r="AM207" s="7">
        <v>0.0015432098765432</v>
      </c>
      <c r="AN207" s="7">
        <v>0.0203703703703703</v>
      </c>
      <c r="AO207" s="15">
        <f t="shared" si="235"/>
        <v>0.00588041940841292</v>
      </c>
      <c r="AP207" s="7">
        <v>0.0033950617283951</v>
      </c>
      <c r="AQ207" s="37">
        <f t="shared" si="236"/>
        <v>0.164303051291276</v>
      </c>
      <c r="AR207" s="37">
        <f t="shared" si="237"/>
        <v>0.0357497165532887</v>
      </c>
      <c r="BY207" s="7">
        <v>10.39</v>
      </c>
      <c r="BZ207" s="7">
        <f t="shared" si="242"/>
        <v>1.60781898508011</v>
      </c>
      <c r="CB207" s="7">
        <v>10.39</v>
      </c>
      <c r="CC207" s="7">
        <f t="shared" si="243"/>
        <v>1.54728321012779</v>
      </c>
      <c r="CE207" s="37">
        <f t="shared" si="238"/>
        <v>0</v>
      </c>
      <c r="CF207" s="37">
        <f t="shared" si="239"/>
        <v>0.0153746189934468</v>
      </c>
      <c r="CG207" s="7">
        <v>1.13</v>
      </c>
      <c r="CH207" s="15">
        <f t="shared" si="244"/>
        <v>0.193060304989215</v>
      </c>
      <c r="CJ207" s="7">
        <v>1.13</v>
      </c>
      <c r="CK207" s="15">
        <f t="shared" si="245"/>
        <v>0.224644386812201</v>
      </c>
      <c r="CM207" s="37">
        <f t="shared" si="240"/>
        <v>0</v>
      </c>
      <c r="CN207" s="37">
        <f t="shared" si="241"/>
        <v>0.0229037465446937</v>
      </c>
    </row>
    <row r="208" spans="1:92">
      <c r="A208" s="5">
        <v>39</v>
      </c>
      <c r="B208" s="5" t="s">
        <v>227</v>
      </c>
      <c r="C208" s="6" t="s">
        <v>228</v>
      </c>
      <c r="D208" s="5" t="s">
        <v>125</v>
      </c>
      <c r="E208" s="7">
        <v>108.083333</v>
      </c>
      <c r="F208" s="7">
        <v>34.833333</v>
      </c>
      <c r="G208" s="5" t="s">
        <v>80</v>
      </c>
      <c r="H208" s="8">
        <v>1378.5</v>
      </c>
      <c r="I208" s="7">
        <v>10.8</v>
      </c>
      <c r="J208" s="8">
        <v>605</v>
      </c>
      <c r="K208" s="5" t="s">
        <v>132</v>
      </c>
      <c r="L208" s="18"/>
      <c r="M208" s="18"/>
      <c r="Q208" s="18"/>
      <c r="T208" s="6" t="s">
        <v>161</v>
      </c>
      <c r="U208" s="5" t="s">
        <v>229</v>
      </c>
      <c r="V208" s="5" t="s">
        <v>110</v>
      </c>
      <c r="W208" s="5">
        <v>1</v>
      </c>
      <c r="X208" s="5" t="s">
        <v>82</v>
      </c>
      <c r="Y208" s="5" t="s">
        <v>119</v>
      </c>
      <c r="Z208" s="7">
        <v>0.54449999332428</v>
      </c>
      <c r="AA208" s="5">
        <v>3</v>
      </c>
      <c r="AB208" s="5" t="s">
        <v>102</v>
      </c>
      <c r="AC208" s="5" t="s">
        <v>103</v>
      </c>
      <c r="AD208" s="6" t="s">
        <v>88</v>
      </c>
      <c r="AE208" s="7">
        <v>7.97</v>
      </c>
      <c r="AF208" s="7">
        <v>1.015</v>
      </c>
      <c r="AG208" s="7">
        <v>0.113</v>
      </c>
      <c r="AH208" s="7">
        <v>25.5</v>
      </c>
      <c r="AI208" s="7">
        <v>53</v>
      </c>
      <c r="AJ208" s="7">
        <v>22</v>
      </c>
      <c r="AK208" s="7">
        <v>0.0172839506172839</v>
      </c>
      <c r="AL208" s="15">
        <f t="shared" si="234"/>
        <v>0.00267291791291492</v>
      </c>
      <c r="AM208" s="7">
        <v>0.0015432098765432</v>
      </c>
      <c r="AN208" s="7">
        <v>0.0262345679012345</v>
      </c>
      <c r="AO208" s="15">
        <f t="shared" si="235"/>
        <v>0.0149683403123237</v>
      </c>
      <c r="AP208" s="7">
        <v>0.008641975308642</v>
      </c>
      <c r="AQ208" s="37">
        <f t="shared" si="236"/>
        <v>0.417299565755167</v>
      </c>
      <c r="AR208" s="37">
        <f t="shared" si="237"/>
        <v>0.116484049502155</v>
      </c>
      <c r="BY208" s="7">
        <v>10.39</v>
      </c>
      <c r="BZ208" s="7">
        <f t="shared" si="242"/>
        <v>1.60781898508011</v>
      </c>
      <c r="CB208" s="7">
        <v>10.39</v>
      </c>
      <c r="CC208" s="7">
        <f t="shared" si="243"/>
        <v>1.54728321012779</v>
      </c>
      <c r="CE208" s="37">
        <f t="shared" si="238"/>
        <v>0</v>
      </c>
      <c r="CF208" s="37">
        <f t="shared" si="239"/>
        <v>0.0153746189934468</v>
      </c>
      <c r="CG208" s="7">
        <v>1.13</v>
      </c>
      <c r="CH208" s="15">
        <f t="shared" si="244"/>
        <v>0.193060304989215</v>
      </c>
      <c r="CJ208" s="7">
        <v>1.18</v>
      </c>
      <c r="CK208" s="15">
        <f t="shared" si="245"/>
        <v>0.234584403927785</v>
      </c>
      <c r="CM208" s="37">
        <f t="shared" si="240"/>
        <v>0.0432968057533242</v>
      </c>
      <c r="CN208" s="37">
        <f t="shared" si="241"/>
        <v>0.0229037465446937</v>
      </c>
    </row>
    <row r="209" spans="1:92">
      <c r="A209" s="5">
        <v>39</v>
      </c>
      <c r="B209" s="5" t="s">
        <v>227</v>
      </c>
      <c r="C209" s="6" t="s">
        <v>228</v>
      </c>
      <c r="D209" s="5" t="s">
        <v>125</v>
      </c>
      <c r="E209" s="7">
        <v>108.083333</v>
      </c>
      <c r="F209" s="7">
        <v>34.833333</v>
      </c>
      <c r="G209" s="5" t="s">
        <v>80</v>
      </c>
      <c r="H209" s="8">
        <v>1378.5</v>
      </c>
      <c r="I209" s="7">
        <v>10.8</v>
      </c>
      <c r="J209" s="8">
        <v>605</v>
      </c>
      <c r="K209" s="5" t="s">
        <v>81</v>
      </c>
      <c r="L209" s="9">
        <v>1</v>
      </c>
      <c r="M209" s="6" t="s">
        <v>82</v>
      </c>
      <c r="N209" s="5" t="s">
        <v>147</v>
      </c>
      <c r="O209" s="5" t="s">
        <v>110</v>
      </c>
      <c r="Q209" s="18"/>
      <c r="W209" s="5">
        <v>1</v>
      </c>
      <c r="X209" s="5" t="s">
        <v>82</v>
      </c>
      <c r="Y209" s="5" t="s">
        <v>119</v>
      </c>
      <c r="Z209" s="7">
        <v>0.54449999332428</v>
      </c>
      <c r="AA209" s="5">
        <v>3</v>
      </c>
      <c r="AB209" s="5" t="s">
        <v>102</v>
      </c>
      <c r="AC209" s="5" t="s">
        <v>103</v>
      </c>
      <c r="AD209" s="6" t="s">
        <v>88</v>
      </c>
      <c r="AE209" s="7">
        <v>6.68</v>
      </c>
      <c r="AF209" s="7">
        <v>1.396</v>
      </c>
      <c r="AG209" s="7">
        <v>0.153</v>
      </c>
      <c r="AH209" s="7">
        <v>25.5</v>
      </c>
      <c r="AI209" s="7">
        <v>53</v>
      </c>
      <c r="AJ209" s="7">
        <v>22</v>
      </c>
      <c r="AK209" s="7">
        <v>0.015432098765432</v>
      </c>
      <c r="AL209" s="15">
        <f t="shared" si="234"/>
        <v>0.003207501495498</v>
      </c>
      <c r="AM209" s="7">
        <v>0.0018518518518519</v>
      </c>
      <c r="AN209" s="7">
        <v>0.0157407407407407</v>
      </c>
      <c r="AO209" s="15">
        <f t="shared" si="235"/>
        <v>0.00320750149549783</v>
      </c>
      <c r="AP209" s="7">
        <v>0.0018518518518518</v>
      </c>
      <c r="AQ209" s="37">
        <f t="shared" si="236"/>
        <v>0.0198026272961842</v>
      </c>
      <c r="AR209" s="37">
        <f t="shared" si="237"/>
        <v>0.0282408304498272</v>
      </c>
      <c r="BY209" s="7">
        <v>14.2</v>
      </c>
      <c r="BZ209" s="7">
        <f t="shared" si="242"/>
        <v>2.19740419520092</v>
      </c>
      <c r="CB209" s="7">
        <v>14.2</v>
      </c>
      <c r="CC209" s="7">
        <f t="shared" si="243"/>
        <v>2.11467002731614</v>
      </c>
      <c r="CE209" s="37">
        <f t="shared" si="238"/>
        <v>0</v>
      </c>
      <c r="CF209" s="37">
        <f t="shared" si="239"/>
        <v>0.0153746189934468</v>
      </c>
      <c r="CG209" s="7">
        <v>1.58</v>
      </c>
      <c r="CH209" s="15">
        <f t="shared" si="244"/>
        <v>0.269942727330053</v>
      </c>
      <c r="CJ209" s="7">
        <v>1.58</v>
      </c>
      <c r="CK209" s="15">
        <f t="shared" si="245"/>
        <v>0.314104540852458</v>
      </c>
      <c r="CM209" s="37">
        <f t="shared" si="240"/>
        <v>0</v>
      </c>
      <c r="CN209" s="37">
        <f t="shared" si="241"/>
        <v>0.0229037465446937</v>
      </c>
    </row>
    <row r="210" spans="1:92">
      <c r="A210" s="5">
        <v>39</v>
      </c>
      <c r="B210" s="5" t="s">
        <v>227</v>
      </c>
      <c r="C210" s="6" t="s">
        <v>228</v>
      </c>
      <c r="D210" s="5" t="s">
        <v>125</v>
      </c>
      <c r="E210" s="7">
        <v>108.083333</v>
      </c>
      <c r="F210" s="7">
        <v>34.833333</v>
      </c>
      <c r="G210" s="5" t="s">
        <v>80</v>
      </c>
      <c r="H210" s="8">
        <v>1378.5</v>
      </c>
      <c r="I210" s="7">
        <v>10.8</v>
      </c>
      <c r="J210" s="8">
        <v>605</v>
      </c>
      <c r="K210" s="5" t="s">
        <v>117</v>
      </c>
      <c r="L210" s="18"/>
      <c r="M210" s="18"/>
      <c r="P210" s="9">
        <v>1</v>
      </c>
      <c r="Q210" s="6" t="s">
        <v>82</v>
      </c>
      <c r="R210" s="5" t="s">
        <v>118</v>
      </c>
      <c r="S210" s="5" t="s">
        <v>110</v>
      </c>
      <c r="W210" s="5">
        <v>1</v>
      </c>
      <c r="X210" s="5" t="s">
        <v>82</v>
      </c>
      <c r="Y210" s="5" t="s">
        <v>119</v>
      </c>
      <c r="Z210" s="7">
        <v>0.54449999332428</v>
      </c>
      <c r="AA210" s="5">
        <v>3</v>
      </c>
      <c r="AB210" s="5" t="s">
        <v>102</v>
      </c>
      <c r="AC210" s="5" t="s">
        <v>103</v>
      </c>
      <c r="AD210" s="6" t="s">
        <v>88</v>
      </c>
      <c r="AE210" s="7">
        <v>6.68</v>
      </c>
      <c r="AF210" s="7">
        <v>1.396</v>
      </c>
      <c r="AG210" s="7">
        <v>0.153</v>
      </c>
      <c r="AH210" s="7">
        <v>25.5</v>
      </c>
      <c r="AI210" s="7">
        <v>53</v>
      </c>
      <c r="AJ210" s="7">
        <v>22</v>
      </c>
      <c r="AK210" s="7">
        <v>0.015432098765432</v>
      </c>
      <c r="AL210" s="15">
        <f t="shared" si="234"/>
        <v>0.003207501495498</v>
      </c>
      <c r="AM210" s="7">
        <v>0.0018518518518519</v>
      </c>
      <c r="AN210" s="7">
        <v>0.0129629629629629</v>
      </c>
      <c r="AO210" s="15">
        <f t="shared" si="235"/>
        <v>0.003207501495498</v>
      </c>
      <c r="AP210" s="7">
        <v>0.0018518518518519</v>
      </c>
      <c r="AQ210" s="37">
        <f t="shared" si="236"/>
        <v>-0.174353387144776</v>
      </c>
      <c r="AR210" s="37">
        <f t="shared" si="237"/>
        <v>0.0348081632653083</v>
      </c>
      <c r="BY210" s="7">
        <v>14.2</v>
      </c>
      <c r="BZ210" s="7">
        <f t="shared" si="242"/>
        <v>2.19740419520092</v>
      </c>
      <c r="CB210" s="7">
        <v>14.2</v>
      </c>
      <c r="CC210" s="7">
        <f t="shared" si="243"/>
        <v>2.11467002731614</v>
      </c>
      <c r="CE210" s="37">
        <f t="shared" si="238"/>
        <v>0</v>
      </c>
      <c r="CF210" s="37">
        <f t="shared" si="239"/>
        <v>0.0153746189934468</v>
      </c>
      <c r="CG210" s="7">
        <v>1.58</v>
      </c>
      <c r="CH210" s="15">
        <f t="shared" si="244"/>
        <v>0.269942727330053</v>
      </c>
      <c r="CJ210" s="7">
        <v>1.53</v>
      </c>
      <c r="CK210" s="15">
        <f t="shared" si="245"/>
        <v>0.304164523736873</v>
      </c>
      <c r="CM210" s="37">
        <f t="shared" si="240"/>
        <v>-0.0321571116345314</v>
      </c>
      <c r="CN210" s="37">
        <f t="shared" si="241"/>
        <v>0.0229037465446937</v>
      </c>
    </row>
    <row r="211" spans="1:92">
      <c r="A211" s="5">
        <v>39</v>
      </c>
      <c r="B211" s="5" t="s">
        <v>227</v>
      </c>
      <c r="C211" s="6" t="s">
        <v>228</v>
      </c>
      <c r="D211" s="5" t="s">
        <v>125</v>
      </c>
      <c r="E211" s="7">
        <v>108.083333</v>
      </c>
      <c r="F211" s="7">
        <v>34.833333</v>
      </c>
      <c r="G211" s="5" t="s">
        <v>80</v>
      </c>
      <c r="H211" s="8">
        <v>1378.5</v>
      </c>
      <c r="I211" s="7">
        <v>10.8</v>
      </c>
      <c r="J211" s="8">
        <v>605</v>
      </c>
      <c r="K211" s="5" t="s">
        <v>132</v>
      </c>
      <c r="L211" s="18"/>
      <c r="M211" s="18"/>
      <c r="Q211" s="18"/>
      <c r="T211" s="6" t="s">
        <v>161</v>
      </c>
      <c r="U211" s="5" t="s">
        <v>229</v>
      </c>
      <c r="V211" s="5" t="s">
        <v>110</v>
      </c>
      <c r="W211" s="5">
        <v>1</v>
      </c>
      <c r="X211" s="5" t="s">
        <v>82</v>
      </c>
      <c r="Y211" s="5" t="s">
        <v>119</v>
      </c>
      <c r="Z211" s="7">
        <v>0.54449999332428</v>
      </c>
      <c r="AA211" s="5">
        <v>3</v>
      </c>
      <c r="AB211" s="5" t="s">
        <v>102</v>
      </c>
      <c r="AC211" s="5" t="s">
        <v>103</v>
      </c>
      <c r="AD211" s="6" t="s">
        <v>88</v>
      </c>
      <c r="AE211" s="7">
        <v>6.68</v>
      </c>
      <c r="AF211" s="7">
        <v>1.396</v>
      </c>
      <c r="AG211" s="7">
        <v>0.153</v>
      </c>
      <c r="AH211" s="7">
        <v>25.5</v>
      </c>
      <c r="AI211" s="7">
        <v>53</v>
      </c>
      <c r="AJ211" s="7">
        <v>22</v>
      </c>
      <c r="AK211" s="7">
        <v>0.015432098765432</v>
      </c>
      <c r="AL211" s="15">
        <f t="shared" si="234"/>
        <v>0.003207501495498</v>
      </c>
      <c r="AM211" s="7">
        <v>0.0018518518518519</v>
      </c>
      <c r="AN211" s="7">
        <v>0.0126543209876542</v>
      </c>
      <c r="AO211" s="15">
        <f t="shared" si="235"/>
        <v>0.00641500299099584</v>
      </c>
      <c r="AP211" s="7">
        <v>0.0037037037037037</v>
      </c>
      <c r="AQ211" s="37">
        <f t="shared" si="236"/>
        <v>-0.198450938723841</v>
      </c>
      <c r="AR211" s="37">
        <f t="shared" si="237"/>
        <v>0.100063295657349</v>
      </c>
      <c r="BY211" s="7">
        <v>14.2</v>
      </c>
      <c r="BZ211" s="7">
        <f t="shared" si="242"/>
        <v>2.19740419520092</v>
      </c>
      <c r="CB211" s="7">
        <v>14.2</v>
      </c>
      <c r="CC211" s="7">
        <f t="shared" si="243"/>
        <v>2.11467002731614</v>
      </c>
      <c r="CE211" s="37">
        <f t="shared" si="238"/>
        <v>0</v>
      </c>
      <c r="CF211" s="37">
        <f t="shared" si="239"/>
        <v>0.0153746189934468</v>
      </c>
      <c r="CG211" s="7">
        <v>1.58</v>
      </c>
      <c r="CH211" s="15">
        <f t="shared" si="244"/>
        <v>0.269942727330053</v>
      </c>
      <c r="CJ211" s="7">
        <v>1.58</v>
      </c>
      <c r="CK211" s="15">
        <f t="shared" si="245"/>
        <v>0.314104540852458</v>
      </c>
      <c r="CM211" s="37">
        <f t="shared" si="240"/>
        <v>0</v>
      </c>
      <c r="CN211" s="37">
        <f t="shared" si="241"/>
        <v>0.0229037465446937</v>
      </c>
    </row>
    <row r="212" s="4" customFormat="1" spans="1:197">
      <c r="A212" s="4">
        <v>40</v>
      </c>
      <c r="B212" s="4" t="s">
        <v>230</v>
      </c>
      <c r="C212" s="42" t="s">
        <v>231</v>
      </c>
      <c r="D212" s="4" t="s">
        <v>232</v>
      </c>
      <c r="E212" s="43">
        <v>6.826111</v>
      </c>
      <c r="F212" s="43">
        <v>50.239444</v>
      </c>
      <c r="G212" s="4" t="s">
        <v>108</v>
      </c>
      <c r="H212" s="44">
        <v>473.5</v>
      </c>
      <c r="I212" s="43">
        <v>6.9</v>
      </c>
      <c r="J212" s="44">
        <v>811</v>
      </c>
      <c r="K212" s="5" t="s">
        <v>81</v>
      </c>
      <c r="L212" s="45">
        <v>10</v>
      </c>
      <c r="M212" s="6" t="s">
        <v>89</v>
      </c>
      <c r="N212" s="5" t="s">
        <v>147</v>
      </c>
      <c r="O212" s="5" t="s">
        <v>110</v>
      </c>
      <c r="P212" s="45"/>
      <c r="Q212" s="46"/>
      <c r="T212" s="42"/>
      <c r="W212" s="4">
        <f>2022-1942</f>
        <v>80</v>
      </c>
      <c r="X212" s="5" t="s">
        <v>100</v>
      </c>
      <c r="Y212" s="5" t="s">
        <v>85</v>
      </c>
      <c r="Z212" s="43">
        <v>1.23290002346039</v>
      </c>
      <c r="AA212" s="4">
        <v>5</v>
      </c>
      <c r="AB212" s="5" t="s">
        <v>147</v>
      </c>
      <c r="AC212" s="5" t="s">
        <v>103</v>
      </c>
      <c r="AD212" s="6" t="s">
        <v>88</v>
      </c>
      <c r="AE212" s="43">
        <v>5.36</v>
      </c>
      <c r="AF212" s="43">
        <v>4.2</v>
      </c>
      <c r="AG212" s="43">
        <v>0.307</v>
      </c>
      <c r="AH212" s="7">
        <v>21.5</v>
      </c>
      <c r="AI212" s="7">
        <v>49.5</v>
      </c>
      <c r="AJ212" s="7">
        <v>28</v>
      </c>
      <c r="AK212" s="43">
        <v>0.62</v>
      </c>
      <c r="AL212" s="15">
        <f t="shared" si="234"/>
        <v>0.0223606797749979</v>
      </c>
      <c r="AM212" s="43">
        <v>0.01</v>
      </c>
      <c r="AN212" s="43">
        <v>0.58</v>
      </c>
      <c r="AO212" s="15">
        <f t="shared" si="235"/>
        <v>0.0223606797749979</v>
      </c>
      <c r="AP212" s="43">
        <v>0.01</v>
      </c>
      <c r="AQ212" s="37">
        <f t="shared" si="236"/>
        <v>-0.0666913744986724</v>
      </c>
      <c r="AR212" s="37">
        <f t="shared" si="237"/>
        <v>0.000557410842104872</v>
      </c>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v>34</v>
      </c>
      <c r="BZ212" s="15">
        <f t="shared" ref="BZ212:BZ246" si="246">CA212*(AA212^0.5)</f>
        <v>3.13049516849971</v>
      </c>
      <c r="CA212" s="43">
        <v>1.4</v>
      </c>
      <c r="CB212" s="43">
        <v>36</v>
      </c>
      <c r="CC212" s="15">
        <f t="shared" ref="CC212:CC246" si="247">CD212*(AA212^0.5)</f>
        <v>6.03738353924943</v>
      </c>
      <c r="CD212" s="43">
        <v>2.7</v>
      </c>
      <c r="CE212" s="37">
        <f t="shared" si="238"/>
        <v>0.0571584138399484</v>
      </c>
      <c r="CF212" s="37">
        <f t="shared" si="239"/>
        <v>0.00732050173010381</v>
      </c>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row>
    <row r="213" s="4" customFormat="1" spans="1:197">
      <c r="A213" s="4">
        <v>40</v>
      </c>
      <c r="B213" s="4" t="s">
        <v>230</v>
      </c>
      <c r="C213" s="42" t="s">
        <v>231</v>
      </c>
      <c r="D213" s="4" t="s">
        <v>232</v>
      </c>
      <c r="E213" s="43">
        <v>6.826111</v>
      </c>
      <c r="F213" s="43">
        <v>50.239444</v>
      </c>
      <c r="G213" s="4" t="s">
        <v>108</v>
      </c>
      <c r="H213" s="44">
        <v>473.5</v>
      </c>
      <c r="I213" s="43">
        <v>6.9</v>
      </c>
      <c r="J213" s="44">
        <v>811</v>
      </c>
      <c r="K213" s="5" t="s">
        <v>132</v>
      </c>
      <c r="L213" s="46"/>
      <c r="M213" s="46"/>
      <c r="P213" s="45"/>
      <c r="Q213" s="46"/>
      <c r="T213" s="6" t="s">
        <v>133</v>
      </c>
      <c r="U213" s="5" t="s">
        <v>233</v>
      </c>
      <c r="V213" s="5" t="s">
        <v>110</v>
      </c>
      <c r="W213" s="4">
        <f>2022-1942</f>
        <v>80</v>
      </c>
      <c r="X213" s="5" t="s">
        <v>100</v>
      </c>
      <c r="Y213" s="5" t="s">
        <v>85</v>
      </c>
      <c r="Z213" s="43">
        <v>1.23290002346039</v>
      </c>
      <c r="AA213" s="4">
        <v>5</v>
      </c>
      <c r="AB213" s="5" t="s">
        <v>147</v>
      </c>
      <c r="AC213" s="5" t="s">
        <v>103</v>
      </c>
      <c r="AD213" s="6" t="s">
        <v>88</v>
      </c>
      <c r="AE213" s="43">
        <v>5.36</v>
      </c>
      <c r="AF213" s="43">
        <v>4.2</v>
      </c>
      <c r="AG213" s="43">
        <v>0.307</v>
      </c>
      <c r="AH213" s="7">
        <v>21.5</v>
      </c>
      <c r="AI213" s="7">
        <v>49.5</v>
      </c>
      <c r="AJ213" s="7">
        <v>28</v>
      </c>
      <c r="AK213" s="43">
        <v>0.62</v>
      </c>
      <c r="AL213" s="15">
        <f t="shared" si="234"/>
        <v>0.0223606797749979</v>
      </c>
      <c r="AM213" s="43">
        <v>0.01</v>
      </c>
      <c r="AN213" s="43">
        <v>0.66</v>
      </c>
      <c r="AO213" s="15">
        <f t="shared" si="235"/>
        <v>0.0447213595499958</v>
      </c>
      <c r="AP213" s="43">
        <v>0.02</v>
      </c>
      <c r="AQ213" s="37">
        <f t="shared" si="236"/>
        <v>0.062520356981334</v>
      </c>
      <c r="AR213" s="37">
        <f t="shared" si="237"/>
        <v>0.00117841932712806</v>
      </c>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v>34</v>
      </c>
      <c r="BZ213" s="15">
        <f t="shared" si="246"/>
        <v>3.13049516849971</v>
      </c>
      <c r="CA213" s="43">
        <v>1.4</v>
      </c>
      <c r="CB213" s="43">
        <v>24</v>
      </c>
      <c r="CC213" s="15">
        <f t="shared" si="247"/>
        <v>5.14295634824952</v>
      </c>
      <c r="CD213" s="43">
        <v>2.3</v>
      </c>
      <c r="CE213" s="37">
        <f t="shared" si="238"/>
        <v>-0.348306694268216</v>
      </c>
      <c r="CF213" s="37">
        <f t="shared" si="239"/>
        <v>0.0108795295078816</v>
      </c>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row>
    <row r="214" spans="1:132">
      <c r="A214" s="5">
        <v>41</v>
      </c>
      <c r="B214" s="5" t="s">
        <v>234</v>
      </c>
      <c r="C214" s="6" t="s">
        <v>224</v>
      </c>
      <c r="D214" s="5" t="s">
        <v>235</v>
      </c>
      <c r="E214" s="7">
        <v>-93.21</v>
      </c>
      <c r="F214" s="7">
        <v>45.43</v>
      </c>
      <c r="G214" s="4" t="s">
        <v>108</v>
      </c>
      <c r="H214" s="8">
        <v>270</v>
      </c>
      <c r="I214" s="7">
        <v>6</v>
      </c>
      <c r="J214" s="8">
        <v>800</v>
      </c>
      <c r="K214" s="5" t="s">
        <v>81</v>
      </c>
      <c r="L214" s="9">
        <v>10</v>
      </c>
      <c r="M214" s="6" t="s">
        <v>89</v>
      </c>
      <c r="N214" s="5" t="s">
        <v>83</v>
      </c>
      <c r="O214" s="5" t="s">
        <v>110</v>
      </c>
      <c r="Q214" s="18"/>
      <c r="W214" s="5">
        <v>9</v>
      </c>
      <c r="X214" s="6" t="s">
        <v>89</v>
      </c>
      <c r="Y214" s="5" t="s">
        <v>85</v>
      </c>
      <c r="Z214" s="7">
        <v>0.709299981594086</v>
      </c>
      <c r="AA214" s="5">
        <v>3</v>
      </c>
      <c r="AB214" s="5" t="s">
        <v>91</v>
      </c>
      <c r="AC214" s="5" t="s">
        <v>103</v>
      </c>
      <c r="AD214" s="6" t="s">
        <v>88</v>
      </c>
      <c r="AE214" s="7">
        <v>5.27</v>
      </c>
      <c r="AF214" s="7">
        <v>0.94</v>
      </c>
      <c r="AG214" s="7">
        <v>0.07</v>
      </c>
      <c r="AH214" s="7">
        <v>71</v>
      </c>
      <c r="AI214" s="7">
        <v>15</v>
      </c>
      <c r="AJ214" s="7">
        <v>13</v>
      </c>
      <c r="AK214" s="7">
        <v>21.02</v>
      </c>
      <c r="AL214" s="15">
        <f t="shared" si="234"/>
        <v>11.9684710803009</v>
      </c>
      <c r="AM214" s="7">
        <v>6.91</v>
      </c>
      <c r="AN214" s="7">
        <v>23.97</v>
      </c>
      <c r="AO214" s="15">
        <f t="shared" si="235"/>
        <v>14.7743933885625</v>
      </c>
      <c r="AP214" s="7">
        <v>8.53</v>
      </c>
      <c r="AQ214" s="37">
        <f t="shared" si="236"/>
        <v>0.131328682997488</v>
      </c>
      <c r="AR214" s="37">
        <f t="shared" si="237"/>
        <v>0.234703799405594</v>
      </c>
      <c r="AS214" s="7">
        <v>81.08</v>
      </c>
      <c r="AT214" s="15">
        <f t="shared" ref="AT214:AT246" si="248">AU214*(AA214^0.5)</f>
        <v>8.9547026751311</v>
      </c>
      <c r="AU214" s="7">
        <v>5.17</v>
      </c>
      <c r="AV214" s="7">
        <v>74.26</v>
      </c>
      <c r="AW214" s="15">
        <f t="shared" ref="AW214:AW246" si="249">AX214*(AA214^0.5)</f>
        <v>49.588614620697</v>
      </c>
      <c r="AX214" s="7">
        <v>28.63</v>
      </c>
      <c r="AY214" s="37">
        <f t="shared" ref="AY214:AY246" si="250">LN(AV214)-LN(AS214)</f>
        <v>-0.0878638728348644</v>
      </c>
      <c r="AZ214" s="37">
        <f t="shared" ref="AZ214:AZ246" si="251">(AW214^2)/(AA214*(AV214^2))+(AT214^2)/(AA214*(AS214^2))</f>
        <v>0.152704881850686</v>
      </c>
      <c r="BA214" s="7">
        <v>346.03</v>
      </c>
      <c r="BB214" s="15">
        <f t="shared" ref="BB214:BB246" si="252">BC214*(AA214^0.5)</f>
        <v>218.671414455571</v>
      </c>
      <c r="BC214" s="7">
        <v>126.25</v>
      </c>
      <c r="BD214" s="7">
        <v>239.58</v>
      </c>
      <c r="BE214" s="15">
        <f t="shared" ref="BE214:BE246" si="253">BF214*(AA214^0.5)</f>
        <v>134.718911812707</v>
      </c>
      <c r="BF214" s="7">
        <v>77.78</v>
      </c>
      <c r="BG214" s="37">
        <f t="shared" ref="BG214:BG246" si="254">LN(BD214)-LN(BA214)</f>
        <v>-0.367638086198173</v>
      </c>
      <c r="BH214" s="37">
        <f t="shared" ref="BH214:BH246" si="255">(BE214^2)/(AA214*(BD214^2))+(BB214^2)/(AA214*(BA214^2))</f>
        <v>0.23851611452342</v>
      </c>
      <c r="BY214" s="7">
        <v>9.4</v>
      </c>
      <c r="BZ214" s="15">
        <f t="shared" si="246"/>
        <v>1.90525588832577</v>
      </c>
      <c r="CA214" s="7">
        <v>1.1</v>
      </c>
      <c r="CB214" s="7">
        <v>15.7</v>
      </c>
      <c r="CC214" s="15">
        <f t="shared" si="247"/>
        <v>15.2420471066061</v>
      </c>
      <c r="CD214" s="7">
        <v>8.8</v>
      </c>
      <c r="CE214" s="37">
        <f t="shared" si="238"/>
        <v>0.512951023078304</v>
      </c>
      <c r="CF214" s="37">
        <f t="shared" si="239"/>
        <v>0.327864939458462</v>
      </c>
      <c r="CG214" s="7">
        <v>0.7</v>
      </c>
      <c r="CH214" s="15">
        <f t="shared" ref="CH214:CH246" si="256">CI214*(AA214^0.5)</f>
        <v>0.173205080756888</v>
      </c>
      <c r="CI214" s="7">
        <v>0.1</v>
      </c>
      <c r="CJ214" s="7">
        <v>1.1</v>
      </c>
      <c r="CK214" s="15">
        <f t="shared" ref="CK214:CK246" si="257">CL214*(AA214^0.5)</f>
        <v>1.03923048454133</v>
      </c>
      <c r="CL214" s="7">
        <v>0.6</v>
      </c>
      <c r="CM214" s="37">
        <f t="shared" ref="CM214:CM246" si="258">LN(CJ214)-LN(CG214)</f>
        <v>0.451985123743057</v>
      </c>
      <c r="CN214" s="37">
        <f t="shared" ref="CN214:CN246" si="259">(CK214^2)/(AA214*(CJ214^2))+(CH214^2)/(AA214*(CG214^2))</f>
        <v>0.317928824422331</v>
      </c>
      <c r="CO214" s="7">
        <v>15</v>
      </c>
      <c r="CP214" s="15">
        <f t="shared" ref="CP214:CP246" si="260">CQ214*(AA214^0.5)</f>
        <v>0.692820323027551</v>
      </c>
      <c r="CQ214" s="7">
        <v>0.4</v>
      </c>
      <c r="CR214" s="7">
        <v>20</v>
      </c>
      <c r="CS214" s="15">
        <f t="shared" ref="CS214:CS246" si="261">CT214*(AA214^0.5)</f>
        <v>8.31384387633061</v>
      </c>
      <c r="CT214" s="7">
        <v>4.8</v>
      </c>
      <c r="CU214" s="37">
        <f t="shared" ref="CU214:CU258" si="262">LN(CR214)-LN(CO214)</f>
        <v>0.287682072451781</v>
      </c>
      <c r="CV214" s="37">
        <f t="shared" ref="CV214:CV258" si="263">(CS214^2)/(AA214*(CR214^2))+(CP214^2)/(AA214*(CO214^2))</f>
        <v>0.0583111111111111</v>
      </c>
      <c r="CW214" s="7">
        <v>3.2</v>
      </c>
      <c r="CX214" s="15">
        <f t="shared" ref="CX214:CX246" si="264">CY214*(AA214^0.5)</f>
        <v>7.62102355330306</v>
      </c>
      <c r="CY214" s="7">
        <v>4.4</v>
      </c>
      <c r="CZ214" s="7">
        <v>32.9</v>
      </c>
      <c r="DA214" s="15">
        <f t="shared" ref="DA214:DA246" si="265">DB214*(AA214^0.5)</f>
        <v>27.0199925980745</v>
      </c>
      <c r="DB214" s="7">
        <v>15.6</v>
      </c>
      <c r="DC214" s="37">
        <f t="shared" ref="DC214:DC246" si="266">LN(CZ214)-LN(CW214)</f>
        <v>2.33032184796564</v>
      </c>
      <c r="DD214" s="37">
        <f t="shared" ref="DD214:DD246" si="267">(DA214^2)/(AA214*(CZ214^2))+(CX214^2)/(AA214*(CW214^2))</f>
        <v>2.11545662572408</v>
      </c>
      <c r="DU214" s="7">
        <v>163</v>
      </c>
      <c r="DV214" s="15">
        <f t="shared" ref="DV214:DV246" si="268">DW214*(AA214^0.5)</f>
        <v>109.119200876839</v>
      </c>
      <c r="DW214" s="7">
        <v>63</v>
      </c>
      <c r="DX214" s="7">
        <v>235</v>
      </c>
      <c r="DY214" s="15">
        <f t="shared" ref="DY214:DY246" si="269">DZ214*(AA214^0.5)</f>
        <v>76.2102355330306</v>
      </c>
      <c r="DZ214" s="7">
        <v>44</v>
      </c>
      <c r="EA214" s="37">
        <f t="shared" ref="EA214:EA245" si="270">LN(DX214)-LN(DU214)</f>
        <v>0.365835313337397</v>
      </c>
      <c r="EB214" s="37">
        <f t="shared" ref="EB214:EB245" si="271">(DY214^2)/(AA214*(DX214^2))+(DV214^2)/(AA214*(DU214^2))</f>
        <v>0.184441207865864</v>
      </c>
    </row>
    <row r="215" spans="1:132">
      <c r="A215" s="5">
        <v>41</v>
      </c>
      <c r="B215" s="5" t="s">
        <v>234</v>
      </c>
      <c r="C215" s="6" t="s">
        <v>224</v>
      </c>
      <c r="D215" s="5" t="s">
        <v>235</v>
      </c>
      <c r="E215" s="7">
        <v>-93.21</v>
      </c>
      <c r="F215" s="7">
        <v>45.43</v>
      </c>
      <c r="G215" s="4" t="s">
        <v>108</v>
      </c>
      <c r="H215" s="8">
        <v>270</v>
      </c>
      <c r="I215" s="7">
        <v>6</v>
      </c>
      <c r="J215" s="8">
        <v>800</v>
      </c>
      <c r="K215" s="5" t="s">
        <v>117</v>
      </c>
      <c r="L215" s="18"/>
      <c r="M215" s="18"/>
      <c r="P215" s="9">
        <v>10</v>
      </c>
      <c r="Q215" s="6" t="s">
        <v>89</v>
      </c>
      <c r="R215" s="5" t="s">
        <v>188</v>
      </c>
      <c r="S215" s="5" t="s">
        <v>110</v>
      </c>
      <c r="W215" s="5">
        <v>9</v>
      </c>
      <c r="X215" s="6" t="s">
        <v>89</v>
      </c>
      <c r="Y215" s="5" t="s">
        <v>85</v>
      </c>
      <c r="Z215" s="7">
        <v>0.709299981594086</v>
      </c>
      <c r="AA215" s="5">
        <v>3</v>
      </c>
      <c r="AB215" s="5" t="s">
        <v>91</v>
      </c>
      <c r="AC215" s="5" t="s">
        <v>103</v>
      </c>
      <c r="AD215" s="6" t="s">
        <v>88</v>
      </c>
      <c r="AE215" s="7">
        <v>5.27</v>
      </c>
      <c r="AF215" s="7">
        <v>0.94</v>
      </c>
      <c r="AG215" s="7">
        <v>0.07</v>
      </c>
      <c r="AH215" s="7">
        <v>71</v>
      </c>
      <c r="AI215" s="7">
        <v>15</v>
      </c>
      <c r="AJ215" s="7">
        <v>13</v>
      </c>
      <c r="AK215" s="7">
        <v>21.02</v>
      </c>
      <c r="AL215" s="15">
        <f t="shared" si="234"/>
        <v>11.9684710803009</v>
      </c>
      <c r="AM215" s="7">
        <v>6.91</v>
      </c>
      <c r="AN215" s="7">
        <v>29.23</v>
      </c>
      <c r="AO215" s="15">
        <f t="shared" si="235"/>
        <v>20.36891749701</v>
      </c>
      <c r="AP215" s="7">
        <v>11.76</v>
      </c>
      <c r="AQ215" s="37">
        <f t="shared" si="236"/>
        <v>0.329721213674349</v>
      </c>
      <c r="AR215" s="37">
        <f t="shared" si="237"/>
        <v>0.26993291046357</v>
      </c>
      <c r="AS215" s="7">
        <v>81.08</v>
      </c>
      <c r="AT215" s="15">
        <f t="shared" si="248"/>
        <v>8.9547026751311</v>
      </c>
      <c r="AU215" s="7">
        <v>5.17</v>
      </c>
      <c r="AV215" s="7">
        <v>89.17</v>
      </c>
      <c r="AW215" s="15">
        <f t="shared" si="249"/>
        <v>21.2349429007944</v>
      </c>
      <c r="AX215" s="7">
        <v>12.26</v>
      </c>
      <c r="AY215" s="37">
        <f t="shared" si="250"/>
        <v>0.0951083385629889</v>
      </c>
      <c r="AZ215" s="37">
        <f t="shared" si="251"/>
        <v>0.0229694226993213</v>
      </c>
      <c r="BA215" s="7">
        <v>346.03</v>
      </c>
      <c r="BB215" s="15">
        <f t="shared" si="252"/>
        <v>218.671414455571</v>
      </c>
      <c r="BC215" s="7">
        <v>126.25</v>
      </c>
      <c r="BD215" s="7">
        <v>278.61</v>
      </c>
      <c r="BE215" s="15">
        <f t="shared" si="253"/>
        <v>286.533165096119</v>
      </c>
      <c r="BF215" s="7">
        <v>165.43</v>
      </c>
      <c r="BG215" s="37">
        <f t="shared" si="254"/>
        <v>-0.216712522045331</v>
      </c>
      <c r="BH215" s="37">
        <f t="shared" si="255"/>
        <v>0.485679241297325</v>
      </c>
      <c r="BY215" s="7">
        <v>9.4</v>
      </c>
      <c r="BZ215" s="15">
        <f t="shared" si="246"/>
        <v>1.90525588832577</v>
      </c>
      <c r="CA215" s="7">
        <v>1.1</v>
      </c>
      <c r="CB215" s="7">
        <v>9</v>
      </c>
      <c r="CC215" s="15">
        <f t="shared" si="247"/>
        <v>0.519615242270663</v>
      </c>
      <c r="CD215" s="7">
        <v>0.3</v>
      </c>
      <c r="CE215" s="37">
        <f t="shared" si="238"/>
        <v>-0.0434851119397388</v>
      </c>
      <c r="CF215" s="37">
        <f t="shared" si="239"/>
        <v>0.0148050902872089</v>
      </c>
      <c r="CG215" s="7">
        <v>0.7</v>
      </c>
      <c r="CH215" s="15">
        <f t="shared" si="256"/>
        <v>0.173205080756888</v>
      </c>
      <c r="CI215" s="7">
        <v>0.1</v>
      </c>
      <c r="CJ215" s="7">
        <v>0.6</v>
      </c>
      <c r="CK215" s="15">
        <f t="shared" si="257"/>
        <v>0.173205080756888</v>
      </c>
      <c r="CL215" s="7">
        <v>0.1</v>
      </c>
      <c r="CM215" s="37">
        <f t="shared" si="258"/>
        <v>-0.154150679827258</v>
      </c>
      <c r="CN215" s="37">
        <f t="shared" si="259"/>
        <v>0.0481859410430839</v>
      </c>
      <c r="CO215" s="7">
        <v>15</v>
      </c>
      <c r="CP215" s="15">
        <f t="shared" si="260"/>
        <v>0.692820323027551</v>
      </c>
      <c r="CQ215" s="7">
        <v>0.4</v>
      </c>
      <c r="CR215" s="7">
        <v>20</v>
      </c>
      <c r="CS215" s="15">
        <f t="shared" si="261"/>
        <v>1.90525588832577</v>
      </c>
      <c r="CT215" s="7">
        <v>1.1</v>
      </c>
      <c r="CU215" s="37">
        <f t="shared" si="262"/>
        <v>0.287682072451781</v>
      </c>
      <c r="CV215" s="37">
        <f t="shared" si="263"/>
        <v>0.00373611111111111</v>
      </c>
      <c r="CW215" s="7">
        <v>3.2</v>
      </c>
      <c r="CX215" s="15">
        <f t="shared" si="264"/>
        <v>7.62102355330306</v>
      </c>
      <c r="CY215" s="7">
        <v>4.4</v>
      </c>
      <c r="CZ215" s="7">
        <v>2.7</v>
      </c>
      <c r="DA215" s="15">
        <f t="shared" si="265"/>
        <v>3.63730669589464</v>
      </c>
      <c r="DB215" s="7">
        <v>2.1</v>
      </c>
      <c r="DC215" s="37">
        <f t="shared" si="266"/>
        <v>-0.169899036795397</v>
      </c>
      <c r="DD215" s="37">
        <f t="shared" si="267"/>
        <v>2.49556327160494</v>
      </c>
      <c r="DU215" s="7">
        <v>163</v>
      </c>
      <c r="DV215" s="15">
        <f t="shared" si="268"/>
        <v>109.119200876839</v>
      </c>
      <c r="DW215" s="7">
        <v>63</v>
      </c>
      <c r="DX215" s="7">
        <v>193</v>
      </c>
      <c r="DY215" s="15">
        <f t="shared" si="269"/>
        <v>15.5884572681199</v>
      </c>
      <c r="DZ215" s="7">
        <v>9</v>
      </c>
      <c r="EA215" s="37">
        <f t="shared" si="270"/>
        <v>0.168939988098123</v>
      </c>
      <c r="EB215" s="37">
        <f t="shared" si="271"/>
        <v>0.151559176196665</v>
      </c>
    </row>
    <row r="216" spans="1:132">
      <c r="A216" s="5">
        <v>41</v>
      </c>
      <c r="B216" s="5" t="s">
        <v>234</v>
      </c>
      <c r="C216" s="6" t="s">
        <v>224</v>
      </c>
      <c r="D216" s="5" t="s">
        <v>235</v>
      </c>
      <c r="E216" s="7">
        <v>-93.21</v>
      </c>
      <c r="F216" s="7">
        <v>45.43</v>
      </c>
      <c r="G216" s="4" t="s">
        <v>108</v>
      </c>
      <c r="H216" s="8">
        <v>270</v>
      </c>
      <c r="I216" s="7">
        <v>6</v>
      </c>
      <c r="J216" s="8">
        <v>800</v>
      </c>
      <c r="K216" s="5" t="s">
        <v>132</v>
      </c>
      <c r="L216" s="18"/>
      <c r="M216" s="18"/>
      <c r="Q216" s="18"/>
      <c r="T216" s="6" t="s">
        <v>161</v>
      </c>
      <c r="U216" s="5" t="s">
        <v>189</v>
      </c>
      <c r="V216" s="5" t="s">
        <v>110</v>
      </c>
      <c r="W216" s="5">
        <v>9</v>
      </c>
      <c r="X216" s="6" t="s">
        <v>89</v>
      </c>
      <c r="Y216" s="5" t="s">
        <v>85</v>
      </c>
      <c r="Z216" s="7">
        <v>0.709299981594086</v>
      </c>
      <c r="AA216" s="5">
        <v>3</v>
      </c>
      <c r="AB216" s="5" t="s">
        <v>91</v>
      </c>
      <c r="AC216" s="5" t="s">
        <v>103</v>
      </c>
      <c r="AD216" s="6" t="s">
        <v>88</v>
      </c>
      <c r="AE216" s="7">
        <v>5.27</v>
      </c>
      <c r="AF216" s="7">
        <v>0.94</v>
      </c>
      <c r="AG216" s="7">
        <v>0.07</v>
      </c>
      <c r="AH216" s="7">
        <v>71</v>
      </c>
      <c r="AI216" s="7">
        <v>15</v>
      </c>
      <c r="AJ216" s="7">
        <v>13</v>
      </c>
      <c r="AK216" s="7">
        <v>21.02</v>
      </c>
      <c r="AL216" s="15">
        <f t="shared" si="234"/>
        <v>11.9684710803009</v>
      </c>
      <c r="AM216" s="7">
        <v>6.91</v>
      </c>
      <c r="AN216" s="7">
        <v>25.93</v>
      </c>
      <c r="AO216" s="15">
        <f t="shared" si="235"/>
        <v>5.04026785002543</v>
      </c>
      <c r="AP216" s="7">
        <v>2.91</v>
      </c>
      <c r="AQ216" s="37">
        <f t="shared" si="236"/>
        <v>0.209926234101768</v>
      </c>
      <c r="AR216" s="37">
        <f t="shared" si="237"/>
        <v>0.120660897222673</v>
      </c>
      <c r="AS216" s="7">
        <v>81.08</v>
      </c>
      <c r="AT216" s="15">
        <f t="shared" si="248"/>
        <v>8.9547026751311</v>
      </c>
      <c r="AU216" s="7">
        <v>5.17</v>
      </c>
      <c r="AV216" s="7">
        <v>57.21</v>
      </c>
      <c r="AW216" s="15">
        <f t="shared" si="249"/>
        <v>37.2564128708065</v>
      </c>
      <c r="AX216" s="7">
        <v>21.51</v>
      </c>
      <c r="AY216" s="37">
        <f t="shared" si="250"/>
        <v>-0.348707613303361</v>
      </c>
      <c r="AZ216" s="37">
        <f t="shared" si="251"/>
        <v>0.14542925260892</v>
      </c>
      <c r="BA216" s="7">
        <v>346.03</v>
      </c>
      <c r="BB216" s="15">
        <f t="shared" si="252"/>
        <v>218.671414455571</v>
      </c>
      <c r="BC216" s="7">
        <v>126.25</v>
      </c>
      <c r="BD216" s="7">
        <v>167.24</v>
      </c>
      <c r="BE216" s="15">
        <f t="shared" si="253"/>
        <v>129.903810567666</v>
      </c>
      <c r="BF216" s="7">
        <v>75</v>
      </c>
      <c r="BG216" s="37">
        <f t="shared" si="254"/>
        <v>-0.727095570012993</v>
      </c>
      <c r="BH216" s="37">
        <f t="shared" si="255"/>
        <v>0.334231491415024</v>
      </c>
      <c r="BY216" s="7">
        <v>9.4</v>
      </c>
      <c r="BZ216" s="15">
        <f t="shared" si="246"/>
        <v>1.90525588832577</v>
      </c>
      <c r="CA216" s="7">
        <v>1.1</v>
      </c>
      <c r="CB216" s="7">
        <v>11</v>
      </c>
      <c r="CC216" s="15">
        <f t="shared" si="247"/>
        <v>5.88897274573418</v>
      </c>
      <c r="CD216" s="7">
        <v>3.4</v>
      </c>
      <c r="CE216" s="37">
        <f t="shared" si="238"/>
        <v>0.157185583522412</v>
      </c>
      <c r="CF216" s="37">
        <f t="shared" si="239"/>
        <v>0.109231169258742</v>
      </c>
      <c r="CG216" s="7">
        <v>0.7</v>
      </c>
      <c r="CH216" s="15">
        <f t="shared" si="256"/>
        <v>0.173205080756888</v>
      </c>
      <c r="CI216" s="7">
        <v>0.1</v>
      </c>
      <c r="CJ216" s="7">
        <v>0.8</v>
      </c>
      <c r="CK216" s="15">
        <f t="shared" si="257"/>
        <v>0.519615242270663</v>
      </c>
      <c r="CL216" s="7">
        <v>0.3</v>
      </c>
      <c r="CM216" s="37">
        <f t="shared" si="258"/>
        <v>0.133531392624523</v>
      </c>
      <c r="CN216" s="37">
        <f t="shared" si="259"/>
        <v>0.161033163265306</v>
      </c>
      <c r="CO216" s="7">
        <v>15</v>
      </c>
      <c r="CP216" s="15">
        <f t="shared" si="260"/>
        <v>0.692820323027551</v>
      </c>
      <c r="CQ216" s="7">
        <v>0.4</v>
      </c>
      <c r="CR216" s="7">
        <v>24</v>
      </c>
      <c r="CS216" s="15">
        <f t="shared" si="261"/>
        <v>4.50333209967908</v>
      </c>
      <c r="CT216" s="7">
        <v>2.6</v>
      </c>
      <c r="CU216" s="37">
        <f t="shared" si="262"/>
        <v>0.470003629245736</v>
      </c>
      <c r="CV216" s="37">
        <f t="shared" si="263"/>
        <v>0.0124472222222222</v>
      </c>
      <c r="CW216" s="7">
        <v>3.2</v>
      </c>
      <c r="CX216" s="15">
        <f t="shared" si="264"/>
        <v>7.62102355330306</v>
      </c>
      <c r="CY216" s="7">
        <v>4.4</v>
      </c>
      <c r="CZ216" s="7">
        <v>13.4</v>
      </c>
      <c r="DA216" s="15">
        <f t="shared" si="265"/>
        <v>5.02294734194974</v>
      </c>
      <c r="DB216" s="7">
        <v>2.9</v>
      </c>
      <c r="DC216" s="37">
        <f t="shared" si="266"/>
        <v>1.43210389715118</v>
      </c>
      <c r="DD216" s="37">
        <f t="shared" si="267"/>
        <v>1.93746171196257</v>
      </c>
      <c r="DU216" s="7">
        <v>163</v>
      </c>
      <c r="DV216" s="15">
        <f t="shared" si="268"/>
        <v>109.119200876839</v>
      </c>
      <c r="DW216" s="7">
        <v>63</v>
      </c>
      <c r="DX216" s="7">
        <v>169</v>
      </c>
      <c r="DY216" s="15">
        <f t="shared" si="269"/>
        <v>171.473029949319</v>
      </c>
      <c r="DZ216" s="7">
        <v>99</v>
      </c>
      <c r="EA216" s="37">
        <f t="shared" si="270"/>
        <v>0.0361485141163111</v>
      </c>
      <c r="EB216" s="37">
        <f t="shared" si="271"/>
        <v>0.492544874667578</v>
      </c>
    </row>
    <row r="217" spans="1:132">
      <c r="A217" s="5">
        <v>41</v>
      </c>
      <c r="B217" s="5" t="s">
        <v>234</v>
      </c>
      <c r="C217" s="6" t="s">
        <v>224</v>
      </c>
      <c r="D217" s="5" t="s">
        <v>235</v>
      </c>
      <c r="E217" s="7">
        <v>-93.21</v>
      </c>
      <c r="F217" s="7">
        <v>45.43</v>
      </c>
      <c r="G217" s="4" t="s">
        <v>108</v>
      </c>
      <c r="H217" s="8">
        <v>270</v>
      </c>
      <c r="I217" s="7">
        <v>6</v>
      </c>
      <c r="J217" s="8">
        <v>800</v>
      </c>
      <c r="K217" s="5" t="s">
        <v>81</v>
      </c>
      <c r="L217" s="9">
        <v>10</v>
      </c>
      <c r="M217" s="6" t="s">
        <v>89</v>
      </c>
      <c r="N217" s="5" t="s">
        <v>83</v>
      </c>
      <c r="O217" s="5" t="s">
        <v>110</v>
      </c>
      <c r="Q217" s="18"/>
      <c r="W217" s="5">
        <v>9</v>
      </c>
      <c r="X217" s="6" t="s">
        <v>89</v>
      </c>
      <c r="Y217" s="5" t="s">
        <v>85</v>
      </c>
      <c r="Z217" s="7">
        <v>0.709299981594086</v>
      </c>
      <c r="AA217" s="5">
        <v>3</v>
      </c>
      <c r="AB217" s="5" t="s">
        <v>91</v>
      </c>
      <c r="AC217" s="5" t="s">
        <v>103</v>
      </c>
      <c r="AD217" s="6" t="s">
        <v>135</v>
      </c>
      <c r="AE217" s="7">
        <v>5.27</v>
      </c>
      <c r="AF217" s="7">
        <v>0.94</v>
      </c>
      <c r="AG217" s="7">
        <v>0.07</v>
      </c>
      <c r="AH217" s="7">
        <v>73</v>
      </c>
      <c r="AI217" s="7">
        <v>14</v>
      </c>
      <c r="AJ217" s="7">
        <v>13</v>
      </c>
      <c r="AK217" s="7">
        <v>29.73</v>
      </c>
      <c r="AL217" s="15">
        <f t="shared" si="234"/>
        <v>5.10954988232819</v>
      </c>
      <c r="AM217" s="7">
        <v>2.95</v>
      </c>
      <c r="AN217" s="7">
        <v>36.12</v>
      </c>
      <c r="AO217" s="15">
        <f t="shared" si="235"/>
        <v>27.9899410503131</v>
      </c>
      <c r="AP217" s="7">
        <v>16.16</v>
      </c>
      <c r="AQ217" s="37">
        <f t="shared" si="236"/>
        <v>0.194690091538778</v>
      </c>
      <c r="AR217" s="37">
        <f t="shared" si="237"/>
        <v>0.21001045262</v>
      </c>
      <c r="AS217" s="7">
        <v>36.77</v>
      </c>
      <c r="AT217" s="15">
        <f t="shared" si="248"/>
        <v>11.518137870333</v>
      </c>
      <c r="AU217" s="7">
        <v>6.65</v>
      </c>
      <c r="AV217" s="7">
        <v>42.16</v>
      </c>
      <c r="AW217" s="15">
        <f t="shared" si="249"/>
        <v>45.7954233521211</v>
      </c>
      <c r="AX217" s="7">
        <v>26.44</v>
      </c>
      <c r="AY217" s="37">
        <f t="shared" si="250"/>
        <v>0.136789608919926</v>
      </c>
      <c r="AZ217" s="37">
        <f t="shared" si="251"/>
        <v>0.426006116895801</v>
      </c>
      <c r="BA217" s="7">
        <v>96.8</v>
      </c>
      <c r="BB217" s="15">
        <f t="shared" si="252"/>
        <v>61.3492396040896</v>
      </c>
      <c r="BC217" s="7">
        <v>35.42</v>
      </c>
      <c r="BD217" s="7">
        <v>61.62</v>
      </c>
      <c r="BE217" s="15">
        <f t="shared" si="253"/>
        <v>24.1621087655858</v>
      </c>
      <c r="BF217" s="7">
        <v>13.95</v>
      </c>
      <c r="BG217" s="37">
        <f t="shared" si="254"/>
        <v>-0.45166050111401</v>
      </c>
      <c r="BH217" s="37">
        <f t="shared" si="255"/>
        <v>0.185140779498849</v>
      </c>
      <c r="BY217" s="7">
        <v>5.2</v>
      </c>
      <c r="BZ217" s="15">
        <f t="shared" si="246"/>
        <v>1.90525588832577</v>
      </c>
      <c r="CA217" s="7">
        <v>1.1</v>
      </c>
      <c r="CB217" s="7">
        <v>10.4</v>
      </c>
      <c r="CC217" s="15">
        <f t="shared" si="247"/>
        <v>13.5099962990372</v>
      </c>
      <c r="CD217" s="7">
        <v>7.8</v>
      </c>
      <c r="CE217" s="37">
        <f t="shared" si="238"/>
        <v>0.693147180559945</v>
      </c>
      <c r="CF217" s="37">
        <f t="shared" si="239"/>
        <v>0.607248520710059</v>
      </c>
      <c r="CG217" s="7">
        <v>0.3</v>
      </c>
      <c r="CH217" s="15">
        <f t="shared" si="256"/>
        <v>0.173205080756888</v>
      </c>
      <c r="CI217" s="7">
        <v>0.1</v>
      </c>
      <c r="CJ217" s="7">
        <v>0.7</v>
      </c>
      <c r="CK217" s="15">
        <f t="shared" si="257"/>
        <v>0.866025403784439</v>
      </c>
      <c r="CL217" s="7">
        <v>0.5</v>
      </c>
      <c r="CM217" s="37">
        <f t="shared" si="258"/>
        <v>0.847297860387204</v>
      </c>
      <c r="CN217" s="37">
        <f t="shared" si="259"/>
        <v>0.621315192743764</v>
      </c>
      <c r="CO217" s="7">
        <v>11</v>
      </c>
      <c r="CP217" s="15">
        <f t="shared" si="260"/>
        <v>1.03923048454133</v>
      </c>
      <c r="CQ217" s="7">
        <v>0.6</v>
      </c>
      <c r="CR217" s="7">
        <v>12</v>
      </c>
      <c r="CS217" s="15">
        <f t="shared" si="261"/>
        <v>3.46410161513775</v>
      </c>
      <c r="CT217" s="7">
        <v>2</v>
      </c>
      <c r="CU217" s="37">
        <f t="shared" si="262"/>
        <v>0.0870113769896297</v>
      </c>
      <c r="CV217" s="37">
        <f t="shared" si="263"/>
        <v>0.030752984389348</v>
      </c>
      <c r="CW217" s="7">
        <v>1.8</v>
      </c>
      <c r="CX217" s="15">
        <f t="shared" si="264"/>
        <v>2.59807621135332</v>
      </c>
      <c r="CY217" s="7">
        <v>1.5</v>
      </c>
      <c r="CZ217" s="7">
        <v>10</v>
      </c>
      <c r="DA217" s="15">
        <f t="shared" si="265"/>
        <v>1.73205080756888</v>
      </c>
      <c r="DB217" s="7">
        <v>1</v>
      </c>
      <c r="DC217" s="37">
        <f t="shared" si="266"/>
        <v>1.71479842809193</v>
      </c>
      <c r="DD217" s="37">
        <f t="shared" si="267"/>
        <v>0.704444444444444</v>
      </c>
      <c r="DU217" s="7">
        <v>119</v>
      </c>
      <c r="DV217" s="15">
        <f t="shared" si="268"/>
        <v>178.401233179594</v>
      </c>
      <c r="DW217" s="7">
        <v>103</v>
      </c>
      <c r="DX217" s="7">
        <v>100</v>
      </c>
      <c r="DY217" s="15">
        <f t="shared" si="269"/>
        <v>81.4063879557372</v>
      </c>
      <c r="DZ217" s="7">
        <v>47</v>
      </c>
      <c r="EA217" s="37">
        <f t="shared" si="270"/>
        <v>-0.173953307123438</v>
      </c>
      <c r="EB217" s="37">
        <f t="shared" si="271"/>
        <v>0.970070256337829</v>
      </c>
    </row>
    <row r="218" spans="1:132">
      <c r="A218" s="5">
        <v>41</v>
      </c>
      <c r="B218" s="5" t="s">
        <v>234</v>
      </c>
      <c r="C218" s="6" t="s">
        <v>224</v>
      </c>
      <c r="D218" s="5" t="s">
        <v>235</v>
      </c>
      <c r="E218" s="7">
        <v>-93.21</v>
      </c>
      <c r="F218" s="7">
        <v>45.43</v>
      </c>
      <c r="G218" s="4" t="s">
        <v>108</v>
      </c>
      <c r="H218" s="8">
        <v>270</v>
      </c>
      <c r="I218" s="7">
        <v>6</v>
      </c>
      <c r="J218" s="8">
        <v>800</v>
      </c>
      <c r="K218" s="5" t="s">
        <v>117</v>
      </c>
      <c r="L218" s="18"/>
      <c r="M218" s="18"/>
      <c r="P218" s="9">
        <v>10</v>
      </c>
      <c r="Q218" s="6" t="s">
        <v>89</v>
      </c>
      <c r="R218" s="5" t="s">
        <v>188</v>
      </c>
      <c r="S218" s="5" t="s">
        <v>110</v>
      </c>
      <c r="W218" s="5">
        <v>9</v>
      </c>
      <c r="X218" s="6" t="s">
        <v>89</v>
      </c>
      <c r="Y218" s="5" t="s">
        <v>85</v>
      </c>
      <c r="Z218" s="7">
        <v>0.709299981594086</v>
      </c>
      <c r="AA218" s="5">
        <v>3</v>
      </c>
      <c r="AB218" s="5" t="s">
        <v>91</v>
      </c>
      <c r="AC218" s="5" t="s">
        <v>103</v>
      </c>
      <c r="AD218" s="6" t="s">
        <v>135</v>
      </c>
      <c r="AE218" s="7">
        <v>5.27</v>
      </c>
      <c r="AF218" s="7">
        <v>0.94</v>
      </c>
      <c r="AG218" s="7">
        <v>0.07</v>
      </c>
      <c r="AH218" s="7">
        <v>73</v>
      </c>
      <c r="AI218" s="7">
        <v>14</v>
      </c>
      <c r="AJ218" s="7">
        <v>13</v>
      </c>
      <c r="AK218" s="7">
        <v>29.73</v>
      </c>
      <c r="AL218" s="15">
        <f t="shared" si="234"/>
        <v>5.10954988232819</v>
      </c>
      <c r="AM218" s="7">
        <v>2.95</v>
      </c>
      <c r="AN218" s="7">
        <v>31.6</v>
      </c>
      <c r="AO218" s="15">
        <f t="shared" si="235"/>
        <v>15.0861625339249</v>
      </c>
      <c r="AP218" s="7">
        <v>8.71</v>
      </c>
      <c r="AQ218" s="37">
        <f t="shared" si="236"/>
        <v>0.0610004835828599</v>
      </c>
      <c r="AR218" s="37">
        <f t="shared" si="237"/>
        <v>0.0858193744788662</v>
      </c>
      <c r="AS218" s="7">
        <v>36.77</v>
      </c>
      <c r="AT218" s="15">
        <f t="shared" si="248"/>
        <v>11.518137870333</v>
      </c>
      <c r="AU218" s="7">
        <v>6.65</v>
      </c>
      <c r="AV218" s="7">
        <v>34.23</v>
      </c>
      <c r="AW218" s="15">
        <f t="shared" si="249"/>
        <v>6.18342138302089</v>
      </c>
      <c r="AX218" s="7">
        <v>3.57</v>
      </c>
      <c r="AY218" s="37">
        <f t="shared" si="250"/>
        <v>-0.0715798427710865</v>
      </c>
      <c r="AZ218" s="37">
        <f t="shared" si="251"/>
        <v>0.0435854920248225</v>
      </c>
      <c r="BA218" s="7">
        <v>96.8</v>
      </c>
      <c r="BB218" s="15">
        <f t="shared" si="252"/>
        <v>61.3492396040896</v>
      </c>
      <c r="BC218" s="7">
        <v>35.42</v>
      </c>
      <c r="BD218" s="7">
        <v>82.02</v>
      </c>
      <c r="BE218" s="15">
        <f t="shared" si="253"/>
        <v>55.3909848260527</v>
      </c>
      <c r="BF218" s="7">
        <v>31.98</v>
      </c>
      <c r="BG218" s="37">
        <f t="shared" si="254"/>
        <v>-0.165683874318619</v>
      </c>
      <c r="BH218" s="37">
        <f t="shared" si="255"/>
        <v>0.285915294823698</v>
      </c>
      <c r="BY218" s="7">
        <v>5.2</v>
      </c>
      <c r="BZ218" s="15">
        <f t="shared" si="246"/>
        <v>1.90525588832577</v>
      </c>
      <c r="CA218" s="7">
        <v>1.1</v>
      </c>
      <c r="CB218" s="7">
        <v>4.4</v>
      </c>
      <c r="CC218" s="15">
        <f t="shared" si="247"/>
        <v>0.866025403784439</v>
      </c>
      <c r="CD218" s="7">
        <v>0.5</v>
      </c>
      <c r="CE218" s="37">
        <f t="shared" si="238"/>
        <v>-0.167054084663166</v>
      </c>
      <c r="CF218" s="37">
        <f t="shared" si="239"/>
        <v>0.057661743850555</v>
      </c>
      <c r="CG218" s="7">
        <v>0.3</v>
      </c>
      <c r="CH218" s="15">
        <f t="shared" si="256"/>
        <v>0.173205080756888</v>
      </c>
      <c r="CI218" s="7">
        <v>0.1</v>
      </c>
      <c r="CJ218" s="7">
        <v>0.3</v>
      </c>
      <c r="CK218" s="15">
        <f t="shared" si="257"/>
        <v>0.173205080756888</v>
      </c>
      <c r="CL218" s="7">
        <v>0.1</v>
      </c>
      <c r="CM218" s="37">
        <f t="shared" si="258"/>
        <v>0</v>
      </c>
      <c r="CN218" s="37">
        <f t="shared" si="259"/>
        <v>0.222222222222222</v>
      </c>
      <c r="CO218" s="7">
        <v>11</v>
      </c>
      <c r="CP218" s="15">
        <f t="shared" si="260"/>
        <v>1.03923048454133</v>
      </c>
      <c r="CQ218" s="7">
        <v>0.6</v>
      </c>
      <c r="CR218" s="7">
        <v>12</v>
      </c>
      <c r="CS218" s="15">
        <f t="shared" si="261"/>
        <v>0.519615242270663</v>
      </c>
      <c r="CT218" s="7">
        <v>0.3</v>
      </c>
      <c r="CU218" s="37">
        <f t="shared" si="262"/>
        <v>0.0870113769896297</v>
      </c>
      <c r="CV218" s="37">
        <f t="shared" si="263"/>
        <v>0.00360020661157025</v>
      </c>
      <c r="CW218" s="7">
        <v>1.8</v>
      </c>
      <c r="CX218" s="15">
        <f t="shared" si="264"/>
        <v>2.59807621135332</v>
      </c>
      <c r="CY218" s="7">
        <v>1.5</v>
      </c>
      <c r="CZ218" s="7">
        <v>2.1</v>
      </c>
      <c r="DA218" s="15">
        <f t="shared" si="265"/>
        <v>2.59807621135332</v>
      </c>
      <c r="DB218" s="7">
        <v>1.5</v>
      </c>
      <c r="DC218" s="37">
        <f t="shared" si="266"/>
        <v>0.154150679827258</v>
      </c>
      <c r="DD218" s="37">
        <f t="shared" si="267"/>
        <v>1.2046485260771</v>
      </c>
      <c r="DU218" s="7">
        <v>119</v>
      </c>
      <c r="DV218" s="15">
        <f t="shared" si="268"/>
        <v>178.401233179594</v>
      </c>
      <c r="DW218" s="7">
        <v>103</v>
      </c>
      <c r="DX218" s="7">
        <v>46</v>
      </c>
      <c r="DY218" s="15">
        <f t="shared" si="269"/>
        <v>53.6935750346352</v>
      </c>
      <c r="DZ218" s="7">
        <v>31</v>
      </c>
      <c r="EA218" s="37">
        <f t="shared" si="270"/>
        <v>-0.950482096622435</v>
      </c>
      <c r="EB218" s="37">
        <f t="shared" si="271"/>
        <v>1.20332904650796</v>
      </c>
    </row>
    <row r="219" spans="1:132">
      <c r="A219" s="5">
        <v>41</v>
      </c>
      <c r="B219" s="5" t="s">
        <v>234</v>
      </c>
      <c r="C219" s="6" t="s">
        <v>224</v>
      </c>
      <c r="D219" s="5" t="s">
        <v>235</v>
      </c>
      <c r="E219" s="7">
        <v>-93.21</v>
      </c>
      <c r="F219" s="7">
        <v>45.43</v>
      </c>
      <c r="G219" s="4" t="s">
        <v>108</v>
      </c>
      <c r="H219" s="8">
        <v>270</v>
      </c>
      <c r="I219" s="7">
        <v>6</v>
      </c>
      <c r="J219" s="8">
        <v>800</v>
      </c>
      <c r="K219" s="5" t="s">
        <v>132</v>
      </c>
      <c r="L219" s="18"/>
      <c r="M219" s="18"/>
      <c r="Q219" s="18"/>
      <c r="T219" s="6" t="s">
        <v>161</v>
      </c>
      <c r="U219" s="5" t="s">
        <v>189</v>
      </c>
      <c r="V219" s="5" t="s">
        <v>110</v>
      </c>
      <c r="W219" s="5">
        <v>9</v>
      </c>
      <c r="X219" s="6" t="s">
        <v>89</v>
      </c>
      <c r="Y219" s="5" t="s">
        <v>85</v>
      </c>
      <c r="Z219" s="7">
        <v>0.709299981594086</v>
      </c>
      <c r="AA219" s="5">
        <v>3</v>
      </c>
      <c r="AB219" s="5" t="s">
        <v>91</v>
      </c>
      <c r="AC219" s="5" t="s">
        <v>103</v>
      </c>
      <c r="AD219" s="6" t="s">
        <v>135</v>
      </c>
      <c r="AE219" s="7">
        <v>5.27</v>
      </c>
      <c r="AF219" s="7">
        <v>0.94</v>
      </c>
      <c r="AG219" s="7">
        <v>0.07</v>
      </c>
      <c r="AH219" s="7">
        <v>73</v>
      </c>
      <c r="AI219" s="7">
        <v>14</v>
      </c>
      <c r="AJ219" s="7">
        <v>13</v>
      </c>
      <c r="AK219" s="7">
        <v>29.73</v>
      </c>
      <c r="AL219" s="15">
        <f t="shared" si="234"/>
        <v>5.10954988232819</v>
      </c>
      <c r="AM219" s="7">
        <v>2.95</v>
      </c>
      <c r="AN219" s="7">
        <v>17.52</v>
      </c>
      <c r="AO219" s="15">
        <f t="shared" si="235"/>
        <v>1.52420471066061</v>
      </c>
      <c r="AP219" s="7">
        <v>0.88</v>
      </c>
      <c r="AQ219" s="37">
        <f t="shared" si="236"/>
        <v>-0.528813551501761</v>
      </c>
      <c r="AR219" s="37">
        <f t="shared" si="237"/>
        <v>0.0123687558121265</v>
      </c>
      <c r="AS219" s="7">
        <v>36.77</v>
      </c>
      <c r="AT219" s="15">
        <f t="shared" si="248"/>
        <v>11.518137870333</v>
      </c>
      <c r="AU219" s="7">
        <v>6.65</v>
      </c>
      <c r="AV219" s="7">
        <v>19.38</v>
      </c>
      <c r="AW219" s="15">
        <f t="shared" si="249"/>
        <v>7.44781847254617</v>
      </c>
      <c r="AX219" s="7">
        <v>4.3</v>
      </c>
      <c r="AY219" s="37">
        <f t="shared" si="250"/>
        <v>-0.64044068885056</v>
      </c>
      <c r="AZ219" s="37">
        <f t="shared" si="251"/>
        <v>0.0819381004911787</v>
      </c>
      <c r="BA219" s="7">
        <v>96.8</v>
      </c>
      <c r="BB219" s="15">
        <f t="shared" si="252"/>
        <v>61.3492396040896</v>
      </c>
      <c r="BC219" s="7">
        <v>35.42</v>
      </c>
      <c r="BD219" s="7">
        <v>91.21</v>
      </c>
      <c r="BE219" s="15">
        <f t="shared" si="253"/>
        <v>33.6883882072147</v>
      </c>
      <c r="BF219" s="7">
        <v>19.45</v>
      </c>
      <c r="BG219" s="37">
        <f t="shared" si="254"/>
        <v>-0.0594824540904648</v>
      </c>
      <c r="BH219" s="37">
        <f t="shared" si="255"/>
        <v>0.179362535362092</v>
      </c>
      <c r="BY219" s="7">
        <v>5.2</v>
      </c>
      <c r="BZ219" s="15">
        <f t="shared" si="246"/>
        <v>1.90525588832577</v>
      </c>
      <c r="CA219" s="7">
        <v>1.1</v>
      </c>
      <c r="CB219" s="7">
        <v>5.8</v>
      </c>
      <c r="CC219" s="15">
        <f t="shared" si="247"/>
        <v>3.63730669589464</v>
      </c>
      <c r="CD219" s="7">
        <v>2.1</v>
      </c>
      <c r="CE219" s="37">
        <f t="shared" si="238"/>
        <v>0.109199291964992</v>
      </c>
      <c r="CF219" s="37">
        <f t="shared" si="239"/>
        <v>0.175842456500784</v>
      </c>
      <c r="CG219" s="7">
        <v>0.3</v>
      </c>
      <c r="CH219" s="15">
        <f t="shared" si="256"/>
        <v>0.173205080756888</v>
      </c>
      <c r="CI219" s="7">
        <v>0.1</v>
      </c>
      <c r="CJ219" s="7">
        <v>0.4</v>
      </c>
      <c r="CK219" s="15">
        <f t="shared" si="257"/>
        <v>0.173205080756888</v>
      </c>
      <c r="CL219" s="7">
        <v>0.1</v>
      </c>
      <c r="CM219" s="37">
        <f t="shared" si="258"/>
        <v>0.287682072451781</v>
      </c>
      <c r="CN219" s="37">
        <f t="shared" si="259"/>
        <v>0.173611111111111</v>
      </c>
      <c r="CO219" s="7">
        <v>11</v>
      </c>
      <c r="CP219" s="15">
        <f t="shared" si="260"/>
        <v>1.03923048454133</v>
      </c>
      <c r="CQ219" s="7">
        <v>0.6</v>
      </c>
      <c r="CR219" s="7">
        <v>15</v>
      </c>
      <c r="CS219" s="15">
        <f t="shared" si="261"/>
        <v>2.25166604983954</v>
      </c>
      <c r="CT219" s="7">
        <v>1.3</v>
      </c>
      <c r="CU219" s="37">
        <f t="shared" si="262"/>
        <v>0.310154928303839</v>
      </c>
      <c r="CV219" s="37">
        <f t="shared" si="263"/>
        <v>0.0104863177226814</v>
      </c>
      <c r="CW219" s="7">
        <v>1.8</v>
      </c>
      <c r="CX219" s="15">
        <f t="shared" si="264"/>
        <v>2.59807621135332</v>
      </c>
      <c r="CY219" s="7">
        <v>1.5</v>
      </c>
      <c r="CZ219" s="7">
        <v>7</v>
      </c>
      <c r="DA219" s="15">
        <f t="shared" si="265"/>
        <v>3.63730669589464</v>
      </c>
      <c r="DB219" s="7">
        <v>2.1</v>
      </c>
      <c r="DC219" s="37">
        <f t="shared" si="266"/>
        <v>1.35812348415319</v>
      </c>
      <c r="DD219" s="37">
        <f t="shared" si="267"/>
        <v>0.784444444444444</v>
      </c>
      <c r="DU219" s="7">
        <v>119</v>
      </c>
      <c r="DV219" s="15">
        <f t="shared" si="268"/>
        <v>178.401233179594</v>
      </c>
      <c r="DW219" s="7">
        <v>103</v>
      </c>
      <c r="DX219" s="7">
        <v>134</v>
      </c>
      <c r="DY219" s="15">
        <f t="shared" si="269"/>
        <v>214.774300138541</v>
      </c>
      <c r="DZ219" s="7">
        <v>124</v>
      </c>
      <c r="EA219" s="37">
        <f t="shared" si="270"/>
        <v>0.118716306839382</v>
      </c>
      <c r="EB219" s="37">
        <f t="shared" si="271"/>
        <v>1.60548569407452</v>
      </c>
    </row>
    <row r="220" spans="1:132">
      <c r="A220" s="5">
        <v>41</v>
      </c>
      <c r="B220" s="5" t="s">
        <v>234</v>
      </c>
      <c r="C220" s="6" t="s">
        <v>224</v>
      </c>
      <c r="D220" s="5" t="s">
        <v>236</v>
      </c>
      <c r="E220" s="7">
        <v>-93.39</v>
      </c>
      <c r="F220" s="7">
        <v>41.79</v>
      </c>
      <c r="G220" s="4" t="s">
        <v>108</v>
      </c>
      <c r="H220" s="8">
        <v>275</v>
      </c>
      <c r="I220" s="7">
        <v>9</v>
      </c>
      <c r="J220" s="8">
        <v>891</v>
      </c>
      <c r="K220" s="5" t="s">
        <v>81</v>
      </c>
      <c r="L220" s="9">
        <v>10</v>
      </c>
      <c r="M220" s="6" t="s">
        <v>89</v>
      </c>
      <c r="N220" s="5" t="s">
        <v>83</v>
      </c>
      <c r="O220" s="5" t="s">
        <v>110</v>
      </c>
      <c r="Q220" s="18"/>
      <c r="W220" s="5">
        <v>7</v>
      </c>
      <c r="X220" s="6" t="s">
        <v>89</v>
      </c>
      <c r="Y220" s="5" t="s">
        <v>85</v>
      </c>
      <c r="Z220" s="7">
        <v>0.72409999370575</v>
      </c>
      <c r="AA220" s="5">
        <v>3</v>
      </c>
      <c r="AB220" s="5" t="s">
        <v>91</v>
      </c>
      <c r="AC220" s="5" t="s">
        <v>103</v>
      </c>
      <c r="AD220" s="6" t="s">
        <v>88</v>
      </c>
      <c r="AE220" s="7">
        <v>5.73</v>
      </c>
      <c r="AF220" s="7">
        <v>0.72</v>
      </c>
      <c r="AG220" s="7">
        <v>0.11</v>
      </c>
      <c r="AH220" s="7">
        <v>18.5</v>
      </c>
      <c r="AI220" s="7">
        <v>50</v>
      </c>
      <c r="AJ220" s="7">
        <v>31</v>
      </c>
      <c r="AK220" s="7">
        <v>33.3</v>
      </c>
      <c r="AL220" s="15">
        <f t="shared" si="234"/>
        <v>9.12790775588798</v>
      </c>
      <c r="AM220" s="7">
        <v>5.27</v>
      </c>
      <c r="AN220" s="7">
        <v>39.48</v>
      </c>
      <c r="AO220" s="15">
        <f t="shared" si="235"/>
        <v>7.96743371481683</v>
      </c>
      <c r="AP220" s="7">
        <v>4.6</v>
      </c>
      <c r="AQ220" s="37">
        <f t="shared" si="236"/>
        <v>0.170236817578883</v>
      </c>
      <c r="AR220" s="37">
        <f t="shared" si="237"/>
        <v>0.0386213495217494</v>
      </c>
      <c r="AS220" s="7">
        <v>71.16</v>
      </c>
      <c r="AT220" s="15">
        <f t="shared" si="248"/>
        <v>28.1631461310699</v>
      </c>
      <c r="AU220" s="7">
        <v>16.26</v>
      </c>
      <c r="AV220" s="7">
        <v>93.08</v>
      </c>
      <c r="AW220" s="15">
        <f t="shared" si="249"/>
        <v>22.7764681195307</v>
      </c>
      <c r="AX220" s="7">
        <v>13.15</v>
      </c>
      <c r="AY220" s="37">
        <f t="shared" si="250"/>
        <v>0.268528475636456</v>
      </c>
      <c r="AZ220" s="37">
        <f t="shared" si="251"/>
        <v>0.0721708636726001</v>
      </c>
      <c r="BA220" s="7">
        <v>140.69</v>
      </c>
      <c r="BB220" s="15">
        <f t="shared" si="252"/>
        <v>17.7881617937324</v>
      </c>
      <c r="BC220" s="7">
        <v>10.27</v>
      </c>
      <c r="BD220" s="7">
        <v>142.92</v>
      </c>
      <c r="BE220" s="15">
        <f t="shared" si="253"/>
        <v>33.2726960133981</v>
      </c>
      <c r="BF220" s="7">
        <v>19.21</v>
      </c>
      <c r="BG220" s="37">
        <f t="shared" si="254"/>
        <v>0.015726144766087</v>
      </c>
      <c r="BH220" s="37">
        <f t="shared" si="255"/>
        <v>0.023394895118952</v>
      </c>
      <c r="BY220" s="7">
        <v>7.2</v>
      </c>
      <c r="BZ220" s="15">
        <f t="shared" si="246"/>
        <v>4.84974226119286</v>
      </c>
      <c r="CA220" s="7">
        <v>2.8</v>
      </c>
      <c r="CB220" s="7">
        <v>8.2</v>
      </c>
      <c r="CC220" s="15">
        <f t="shared" si="247"/>
        <v>0.866025403784439</v>
      </c>
      <c r="CD220" s="7">
        <v>0.5</v>
      </c>
      <c r="CE220" s="37">
        <f t="shared" si="238"/>
        <v>0.130053128248198</v>
      </c>
      <c r="CF220" s="37">
        <f t="shared" si="239"/>
        <v>0.154952592886362</v>
      </c>
      <c r="CG220" s="7">
        <v>0.6</v>
      </c>
      <c r="CH220" s="15">
        <f t="shared" si="256"/>
        <v>0.346410161513775</v>
      </c>
      <c r="CI220" s="7">
        <v>0.2</v>
      </c>
      <c r="CJ220" s="7">
        <v>0.8</v>
      </c>
      <c r="CK220" s="15">
        <f t="shared" si="257"/>
        <v>0.173205080756888</v>
      </c>
      <c r="CL220" s="7">
        <v>0.1</v>
      </c>
      <c r="CM220" s="37">
        <f t="shared" si="258"/>
        <v>0.287682072451781</v>
      </c>
      <c r="CN220" s="37">
        <f t="shared" si="259"/>
        <v>0.126736111111111</v>
      </c>
      <c r="CO220" s="7">
        <v>18</v>
      </c>
      <c r="CP220" s="15">
        <f t="shared" si="260"/>
        <v>4.67653718043597</v>
      </c>
      <c r="CQ220" s="7">
        <v>2.7</v>
      </c>
      <c r="CR220" s="7">
        <v>22</v>
      </c>
      <c r="CS220" s="15">
        <f t="shared" si="261"/>
        <v>7.1014083110324</v>
      </c>
      <c r="CT220" s="7">
        <v>4.1</v>
      </c>
      <c r="CU220" s="37">
        <f t="shared" si="262"/>
        <v>0.200670695462152</v>
      </c>
      <c r="CV220" s="37">
        <f t="shared" si="263"/>
        <v>0.0572314049586777</v>
      </c>
      <c r="CW220" s="7">
        <v>4.1</v>
      </c>
      <c r="CX220" s="15">
        <f t="shared" si="264"/>
        <v>5.36935750346352</v>
      </c>
      <c r="CY220" s="7">
        <v>3.1</v>
      </c>
      <c r="CZ220" s="7">
        <v>12</v>
      </c>
      <c r="DA220" s="15">
        <f t="shared" si="265"/>
        <v>2.42487113059643</v>
      </c>
      <c r="DB220" s="7">
        <v>1.4</v>
      </c>
      <c r="DC220" s="37">
        <f t="shared" si="266"/>
        <v>1.07391967607774</v>
      </c>
      <c r="DD220" s="37">
        <f t="shared" si="267"/>
        <v>0.585294632824377</v>
      </c>
      <c r="DU220" s="7">
        <v>175</v>
      </c>
      <c r="DV220" s="15">
        <f t="shared" si="268"/>
        <v>105.655099261702</v>
      </c>
      <c r="DW220" s="7">
        <v>61</v>
      </c>
      <c r="DX220" s="7">
        <v>121</v>
      </c>
      <c r="DY220" s="15">
        <f t="shared" si="269"/>
        <v>39.8371685740842</v>
      </c>
      <c r="DZ220" s="7">
        <v>23</v>
      </c>
      <c r="EA220" s="37">
        <f t="shared" si="270"/>
        <v>-0.368995428326773</v>
      </c>
      <c r="EB220" s="37">
        <f t="shared" si="271"/>
        <v>0.157633452605139</v>
      </c>
    </row>
    <row r="221" spans="1:132">
      <c r="A221" s="5">
        <v>41</v>
      </c>
      <c r="B221" s="5" t="s">
        <v>234</v>
      </c>
      <c r="C221" s="6" t="s">
        <v>224</v>
      </c>
      <c r="D221" s="5" t="s">
        <v>236</v>
      </c>
      <c r="E221" s="7">
        <v>-93.39</v>
      </c>
      <c r="F221" s="7">
        <v>41.79</v>
      </c>
      <c r="G221" s="4" t="s">
        <v>108</v>
      </c>
      <c r="H221" s="8">
        <v>275</v>
      </c>
      <c r="I221" s="7">
        <v>9</v>
      </c>
      <c r="J221" s="8">
        <v>891</v>
      </c>
      <c r="K221" s="5" t="s">
        <v>117</v>
      </c>
      <c r="L221" s="18"/>
      <c r="M221" s="18"/>
      <c r="P221" s="9">
        <v>10</v>
      </c>
      <c r="Q221" s="6" t="s">
        <v>89</v>
      </c>
      <c r="R221" s="5" t="s">
        <v>188</v>
      </c>
      <c r="S221" s="5" t="s">
        <v>110</v>
      </c>
      <c r="W221" s="5">
        <v>7</v>
      </c>
      <c r="X221" s="6" t="s">
        <v>89</v>
      </c>
      <c r="Y221" s="5" t="s">
        <v>85</v>
      </c>
      <c r="Z221" s="7">
        <v>0.72409999370575</v>
      </c>
      <c r="AA221" s="5">
        <v>3</v>
      </c>
      <c r="AB221" s="5" t="s">
        <v>91</v>
      </c>
      <c r="AC221" s="5" t="s">
        <v>103</v>
      </c>
      <c r="AD221" s="6" t="s">
        <v>88</v>
      </c>
      <c r="AE221" s="7">
        <v>5.73</v>
      </c>
      <c r="AF221" s="7">
        <v>0.72</v>
      </c>
      <c r="AG221" s="7">
        <v>0.11</v>
      </c>
      <c r="AH221" s="7">
        <v>18.5</v>
      </c>
      <c r="AI221" s="7">
        <v>50</v>
      </c>
      <c r="AJ221" s="7">
        <v>31</v>
      </c>
      <c r="AK221" s="7">
        <v>33.3</v>
      </c>
      <c r="AL221" s="15">
        <f t="shared" si="234"/>
        <v>9.12790775588798</v>
      </c>
      <c r="AM221" s="7">
        <v>5.27</v>
      </c>
      <c r="AN221" s="7">
        <v>40.79</v>
      </c>
      <c r="AO221" s="15">
        <f t="shared" si="235"/>
        <v>6.06217782649107</v>
      </c>
      <c r="AP221" s="7">
        <v>3.5</v>
      </c>
      <c r="AQ221" s="37">
        <f t="shared" si="236"/>
        <v>0.202879556343069</v>
      </c>
      <c r="AR221" s="37">
        <f t="shared" si="237"/>
        <v>0.0324082334426348</v>
      </c>
      <c r="AS221" s="7">
        <v>71.16</v>
      </c>
      <c r="AT221" s="15">
        <f t="shared" si="248"/>
        <v>28.1631461310699</v>
      </c>
      <c r="AU221" s="7">
        <v>16.26</v>
      </c>
      <c r="AV221" s="7">
        <v>97.96</v>
      </c>
      <c r="AW221" s="15">
        <f t="shared" si="249"/>
        <v>38.9884636783754</v>
      </c>
      <c r="AX221" s="7">
        <v>22.51</v>
      </c>
      <c r="AY221" s="37">
        <f t="shared" si="250"/>
        <v>0.319628369286332</v>
      </c>
      <c r="AZ221" s="37">
        <f t="shared" si="251"/>
        <v>0.105014237237172</v>
      </c>
      <c r="BA221" s="7">
        <v>140.69</v>
      </c>
      <c r="BB221" s="15">
        <f t="shared" si="252"/>
        <v>17.7881617937324</v>
      </c>
      <c r="BC221" s="7">
        <v>10.27</v>
      </c>
      <c r="BD221" s="7">
        <v>139.72</v>
      </c>
      <c r="BE221" s="15">
        <f t="shared" si="253"/>
        <v>33.5151831264578</v>
      </c>
      <c r="BF221" s="7">
        <v>19.35</v>
      </c>
      <c r="BG221" s="37">
        <f t="shared" si="254"/>
        <v>-0.0069184684504906</v>
      </c>
      <c r="BH221" s="37">
        <f t="shared" si="255"/>
        <v>0.0245084474238827</v>
      </c>
      <c r="BY221" s="7">
        <v>7.2</v>
      </c>
      <c r="BZ221" s="15">
        <f t="shared" si="246"/>
        <v>4.84974226119286</v>
      </c>
      <c r="CA221" s="7">
        <v>2.8</v>
      </c>
      <c r="CB221" s="7">
        <v>6.9</v>
      </c>
      <c r="CC221" s="15">
        <f t="shared" si="247"/>
        <v>3.98371685740842</v>
      </c>
      <c r="CD221" s="7">
        <v>2.3</v>
      </c>
      <c r="CE221" s="37">
        <f t="shared" si="238"/>
        <v>-0.0425596144187959</v>
      </c>
      <c r="CF221" s="37">
        <f t="shared" si="239"/>
        <v>0.262345679012346</v>
      </c>
      <c r="CG221" s="7">
        <v>0.6</v>
      </c>
      <c r="CH221" s="15">
        <f t="shared" si="256"/>
        <v>0.346410161513775</v>
      </c>
      <c r="CI221" s="7">
        <v>0.2</v>
      </c>
      <c r="CJ221" s="7">
        <v>0.6</v>
      </c>
      <c r="CK221" s="15">
        <f t="shared" si="257"/>
        <v>0.346410161513775</v>
      </c>
      <c r="CL221" s="7">
        <v>0.2</v>
      </c>
      <c r="CM221" s="37">
        <f t="shared" si="258"/>
        <v>0</v>
      </c>
      <c r="CN221" s="37">
        <f t="shared" si="259"/>
        <v>0.222222222222222</v>
      </c>
      <c r="CO221" s="7">
        <v>18</v>
      </c>
      <c r="CP221" s="15">
        <f t="shared" si="260"/>
        <v>4.67653718043597</v>
      </c>
      <c r="CQ221" s="7">
        <v>2.7</v>
      </c>
      <c r="CR221" s="7">
        <v>18</v>
      </c>
      <c r="CS221" s="15">
        <f t="shared" si="261"/>
        <v>3.63730669589464</v>
      </c>
      <c r="CT221" s="7">
        <v>2.1</v>
      </c>
      <c r="CU221" s="37">
        <f t="shared" si="262"/>
        <v>0</v>
      </c>
      <c r="CV221" s="37">
        <f t="shared" si="263"/>
        <v>0.0361111111111111</v>
      </c>
      <c r="CW221" s="7">
        <v>4.1</v>
      </c>
      <c r="CX221" s="15">
        <f t="shared" si="264"/>
        <v>5.36935750346352</v>
      </c>
      <c r="CY221" s="7">
        <v>3.1</v>
      </c>
      <c r="CZ221" s="7">
        <v>4.7</v>
      </c>
      <c r="DA221" s="15">
        <f t="shared" si="265"/>
        <v>3.29089653438087</v>
      </c>
      <c r="DB221" s="7">
        <v>1.9</v>
      </c>
      <c r="DC221" s="37">
        <f t="shared" si="266"/>
        <v>0.136575535005751</v>
      </c>
      <c r="DD221" s="37">
        <f t="shared" si="267"/>
        <v>0.735105884773474</v>
      </c>
      <c r="DU221" s="7">
        <v>175</v>
      </c>
      <c r="DV221" s="15">
        <f t="shared" si="268"/>
        <v>105.655099261702</v>
      </c>
      <c r="DW221" s="7">
        <v>61</v>
      </c>
      <c r="DX221" s="7">
        <v>168</v>
      </c>
      <c r="DY221" s="15">
        <f t="shared" si="269"/>
        <v>88.3345911860127</v>
      </c>
      <c r="DZ221" s="7">
        <v>51</v>
      </c>
      <c r="EA221" s="37">
        <f t="shared" si="270"/>
        <v>-0.0408219945202557</v>
      </c>
      <c r="EB221" s="37">
        <f t="shared" si="271"/>
        <v>0.213657653061224</v>
      </c>
    </row>
    <row r="222" spans="1:132">
      <c r="A222" s="5">
        <v>41</v>
      </c>
      <c r="B222" s="5" t="s">
        <v>234</v>
      </c>
      <c r="C222" s="6" t="s">
        <v>224</v>
      </c>
      <c r="D222" s="5" t="s">
        <v>236</v>
      </c>
      <c r="E222" s="7">
        <v>-93.39</v>
      </c>
      <c r="F222" s="7">
        <v>41.79</v>
      </c>
      <c r="G222" s="4" t="s">
        <v>108</v>
      </c>
      <c r="H222" s="8">
        <v>275</v>
      </c>
      <c r="I222" s="7">
        <v>9</v>
      </c>
      <c r="J222" s="8">
        <v>891</v>
      </c>
      <c r="K222" s="5" t="s">
        <v>132</v>
      </c>
      <c r="L222" s="18"/>
      <c r="M222" s="18"/>
      <c r="Q222" s="18"/>
      <c r="T222" s="6" t="s">
        <v>161</v>
      </c>
      <c r="U222" s="5" t="s">
        <v>189</v>
      </c>
      <c r="V222" s="5" t="s">
        <v>110</v>
      </c>
      <c r="W222" s="5">
        <v>7</v>
      </c>
      <c r="X222" s="6" t="s">
        <v>89</v>
      </c>
      <c r="Y222" s="5" t="s">
        <v>85</v>
      </c>
      <c r="Z222" s="7">
        <v>0.72409999370575</v>
      </c>
      <c r="AA222" s="5">
        <v>3</v>
      </c>
      <c r="AB222" s="5" t="s">
        <v>91</v>
      </c>
      <c r="AC222" s="5" t="s">
        <v>103</v>
      </c>
      <c r="AD222" s="6" t="s">
        <v>88</v>
      </c>
      <c r="AE222" s="7">
        <v>5.73</v>
      </c>
      <c r="AF222" s="7">
        <v>0.72</v>
      </c>
      <c r="AG222" s="7">
        <v>0.11</v>
      </c>
      <c r="AH222" s="7">
        <v>18.5</v>
      </c>
      <c r="AI222" s="7">
        <v>50</v>
      </c>
      <c r="AJ222" s="7">
        <v>31</v>
      </c>
      <c r="AK222" s="7">
        <v>33.3</v>
      </c>
      <c r="AL222" s="15">
        <f t="shared" si="234"/>
        <v>9.12790775588798</v>
      </c>
      <c r="AM222" s="7">
        <v>5.27</v>
      </c>
      <c r="AN222" s="7">
        <v>41.72</v>
      </c>
      <c r="AO222" s="15">
        <f t="shared" si="235"/>
        <v>2.58075570327763</v>
      </c>
      <c r="AP222" s="7">
        <v>1.49</v>
      </c>
      <c r="AQ222" s="37">
        <f t="shared" si="236"/>
        <v>0.225423233146174</v>
      </c>
      <c r="AR222" s="37">
        <f t="shared" si="237"/>
        <v>0.0263211865110192</v>
      </c>
      <c r="AS222" s="7">
        <v>71.16</v>
      </c>
      <c r="AT222" s="15">
        <f t="shared" si="248"/>
        <v>28.1631461310699</v>
      </c>
      <c r="AU222" s="7">
        <v>16.26</v>
      </c>
      <c r="AV222" s="7">
        <v>107.13</v>
      </c>
      <c r="AW222" s="15">
        <f t="shared" si="249"/>
        <v>39.681284001403</v>
      </c>
      <c r="AX222" s="7">
        <v>22.91</v>
      </c>
      <c r="AY222" s="37">
        <f t="shared" si="250"/>
        <v>0.409112187476832</v>
      </c>
      <c r="AZ222" s="37">
        <f t="shared" si="251"/>
        <v>0.0979446832675627</v>
      </c>
      <c r="BA222" s="7">
        <v>140.69</v>
      </c>
      <c r="BB222" s="15">
        <f t="shared" si="252"/>
        <v>17.7881617937324</v>
      </c>
      <c r="BC222" s="7">
        <v>10.27</v>
      </c>
      <c r="BD222" s="7">
        <v>147.97</v>
      </c>
      <c r="BE222" s="15">
        <f t="shared" si="253"/>
        <v>41.6385014139558</v>
      </c>
      <c r="BF222" s="7">
        <v>24.04</v>
      </c>
      <c r="BG222" s="37">
        <f t="shared" si="254"/>
        <v>0.0504506621253213</v>
      </c>
      <c r="BH222" s="37">
        <f t="shared" si="255"/>
        <v>0.0317236107370851</v>
      </c>
      <c r="BY222" s="7">
        <v>7.2</v>
      </c>
      <c r="BZ222" s="15">
        <f t="shared" si="246"/>
        <v>4.84974226119286</v>
      </c>
      <c r="CA222" s="7">
        <v>2.8</v>
      </c>
      <c r="CB222" s="7">
        <v>7.1</v>
      </c>
      <c r="CC222" s="15">
        <f t="shared" si="247"/>
        <v>4.15692193816531</v>
      </c>
      <c r="CD222" s="7">
        <v>2.4</v>
      </c>
      <c r="CE222" s="37">
        <f t="shared" si="238"/>
        <v>-0.0139862419747399</v>
      </c>
      <c r="CF222" s="37">
        <f t="shared" si="239"/>
        <v>0.265497610948249</v>
      </c>
      <c r="CG222" s="7">
        <v>0.6</v>
      </c>
      <c r="CH222" s="15">
        <f t="shared" si="256"/>
        <v>0.346410161513775</v>
      </c>
      <c r="CI222" s="7">
        <v>0.2</v>
      </c>
      <c r="CJ222" s="7">
        <v>0.7</v>
      </c>
      <c r="CK222" s="15">
        <f t="shared" si="257"/>
        <v>0.346410161513775</v>
      </c>
      <c r="CL222" s="7">
        <v>0.2</v>
      </c>
      <c r="CM222" s="37">
        <f t="shared" si="258"/>
        <v>0.154150679827258</v>
      </c>
      <c r="CN222" s="37">
        <f t="shared" si="259"/>
        <v>0.192743764172336</v>
      </c>
      <c r="CO222" s="7">
        <v>18</v>
      </c>
      <c r="CP222" s="15">
        <f t="shared" si="260"/>
        <v>4.67653718043597</v>
      </c>
      <c r="CQ222" s="7">
        <v>2.7</v>
      </c>
      <c r="CR222" s="7">
        <v>22</v>
      </c>
      <c r="CS222" s="15">
        <f t="shared" si="261"/>
        <v>2.7712812921102</v>
      </c>
      <c r="CT222" s="7">
        <v>1.6</v>
      </c>
      <c r="CU222" s="37">
        <f t="shared" si="262"/>
        <v>0.200670695462152</v>
      </c>
      <c r="CV222" s="37">
        <f t="shared" si="263"/>
        <v>0.0277892561983471</v>
      </c>
      <c r="CW222" s="7">
        <v>4.1</v>
      </c>
      <c r="CX222" s="15">
        <f t="shared" si="264"/>
        <v>5.36935750346352</v>
      </c>
      <c r="CY222" s="7">
        <v>3.1</v>
      </c>
      <c r="CZ222" s="7">
        <v>12.1</v>
      </c>
      <c r="DA222" s="15">
        <f t="shared" si="265"/>
        <v>6.75499814951862</v>
      </c>
      <c r="DB222" s="7">
        <v>3.9</v>
      </c>
      <c r="DC222" s="37">
        <f t="shared" si="266"/>
        <v>1.08221847889243</v>
      </c>
      <c r="DD222" s="37">
        <f t="shared" si="267"/>
        <v>0.675569868274293</v>
      </c>
      <c r="DU222" s="7">
        <v>175</v>
      </c>
      <c r="DV222" s="15">
        <f t="shared" si="268"/>
        <v>105.655099261702</v>
      </c>
      <c r="DW222" s="7">
        <v>61</v>
      </c>
      <c r="DX222" s="7">
        <v>148</v>
      </c>
      <c r="DY222" s="15">
        <f t="shared" si="269"/>
        <v>173.205080756888</v>
      </c>
      <c r="DZ222" s="7">
        <v>100</v>
      </c>
      <c r="EA222" s="37">
        <f t="shared" si="270"/>
        <v>-0.1675737001594</v>
      </c>
      <c r="EB222" s="37">
        <f t="shared" si="271"/>
        <v>0.578039659516107</v>
      </c>
    </row>
    <row r="223" spans="1:132">
      <c r="A223" s="5">
        <v>41</v>
      </c>
      <c r="B223" s="5" t="s">
        <v>234</v>
      </c>
      <c r="C223" s="6" t="s">
        <v>224</v>
      </c>
      <c r="D223" s="5" t="s">
        <v>236</v>
      </c>
      <c r="E223" s="7">
        <v>-93.39</v>
      </c>
      <c r="F223" s="7">
        <v>41.79</v>
      </c>
      <c r="G223" s="4" t="s">
        <v>108</v>
      </c>
      <c r="H223" s="8">
        <v>275</v>
      </c>
      <c r="I223" s="7">
        <v>9</v>
      </c>
      <c r="J223" s="8">
        <v>891</v>
      </c>
      <c r="K223" s="5" t="s">
        <v>81</v>
      </c>
      <c r="L223" s="9">
        <v>10</v>
      </c>
      <c r="M223" s="6" t="s">
        <v>89</v>
      </c>
      <c r="N223" s="5" t="s">
        <v>83</v>
      </c>
      <c r="O223" s="5" t="s">
        <v>110</v>
      </c>
      <c r="Q223" s="18"/>
      <c r="W223" s="5">
        <v>7</v>
      </c>
      <c r="X223" s="6" t="s">
        <v>89</v>
      </c>
      <c r="Y223" s="5" t="s">
        <v>85</v>
      </c>
      <c r="Z223" s="7">
        <v>0.72409999370575</v>
      </c>
      <c r="AA223" s="5">
        <v>3</v>
      </c>
      <c r="AB223" s="5" t="s">
        <v>91</v>
      </c>
      <c r="AC223" s="5" t="s">
        <v>103</v>
      </c>
      <c r="AD223" s="6" t="s">
        <v>135</v>
      </c>
      <c r="AE223" s="7">
        <v>5.73</v>
      </c>
      <c r="AF223" s="7">
        <v>0.72</v>
      </c>
      <c r="AG223" s="7">
        <v>0.11</v>
      </c>
      <c r="AH223" s="7">
        <v>18</v>
      </c>
      <c r="AI223" s="7">
        <v>49</v>
      </c>
      <c r="AJ223" s="7">
        <v>33</v>
      </c>
      <c r="AK223" s="7">
        <v>46.49</v>
      </c>
      <c r="AL223" s="15">
        <f t="shared" si="234"/>
        <v>29.8778764305631</v>
      </c>
      <c r="AM223" s="7">
        <v>17.25</v>
      </c>
      <c r="AN223" s="7">
        <v>35.03</v>
      </c>
      <c r="AO223" s="15">
        <f t="shared" si="235"/>
        <v>17.7015592533539</v>
      </c>
      <c r="AP223" s="7">
        <v>10.22</v>
      </c>
      <c r="AQ223" s="37">
        <f t="shared" si="236"/>
        <v>-0.283032398493098</v>
      </c>
      <c r="AR223" s="37">
        <f t="shared" si="237"/>
        <v>0.222794295648631</v>
      </c>
      <c r="AS223" s="7">
        <v>38.14</v>
      </c>
      <c r="AT223" s="15">
        <f t="shared" si="248"/>
        <v>21.2349429007944</v>
      </c>
      <c r="AU223" s="7">
        <v>12.26</v>
      </c>
      <c r="AV223" s="7">
        <v>43.78</v>
      </c>
      <c r="AW223" s="15">
        <f t="shared" si="249"/>
        <v>32.9089653438087</v>
      </c>
      <c r="AX223" s="7">
        <v>19</v>
      </c>
      <c r="AY223" s="37">
        <f t="shared" si="250"/>
        <v>0.137913491922444</v>
      </c>
      <c r="AZ223" s="37">
        <f t="shared" si="251"/>
        <v>0.29167405671706</v>
      </c>
      <c r="BA223" s="7">
        <v>45.23</v>
      </c>
      <c r="BB223" s="15">
        <f t="shared" si="252"/>
        <v>28.215107655297</v>
      </c>
      <c r="BC223" s="7">
        <v>16.29</v>
      </c>
      <c r="BD223" s="7">
        <v>80.56</v>
      </c>
      <c r="BE223" s="15">
        <f t="shared" si="253"/>
        <v>51.5631525413255</v>
      </c>
      <c r="BF223" s="7">
        <v>29.77</v>
      </c>
      <c r="BG223" s="37">
        <f t="shared" si="254"/>
        <v>0.577241664920555</v>
      </c>
      <c r="BH223" s="37">
        <f t="shared" si="255"/>
        <v>0.26627314472007</v>
      </c>
      <c r="BY223" s="7">
        <v>4.1</v>
      </c>
      <c r="BZ223" s="15">
        <f t="shared" si="246"/>
        <v>0.866025403784439</v>
      </c>
      <c r="CA223" s="7">
        <v>0.5</v>
      </c>
      <c r="CB223" s="7">
        <v>5.1</v>
      </c>
      <c r="CC223" s="15">
        <f t="shared" si="247"/>
        <v>0.346410161513775</v>
      </c>
      <c r="CD223" s="7">
        <v>0.2</v>
      </c>
      <c r="CE223" s="37">
        <f t="shared" si="238"/>
        <v>0.218253566020018</v>
      </c>
      <c r="CF223" s="37">
        <f t="shared" si="239"/>
        <v>0.0164099699904924</v>
      </c>
      <c r="CG223" s="7">
        <v>0.4</v>
      </c>
      <c r="CH223" s="15">
        <f t="shared" si="256"/>
        <v>0.173205080756888</v>
      </c>
      <c r="CI223" s="7">
        <v>0.1</v>
      </c>
      <c r="CJ223" s="7">
        <v>0.5</v>
      </c>
      <c r="CK223" s="15">
        <f t="shared" si="257"/>
        <v>0.173205080756888</v>
      </c>
      <c r="CL223" s="7">
        <v>0.1</v>
      </c>
      <c r="CM223" s="37">
        <f t="shared" si="258"/>
        <v>0.22314355131421</v>
      </c>
      <c r="CN223" s="37">
        <f t="shared" si="259"/>
        <v>0.1025</v>
      </c>
      <c r="CO223" s="7">
        <v>15</v>
      </c>
      <c r="CP223" s="15">
        <f t="shared" si="260"/>
        <v>2.7712812921102</v>
      </c>
      <c r="CQ223" s="7">
        <v>1.6</v>
      </c>
      <c r="CR223" s="7">
        <v>22</v>
      </c>
      <c r="CS223" s="15">
        <f t="shared" si="261"/>
        <v>5.88897274573418</v>
      </c>
      <c r="CT223" s="7">
        <v>3.4</v>
      </c>
      <c r="CU223" s="37">
        <f t="shared" si="262"/>
        <v>0.382992252256106</v>
      </c>
      <c r="CV223" s="37">
        <f t="shared" si="263"/>
        <v>0.0352620752984389</v>
      </c>
      <c r="CW223" s="7">
        <v>2.6</v>
      </c>
      <c r="CX223" s="15">
        <f t="shared" si="264"/>
        <v>3.81051177665153</v>
      </c>
      <c r="CY223" s="7">
        <v>2.2</v>
      </c>
      <c r="CZ223" s="7">
        <v>5</v>
      </c>
      <c r="DA223" s="15">
        <f t="shared" si="265"/>
        <v>4.84974226119286</v>
      </c>
      <c r="DB223" s="7">
        <v>2.8</v>
      </c>
      <c r="DC223" s="37">
        <f t="shared" si="266"/>
        <v>0.653926467406664</v>
      </c>
      <c r="DD223" s="37">
        <f t="shared" si="267"/>
        <v>1.02957633136095</v>
      </c>
      <c r="DU223" s="7">
        <v>61</v>
      </c>
      <c r="DV223" s="15">
        <f t="shared" si="268"/>
        <v>25.9807621135332</v>
      </c>
      <c r="DW223" s="7">
        <v>15</v>
      </c>
      <c r="DX223" s="7">
        <v>119</v>
      </c>
      <c r="DY223" s="15">
        <f t="shared" si="269"/>
        <v>60.6217782649107</v>
      </c>
      <c r="DZ223" s="7">
        <v>35</v>
      </c>
      <c r="EA223" s="37">
        <f t="shared" si="270"/>
        <v>0.668249628938218</v>
      </c>
      <c r="EB223" s="37">
        <f t="shared" si="271"/>
        <v>0.146972806543614</v>
      </c>
    </row>
    <row r="224" spans="1:132">
      <c r="A224" s="5">
        <v>41</v>
      </c>
      <c r="B224" s="5" t="s">
        <v>234</v>
      </c>
      <c r="C224" s="6" t="s">
        <v>224</v>
      </c>
      <c r="D224" s="5" t="s">
        <v>236</v>
      </c>
      <c r="E224" s="7">
        <v>-93.39</v>
      </c>
      <c r="F224" s="7">
        <v>41.79</v>
      </c>
      <c r="G224" s="4" t="s">
        <v>108</v>
      </c>
      <c r="H224" s="8">
        <v>275</v>
      </c>
      <c r="I224" s="7">
        <v>9</v>
      </c>
      <c r="J224" s="8">
        <v>891</v>
      </c>
      <c r="K224" s="5" t="s">
        <v>117</v>
      </c>
      <c r="L224" s="18"/>
      <c r="M224" s="18"/>
      <c r="P224" s="9">
        <v>10</v>
      </c>
      <c r="Q224" s="6" t="s">
        <v>89</v>
      </c>
      <c r="R224" s="5" t="s">
        <v>188</v>
      </c>
      <c r="S224" s="5" t="s">
        <v>110</v>
      </c>
      <c r="W224" s="5">
        <v>7</v>
      </c>
      <c r="X224" s="6" t="s">
        <v>89</v>
      </c>
      <c r="Y224" s="5" t="s">
        <v>85</v>
      </c>
      <c r="Z224" s="7">
        <v>0.72409999370575</v>
      </c>
      <c r="AA224" s="5">
        <v>3</v>
      </c>
      <c r="AB224" s="5" t="s">
        <v>91</v>
      </c>
      <c r="AC224" s="5" t="s">
        <v>103</v>
      </c>
      <c r="AD224" s="6" t="s">
        <v>135</v>
      </c>
      <c r="AE224" s="7">
        <v>5.73</v>
      </c>
      <c r="AF224" s="7">
        <v>0.72</v>
      </c>
      <c r="AG224" s="7">
        <v>0.11</v>
      </c>
      <c r="AH224" s="7">
        <v>18</v>
      </c>
      <c r="AI224" s="7">
        <v>49</v>
      </c>
      <c r="AJ224" s="7">
        <v>33</v>
      </c>
      <c r="AK224" s="7">
        <v>46.49</v>
      </c>
      <c r="AL224" s="15">
        <f t="shared" si="234"/>
        <v>29.8778764305631</v>
      </c>
      <c r="AM224" s="7">
        <v>17.25</v>
      </c>
      <c r="AN224" s="7">
        <v>35.01</v>
      </c>
      <c r="AO224" s="15">
        <f t="shared" si="235"/>
        <v>29.3236201721411</v>
      </c>
      <c r="AP224" s="7">
        <v>16.93</v>
      </c>
      <c r="AQ224" s="37">
        <f t="shared" si="236"/>
        <v>-0.283603500735919</v>
      </c>
      <c r="AR224" s="37">
        <f t="shared" si="237"/>
        <v>0.371522139697609</v>
      </c>
      <c r="AS224" s="7">
        <v>38.14</v>
      </c>
      <c r="AT224" s="15">
        <f t="shared" si="248"/>
        <v>21.2349429007944</v>
      </c>
      <c r="AU224" s="7">
        <v>12.26</v>
      </c>
      <c r="AV224" s="7">
        <v>41.23</v>
      </c>
      <c r="AW224" s="15">
        <f t="shared" si="249"/>
        <v>51.4938705090227</v>
      </c>
      <c r="AX224" s="7">
        <v>29.73</v>
      </c>
      <c r="AY224" s="37">
        <f t="shared" si="250"/>
        <v>0.0779025465465355</v>
      </c>
      <c r="AZ224" s="37">
        <f t="shared" si="251"/>
        <v>0.623280241487824</v>
      </c>
      <c r="BA224" s="7">
        <v>45.23</v>
      </c>
      <c r="BB224" s="15">
        <f t="shared" si="252"/>
        <v>28.215107655297</v>
      </c>
      <c r="BC224" s="7">
        <v>16.29</v>
      </c>
      <c r="BD224" s="7">
        <v>64.06</v>
      </c>
      <c r="BE224" s="15">
        <f t="shared" si="253"/>
        <v>12.8171759760097</v>
      </c>
      <c r="BF224" s="7">
        <v>7.4</v>
      </c>
      <c r="BG224" s="37">
        <f t="shared" si="254"/>
        <v>0.34805956069126</v>
      </c>
      <c r="BH224" s="37">
        <f t="shared" si="255"/>
        <v>0.143058748227403</v>
      </c>
      <c r="BY224" s="7">
        <v>4.1</v>
      </c>
      <c r="BZ224" s="15">
        <f t="shared" si="246"/>
        <v>0.866025403784439</v>
      </c>
      <c r="CA224" s="7">
        <v>0.5</v>
      </c>
      <c r="CB224" s="7">
        <v>4</v>
      </c>
      <c r="CC224" s="15">
        <f t="shared" si="247"/>
        <v>2.07846096908265</v>
      </c>
      <c r="CD224" s="7">
        <v>1.2</v>
      </c>
      <c r="CE224" s="37">
        <f t="shared" si="238"/>
        <v>-0.0246926125903715</v>
      </c>
      <c r="CF224" s="37">
        <f t="shared" si="239"/>
        <v>0.104872099940512</v>
      </c>
      <c r="CG224" s="7">
        <v>0.4</v>
      </c>
      <c r="CH224" s="15">
        <f t="shared" si="256"/>
        <v>0.173205080756888</v>
      </c>
      <c r="CI224" s="7">
        <v>0.1</v>
      </c>
      <c r="CJ224" s="7">
        <v>0.4</v>
      </c>
      <c r="CK224" s="15">
        <f t="shared" si="257"/>
        <v>0.173205080756888</v>
      </c>
      <c r="CL224" s="7">
        <v>0.1</v>
      </c>
      <c r="CM224" s="37">
        <f t="shared" si="258"/>
        <v>0</v>
      </c>
      <c r="CN224" s="37">
        <f t="shared" si="259"/>
        <v>0.125</v>
      </c>
      <c r="CO224" s="7">
        <v>15</v>
      </c>
      <c r="CP224" s="15">
        <f t="shared" si="260"/>
        <v>2.7712812921102</v>
      </c>
      <c r="CQ224" s="7">
        <v>1.6</v>
      </c>
      <c r="CR224" s="7">
        <v>20</v>
      </c>
      <c r="CS224" s="15">
        <f t="shared" si="261"/>
        <v>9.69948452238571</v>
      </c>
      <c r="CT224" s="7">
        <v>5.6</v>
      </c>
      <c r="CU224" s="37">
        <f t="shared" si="262"/>
        <v>0.287682072451781</v>
      </c>
      <c r="CV224" s="37">
        <f t="shared" si="263"/>
        <v>0.0897777777777777</v>
      </c>
      <c r="CW224" s="7">
        <v>2.6</v>
      </c>
      <c r="CX224" s="15">
        <f t="shared" si="264"/>
        <v>3.81051177665153</v>
      </c>
      <c r="CY224" s="7">
        <v>2.2</v>
      </c>
      <c r="CZ224" s="7">
        <v>2.9</v>
      </c>
      <c r="DA224" s="15">
        <f t="shared" si="265"/>
        <v>1.90525588832577</v>
      </c>
      <c r="DB224" s="7">
        <v>1.1</v>
      </c>
      <c r="DC224" s="37">
        <f t="shared" si="266"/>
        <v>0.109199291964992</v>
      </c>
      <c r="DD224" s="37">
        <f t="shared" si="267"/>
        <v>0.859852669054169</v>
      </c>
      <c r="DU224" s="7">
        <v>61</v>
      </c>
      <c r="DV224" s="15">
        <f t="shared" si="268"/>
        <v>25.9807621135332</v>
      </c>
      <c r="DW224" s="7">
        <v>15</v>
      </c>
      <c r="DX224" s="7">
        <v>69</v>
      </c>
      <c r="DY224" s="15">
        <f t="shared" si="269"/>
        <v>74.4781847254617</v>
      </c>
      <c r="DZ224" s="7">
        <v>43</v>
      </c>
      <c r="EA224" s="37">
        <f t="shared" si="270"/>
        <v>0.123232640423948</v>
      </c>
      <c r="EB224" s="37">
        <f t="shared" si="271"/>
        <v>0.448831405352128</v>
      </c>
    </row>
    <row r="225" spans="1:132">
      <c r="A225" s="5">
        <v>41</v>
      </c>
      <c r="B225" s="5" t="s">
        <v>234</v>
      </c>
      <c r="C225" s="6" t="s">
        <v>224</v>
      </c>
      <c r="D225" s="5" t="s">
        <v>236</v>
      </c>
      <c r="E225" s="7">
        <v>-93.39</v>
      </c>
      <c r="F225" s="7">
        <v>41.79</v>
      </c>
      <c r="G225" s="4" t="s">
        <v>108</v>
      </c>
      <c r="H225" s="8">
        <v>275</v>
      </c>
      <c r="I225" s="7">
        <v>9</v>
      </c>
      <c r="J225" s="8">
        <v>891</v>
      </c>
      <c r="K225" s="5" t="s">
        <v>132</v>
      </c>
      <c r="L225" s="18"/>
      <c r="M225" s="18"/>
      <c r="Q225" s="18"/>
      <c r="T225" s="6" t="s">
        <v>161</v>
      </c>
      <c r="U225" s="5" t="s">
        <v>189</v>
      </c>
      <c r="V225" s="5" t="s">
        <v>110</v>
      </c>
      <c r="W225" s="5">
        <v>7</v>
      </c>
      <c r="X225" s="6" t="s">
        <v>89</v>
      </c>
      <c r="Y225" s="5" t="s">
        <v>85</v>
      </c>
      <c r="Z225" s="7">
        <v>0.72409999370575</v>
      </c>
      <c r="AA225" s="5">
        <v>3</v>
      </c>
      <c r="AB225" s="5" t="s">
        <v>91</v>
      </c>
      <c r="AC225" s="5" t="s">
        <v>103</v>
      </c>
      <c r="AD225" s="6" t="s">
        <v>135</v>
      </c>
      <c r="AE225" s="7">
        <v>5.73</v>
      </c>
      <c r="AF225" s="7">
        <v>0.72</v>
      </c>
      <c r="AG225" s="7">
        <v>0.11</v>
      </c>
      <c r="AH225" s="7">
        <v>18</v>
      </c>
      <c r="AI225" s="7">
        <v>49</v>
      </c>
      <c r="AJ225" s="7">
        <v>33</v>
      </c>
      <c r="AK225" s="7">
        <v>46.49</v>
      </c>
      <c r="AL225" s="15">
        <f t="shared" si="234"/>
        <v>29.8778764305631</v>
      </c>
      <c r="AM225" s="7">
        <v>17.25</v>
      </c>
      <c r="AN225" s="7">
        <v>42.17</v>
      </c>
      <c r="AO225" s="15">
        <f t="shared" si="235"/>
        <v>6.51251103645898</v>
      </c>
      <c r="AP225" s="7">
        <v>3.76</v>
      </c>
      <c r="AQ225" s="37">
        <f t="shared" si="236"/>
        <v>-0.097528167944025</v>
      </c>
      <c r="AR225" s="37">
        <f t="shared" si="237"/>
        <v>0.145626299671883</v>
      </c>
      <c r="AS225" s="7">
        <v>38.14</v>
      </c>
      <c r="AT225" s="15">
        <f t="shared" si="248"/>
        <v>21.2349429007944</v>
      </c>
      <c r="AU225" s="7">
        <v>12.26</v>
      </c>
      <c r="AV225" s="7">
        <v>37.17</v>
      </c>
      <c r="AW225" s="15">
        <f t="shared" si="249"/>
        <v>32.9782473761114</v>
      </c>
      <c r="AX225" s="7">
        <v>19.04</v>
      </c>
      <c r="AY225" s="37">
        <f t="shared" si="250"/>
        <v>-0.0257616158631122</v>
      </c>
      <c r="AZ225" s="37">
        <f t="shared" si="251"/>
        <v>0.365719264338451</v>
      </c>
      <c r="BA225" s="7">
        <v>45.23</v>
      </c>
      <c r="BB225" s="15">
        <f t="shared" si="252"/>
        <v>28.215107655297</v>
      </c>
      <c r="BC225" s="7">
        <v>16.29</v>
      </c>
      <c r="BD225" s="7">
        <v>47.97</v>
      </c>
      <c r="BE225" s="15">
        <f t="shared" si="253"/>
        <v>32.9782473761114</v>
      </c>
      <c r="BF225" s="7">
        <v>19.04</v>
      </c>
      <c r="BG225" s="37">
        <f t="shared" si="254"/>
        <v>0.0588152320242208</v>
      </c>
      <c r="BH225" s="37">
        <f t="shared" si="255"/>
        <v>0.28725594907622</v>
      </c>
      <c r="BY225" s="7">
        <v>4.1</v>
      </c>
      <c r="BZ225" s="15">
        <f t="shared" si="246"/>
        <v>0.866025403784439</v>
      </c>
      <c r="CA225" s="7">
        <v>0.5</v>
      </c>
      <c r="CB225" s="7">
        <v>4.1</v>
      </c>
      <c r="CC225" s="15">
        <f t="shared" si="247"/>
        <v>1.55884572681199</v>
      </c>
      <c r="CD225" s="7">
        <v>0.9</v>
      </c>
      <c r="CE225" s="37">
        <f t="shared" si="238"/>
        <v>0</v>
      </c>
      <c r="CF225" s="37">
        <f t="shared" si="239"/>
        <v>0.0630577037477692</v>
      </c>
      <c r="CG225" s="7">
        <v>0.4</v>
      </c>
      <c r="CH225" s="15">
        <f t="shared" si="256"/>
        <v>0.173205080756888</v>
      </c>
      <c r="CI225" s="7">
        <v>0.1</v>
      </c>
      <c r="CJ225" s="7">
        <v>0.4</v>
      </c>
      <c r="CK225" s="15">
        <f t="shared" si="257"/>
        <v>0.346410161513775</v>
      </c>
      <c r="CL225" s="7">
        <v>0.2</v>
      </c>
      <c r="CM225" s="37">
        <f t="shared" si="258"/>
        <v>0</v>
      </c>
      <c r="CN225" s="37">
        <f t="shared" si="259"/>
        <v>0.3125</v>
      </c>
      <c r="CO225" s="7">
        <v>15</v>
      </c>
      <c r="CP225" s="15">
        <f t="shared" si="260"/>
        <v>2.7712812921102</v>
      </c>
      <c r="CQ225" s="7">
        <v>1.6</v>
      </c>
      <c r="CR225" s="7">
        <v>20</v>
      </c>
      <c r="CS225" s="15">
        <f t="shared" si="261"/>
        <v>2.7712812921102</v>
      </c>
      <c r="CT225" s="7">
        <v>1.6</v>
      </c>
      <c r="CU225" s="37">
        <f t="shared" si="262"/>
        <v>0.287682072451781</v>
      </c>
      <c r="CV225" s="37">
        <f t="shared" si="263"/>
        <v>0.0177777777777778</v>
      </c>
      <c r="CW225" s="7">
        <v>2.6</v>
      </c>
      <c r="CX225" s="15">
        <f t="shared" si="264"/>
        <v>3.81051177665153</v>
      </c>
      <c r="CY225" s="7">
        <v>2.2</v>
      </c>
      <c r="CZ225" s="7">
        <v>4.8</v>
      </c>
      <c r="DA225" s="15">
        <f t="shared" si="265"/>
        <v>3.63730669589464</v>
      </c>
      <c r="DB225" s="7">
        <v>2.1</v>
      </c>
      <c r="DC225" s="37">
        <f t="shared" si="266"/>
        <v>0.613104472886409</v>
      </c>
      <c r="DD225" s="37">
        <f t="shared" si="267"/>
        <v>0.907382581360947</v>
      </c>
      <c r="DU225" s="7">
        <v>61</v>
      </c>
      <c r="DV225" s="15">
        <f t="shared" si="268"/>
        <v>25.9807621135332</v>
      </c>
      <c r="DW225" s="7">
        <v>15</v>
      </c>
      <c r="DX225" s="7">
        <v>142</v>
      </c>
      <c r="DY225" s="15">
        <f t="shared" si="269"/>
        <v>204.381995293128</v>
      </c>
      <c r="DZ225" s="7">
        <v>118</v>
      </c>
      <c r="EA225" s="37">
        <f t="shared" si="270"/>
        <v>0.84495319342795</v>
      </c>
      <c r="EB225" s="37">
        <f t="shared" si="271"/>
        <v>0.751005207979865</v>
      </c>
    </row>
    <row r="226" spans="1:132">
      <c r="A226" s="5">
        <v>41</v>
      </c>
      <c r="B226" s="5" t="s">
        <v>234</v>
      </c>
      <c r="C226" s="6" t="s">
        <v>224</v>
      </c>
      <c r="D226" s="5" t="s">
        <v>237</v>
      </c>
      <c r="E226" s="7">
        <v>-0.64</v>
      </c>
      <c r="F226" s="7">
        <v>51.41</v>
      </c>
      <c r="G226" s="4" t="s">
        <v>108</v>
      </c>
      <c r="H226" s="8">
        <v>60</v>
      </c>
      <c r="I226" s="7">
        <v>10</v>
      </c>
      <c r="J226" s="8">
        <v>678</v>
      </c>
      <c r="K226" s="5" t="s">
        <v>81</v>
      </c>
      <c r="L226" s="9">
        <v>10</v>
      </c>
      <c r="M226" s="6" t="s">
        <v>89</v>
      </c>
      <c r="N226" s="5" t="s">
        <v>83</v>
      </c>
      <c r="O226" s="5" t="s">
        <v>110</v>
      </c>
      <c r="Q226" s="18"/>
      <c r="W226" s="5">
        <v>9</v>
      </c>
      <c r="X226" s="6" t="s">
        <v>89</v>
      </c>
      <c r="Y226" s="5" t="s">
        <v>85</v>
      </c>
      <c r="Z226" s="7">
        <v>0.800599992275238</v>
      </c>
      <c r="AA226" s="5">
        <v>3</v>
      </c>
      <c r="AB226" s="5" t="s">
        <v>91</v>
      </c>
      <c r="AC226" s="5" t="s">
        <v>103</v>
      </c>
      <c r="AD226" s="6" t="s">
        <v>88</v>
      </c>
      <c r="AE226" s="7">
        <v>3.76</v>
      </c>
      <c r="AF226" s="5">
        <v>2.43</v>
      </c>
      <c r="AG226" s="7">
        <v>0.21</v>
      </c>
      <c r="AH226" s="7">
        <v>30.5</v>
      </c>
      <c r="AI226" s="7">
        <v>38</v>
      </c>
      <c r="AJ226" s="7">
        <v>31</v>
      </c>
      <c r="AK226" s="7">
        <v>56.3</v>
      </c>
      <c r="AL226" s="15">
        <f t="shared" si="234"/>
        <v>6.49519052838329</v>
      </c>
      <c r="AM226" s="7">
        <v>3.75</v>
      </c>
      <c r="AN226" s="7">
        <v>51.74</v>
      </c>
      <c r="AO226" s="15">
        <f t="shared" si="235"/>
        <v>15.4845342196658</v>
      </c>
      <c r="AP226" s="7">
        <v>8.94</v>
      </c>
      <c r="AQ226" s="37">
        <f t="shared" si="236"/>
        <v>-0.0844633583877616</v>
      </c>
      <c r="AR226" s="37">
        <f t="shared" si="237"/>
        <v>0.0342919052423945</v>
      </c>
      <c r="AS226" s="7">
        <v>213.78</v>
      </c>
      <c r="AT226" s="15">
        <f t="shared" si="248"/>
        <v>58.9243684734932</v>
      </c>
      <c r="AU226" s="7">
        <v>34.02</v>
      </c>
      <c r="AV226" s="7">
        <v>195.06</v>
      </c>
      <c r="AW226" s="15">
        <f t="shared" si="249"/>
        <v>59.547906764218</v>
      </c>
      <c r="AX226" s="7">
        <v>34.38</v>
      </c>
      <c r="AY226" s="37">
        <f t="shared" si="250"/>
        <v>-0.0916402453019307</v>
      </c>
      <c r="AZ226" s="37">
        <f t="shared" si="251"/>
        <v>0.0563894087604564</v>
      </c>
      <c r="BA226" s="7">
        <v>164.23</v>
      </c>
      <c r="BB226" s="15">
        <f t="shared" si="252"/>
        <v>23.9023011444505</v>
      </c>
      <c r="BC226" s="7">
        <v>13.8</v>
      </c>
      <c r="BD226" s="7">
        <v>183.6</v>
      </c>
      <c r="BE226" s="15">
        <f t="shared" si="253"/>
        <v>73.0405825551796</v>
      </c>
      <c r="BF226" s="7">
        <v>42.17</v>
      </c>
      <c r="BG226" s="37">
        <f t="shared" si="254"/>
        <v>0.111491593836921</v>
      </c>
      <c r="BH226" s="37">
        <f t="shared" si="255"/>
        <v>0.0598155721356029</v>
      </c>
      <c r="BY226" s="7">
        <v>24.3</v>
      </c>
      <c r="BZ226" s="15">
        <f t="shared" si="246"/>
        <v>4.50333209967908</v>
      </c>
      <c r="CA226" s="7">
        <v>2.6</v>
      </c>
      <c r="CB226" s="7">
        <v>28.7</v>
      </c>
      <c r="CC226" s="15">
        <f t="shared" si="247"/>
        <v>5.54256258422041</v>
      </c>
      <c r="CD226" s="7">
        <v>3.2</v>
      </c>
      <c r="CE226" s="37">
        <f t="shared" si="238"/>
        <v>0.166420772419073</v>
      </c>
      <c r="CF226" s="37">
        <f t="shared" si="239"/>
        <v>0.0238799808597918</v>
      </c>
      <c r="CG226" s="7">
        <v>2.1</v>
      </c>
      <c r="CH226" s="15">
        <f t="shared" si="256"/>
        <v>0.346410161513775</v>
      </c>
      <c r="CI226" s="7">
        <v>0.2</v>
      </c>
      <c r="CJ226" s="7">
        <v>2.4</v>
      </c>
      <c r="CK226" s="15">
        <f t="shared" si="257"/>
        <v>0.519615242270663</v>
      </c>
      <c r="CL226" s="7">
        <v>0.3</v>
      </c>
      <c r="CM226" s="37">
        <f t="shared" si="258"/>
        <v>0.133531392624523</v>
      </c>
      <c r="CN226" s="37">
        <f t="shared" si="259"/>
        <v>0.0246952947845805</v>
      </c>
      <c r="CO226" s="7">
        <v>23</v>
      </c>
      <c r="CP226" s="15">
        <f t="shared" si="260"/>
        <v>4.67653718043597</v>
      </c>
      <c r="CQ226" s="7">
        <v>2.7</v>
      </c>
      <c r="CR226" s="7">
        <v>29</v>
      </c>
      <c r="CS226" s="15">
        <f t="shared" si="261"/>
        <v>12.9903810567666</v>
      </c>
      <c r="CT226" s="7">
        <v>7.5</v>
      </c>
      <c r="CU226" s="37">
        <f t="shared" si="262"/>
        <v>0.231801614057324</v>
      </c>
      <c r="CV226" s="37">
        <f t="shared" si="263"/>
        <v>0.0806653794542009</v>
      </c>
      <c r="CW226" s="7">
        <v>14.2</v>
      </c>
      <c r="CX226" s="15">
        <f t="shared" si="264"/>
        <v>4.67653718043597</v>
      </c>
      <c r="CY226" s="7">
        <v>2.7</v>
      </c>
      <c r="CZ226" s="7">
        <v>14.7</v>
      </c>
      <c r="DA226" s="15">
        <f t="shared" si="265"/>
        <v>5.54256258422041</v>
      </c>
      <c r="DB226" s="7">
        <v>3.2</v>
      </c>
      <c r="DC226" s="37">
        <f t="shared" si="266"/>
        <v>0.0346055291774756</v>
      </c>
      <c r="DD226" s="37">
        <f t="shared" si="267"/>
        <v>0.0835412035121068</v>
      </c>
      <c r="DU226" s="7">
        <v>651</v>
      </c>
      <c r="DV226" s="15">
        <f t="shared" si="268"/>
        <v>60.6217782649107</v>
      </c>
      <c r="DW226" s="7">
        <v>35</v>
      </c>
      <c r="DX226" s="7">
        <v>588</v>
      </c>
      <c r="DY226" s="15">
        <f t="shared" si="269"/>
        <v>84.870489570875</v>
      </c>
      <c r="DZ226" s="7">
        <v>49</v>
      </c>
      <c r="EA226" s="37">
        <f t="shared" si="270"/>
        <v>-0.101782694309942</v>
      </c>
      <c r="EB226" s="37">
        <f t="shared" si="271"/>
        <v>0.00983495201757428</v>
      </c>
    </row>
    <row r="227" spans="1:132">
      <c r="A227" s="5">
        <v>41</v>
      </c>
      <c r="B227" s="5" t="s">
        <v>234</v>
      </c>
      <c r="C227" s="6" t="s">
        <v>224</v>
      </c>
      <c r="D227" s="5" t="s">
        <v>237</v>
      </c>
      <c r="E227" s="7">
        <v>-0.64</v>
      </c>
      <c r="F227" s="7">
        <v>51.41</v>
      </c>
      <c r="G227" s="4" t="s">
        <v>108</v>
      </c>
      <c r="H227" s="8">
        <v>60</v>
      </c>
      <c r="I227" s="7">
        <v>10</v>
      </c>
      <c r="J227" s="8">
        <v>678</v>
      </c>
      <c r="K227" s="5" t="s">
        <v>117</v>
      </c>
      <c r="L227" s="18"/>
      <c r="M227" s="18"/>
      <c r="P227" s="9">
        <v>10</v>
      </c>
      <c r="Q227" s="6" t="s">
        <v>89</v>
      </c>
      <c r="R227" s="5" t="s">
        <v>188</v>
      </c>
      <c r="S227" s="5" t="s">
        <v>110</v>
      </c>
      <c r="W227" s="5">
        <v>9</v>
      </c>
      <c r="X227" s="6" t="s">
        <v>89</v>
      </c>
      <c r="Y227" s="5" t="s">
        <v>85</v>
      </c>
      <c r="Z227" s="7">
        <v>0.800599992275238</v>
      </c>
      <c r="AA227" s="5">
        <v>3</v>
      </c>
      <c r="AB227" s="5" t="s">
        <v>91</v>
      </c>
      <c r="AC227" s="5" t="s">
        <v>103</v>
      </c>
      <c r="AD227" s="6" t="s">
        <v>88</v>
      </c>
      <c r="AE227" s="7">
        <v>3.76</v>
      </c>
      <c r="AF227" s="5">
        <v>2.43</v>
      </c>
      <c r="AG227" s="7">
        <v>0.21</v>
      </c>
      <c r="AH227" s="7">
        <v>30.5</v>
      </c>
      <c r="AI227" s="7">
        <v>38</v>
      </c>
      <c r="AJ227" s="7">
        <v>31</v>
      </c>
      <c r="AK227" s="7">
        <v>56.3</v>
      </c>
      <c r="AL227" s="15">
        <f t="shared" si="234"/>
        <v>6.49519052838329</v>
      </c>
      <c r="AM227" s="7">
        <v>3.75</v>
      </c>
      <c r="AN227" s="7">
        <v>49.39</v>
      </c>
      <c r="AO227" s="15">
        <f t="shared" si="235"/>
        <v>10.3230228131105</v>
      </c>
      <c r="AP227" s="7">
        <v>5.96</v>
      </c>
      <c r="AQ227" s="37">
        <f t="shared" si="236"/>
        <v>-0.130946560593111</v>
      </c>
      <c r="AR227" s="37">
        <f t="shared" si="237"/>
        <v>0.0189983337904571</v>
      </c>
      <c r="AS227" s="7">
        <v>213.78</v>
      </c>
      <c r="AT227" s="15">
        <f t="shared" si="248"/>
        <v>58.9243684734932</v>
      </c>
      <c r="AU227" s="7">
        <v>34.02</v>
      </c>
      <c r="AV227" s="7">
        <v>180.68</v>
      </c>
      <c r="AW227" s="15">
        <f t="shared" si="249"/>
        <v>45.466333698683</v>
      </c>
      <c r="AX227" s="7">
        <v>26.25</v>
      </c>
      <c r="AY227" s="37">
        <f t="shared" si="250"/>
        <v>-0.168219938059396</v>
      </c>
      <c r="AZ227" s="37">
        <f t="shared" si="251"/>
        <v>0.0464317068073915</v>
      </c>
      <c r="BA227" s="7">
        <v>164.23</v>
      </c>
      <c r="BB227" s="15">
        <f t="shared" si="252"/>
        <v>23.9023011444505</v>
      </c>
      <c r="BC227" s="7">
        <v>13.8</v>
      </c>
      <c r="BD227" s="7">
        <v>184.24</v>
      </c>
      <c r="BE227" s="15">
        <f t="shared" si="253"/>
        <v>32.7357602630518</v>
      </c>
      <c r="BF227" s="7">
        <v>18.9</v>
      </c>
      <c r="BG227" s="37">
        <f t="shared" si="254"/>
        <v>0.114971371162961</v>
      </c>
      <c r="BH227" s="37">
        <f t="shared" si="255"/>
        <v>0.0175841804893998</v>
      </c>
      <c r="BY227" s="7">
        <v>24.3</v>
      </c>
      <c r="BZ227" s="15">
        <f t="shared" si="246"/>
        <v>4.50333209967908</v>
      </c>
      <c r="CA227" s="7">
        <v>2.6</v>
      </c>
      <c r="CB227" s="7">
        <v>26.9</v>
      </c>
      <c r="CC227" s="15">
        <f t="shared" si="247"/>
        <v>2.07846096908265</v>
      </c>
      <c r="CD227" s="7">
        <v>1.2</v>
      </c>
      <c r="CE227" s="37">
        <f t="shared" si="238"/>
        <v>0.10164993626129</v>
      </c>
      <c r="CF227" s="37">
        <f t="shared" si="239"/>
        <v>0.0134381416080532</v>
      </c>
      <c r="CG227" s="7">
        <v>2.1</v>
      </c>
      <c r="CH227" s="15">
        <f t="shared" si="256"/>
        <v>0.346410161513775</v>
      </c>
      <c r="CI227" s="7">
        <v>0.2</v>
      </c>
      <c r="CJ227" s="7">
        <v>2.2</v>
      </c>
      <c r="CK227" s="15">
        <f t="shared" si="257"/>
        <v>0.173205080756888</v>
      </c>
      <c r="CL227" s="7">
        <v>0.1</v>
      </c>
      <c r="CM227" s="37">
        <f t="shared" si="258"/>
        <v>0.0465200156348929</v>
      </c>
      <c r="CN227" s="37">
        <f t="shared" si="259"/>
        <v>0.0111364104870598</v>
      </c>
      <c r="CO227" s="7">
        <v>23</v>
      </c>
      <c r="CP227" s="15">
        <f t="shared" si="260"/>
        <v>4.67653718043597</v>
      </c>
      <c r="CQ227" s="7">
        <v>2.7</v>
      </c>
      <c r="CR227" s="7">
        <v>44</v>
      </c>
      <c r="CS227" s="15">
        <f t="shared" si="261"/>
        <v>14.3760217028217</v>
      </c>
      <c r="CT227" s="7">
        <v>8.3</v>
      </c>
      <c r="CU227" s="37">
        <f t="shared" si="262"/>
        <v>0.648695417989111</v>
      </c>
      <c r="CV227" s="37">
        <f t="shared" si="263"/>
        <v>0.0493643960224343</v>
      </c>
      <c r="CW227" s="7">
        <v>14.2</v>
      </c>
      <c r="CX227" s="15">
        <f t="shared" si="264"/>
        <v>4.67653718043597</v>
      </c>
      <c r="CY227" s="7">
        <v>2.7</v>
      </c>
      <c r="CZ227" s="7">
        <v>10.9</v>
      </c>
      <c r="DA227" s="15">
        <f t="shared" si="265"/>
        <v>0.692820323027551</v>
      </c>
      <c r="DB227" s="7">
        <v>0.4</v>
      </c>
      <c r="DC227" s="37">
        <f t="shared" si="266"/>
        <v>-0.264479175372117</v>
      </c>
      <c r="DD227" s="37">
        <f t="shared" si="267"/>
        <v>0.0375002289533209</v>
      </c>
      <c r="DU227" s="7">
        <v>651</v>
      </c>
      <c r="DV227" s="15">
        <f t="shared" si="268"/>
        <v>60.6217782649107</v>
      </c>
      <c r="DW227" s="7">
        <v>35</v>
      </c>
      <c r="DX227" s="7">
        <v>507</v>
      </c>
      <c r="DY227" s="15">
        <f t="shared" si="269"/>
        <v>363.730669589464</v>
      </c>
      <c r="DZ227" s="7">
        <v>210</v>
      </c>
      <c r="EA227" s="37">
        <f t="shared" si="270"/>
        <v>-0.249998638617385</v>
      </c>
      <c r="EB227" s="37">
        <f t="shared" si="271"/>
        <v>0.17445312792956</v>
      </c>
    </row>
    <row r="228" spans="1:132">
      <c r="A228" s="5">
        <v>41</v>
      </c>
      <c r="B228" s="5" t="s">
        <v>234</v>
      </c>
      <c r="C228" s="6" t="s">
        <v>224</v>
      </c>
      <c r="D228" s="5" t="s">
        <v>237</v>
      </c>
      <c r="E228" s="7">
        <v>-0.64</v>
      </c>
      <c r="F228" s="7">
        <v>51.41</v>
      </c>
      <c r="G228" s="4" t="s">
        <v>108</v>
      </c>
      <c r="H228" s="8">
        <v>60</v>
      </c>
      <c r="I228" s="7">
        <v>10</v>
      </c>
      <c r="J228" s="8">
        <v>678</v>
      </c>
      <c r="K228" s="5" t="s">
        <v>132</v>
      </c>
      <c r="L228" s="18"/>
      <c r="M228" s="18"/>
      <c r="Q228" s="18"/>
      <c r="T228" s="6" t="s">
        <v>161</v>
      </c>
      <c r="U228" s="5" t="s">
        <v>189</v>
      </c>
      <c r="V228" s="5" t="s">
        <v>110</v>
      </c>
      <c r="W228" s="5">
        <v>9</v>
      </c>
      <c r="X228" s="6" t="s">
        <v>89</v>
      </c>
      <c r="Y228" s="5" t="s">
        <v>85</v>
      </c>
      <c r="Z228" s="7">
        <v>0.800599992275238</v>
      </c>
      <c r="AA228" s="5">
        <v>3</v>
      </c>
      <c r="AB228" s="5" t="s">
        <v>91</v>
      </c>
      <c r="AC228" s="5" t="s">
        <v>103</v>
      </c>
      <c r="AD228" s="6" t="s">
        <v>88</v>
      </c>
      <c r="AE228" s="7">
        <v>3.76</v>
      </c>
      <c r="AF228" s="5">
        <v>2.43</v>
      </c>
      <c r="AG228" s="7">
        <v>0.21</v>
      </c>
      <c r="AH228" s="7">
        <v>30.5</v>
      </c>
      <c r="AI228" s="7">
        <v>38</v>
      </c>
      <c r="AJ228" s="7">
        <v>31</v>
      </c>
      <c r="AK228" s="7">
        <v>56.3</v>
      </c>
      <c r="AL228" s="15">
        <f t="shared" si="234"/>
        <v>6.49519052838329</v>
      </c>
      <c r="AM228" s="7">
        <v>3.75</v>
      </c>
      <c r="AN228" s="7">
        <v>45.16</v>
      </c>
      <c r="AO228" s="15">
        <f t="shared" si="235"/>
        <v>12.4880863225716</v>
      </c>
      <c r="AP228" s="7">
        <v>7.21</v>
      </c>
      <c r="AQ228" s="37">
        <f t="shared" si="236"/>
        <v>-0.220482795864184</v>
      </c>
      <c r="AR228" s="37">
        <f t="shared" si="237"/>
        <v>0.029926132758949</v>
      </c>
      <c r="AS228" s="7">
        <v>213.78</v>
      </c>
      <c r="AT228" s="15">
        <f t="shared" si="248"/>
        <v>58.9243684734932</v>
      </c>
      <c r="AU228" s="7">
        <v>34.02</v>
      </c>
      <c r="AV228" s="7">
        <v>215.56</v>
      </c>
      <c r="AW228" s="15">
        <f t="shared" si="249"/>
        <v>82.9998746987006</v>
      </c>
      <c r="AX228" s="7">
        <v>47.92</v>
      </c>
      <c r="AY228" s="37">
        <f t="shared" si="250"/>
        <v>0.0082918442194968</v>
      </c>
      <c r="AZ228" s="37">
        <f t="shared" si="251"/>
        <v>0.0747435037387534</v>
      </c>
      <c r="BA228" s="7">
        <v>164.23</v>
      </c>
      <c r="BB228" s="15">
        <f t="shared" si="252"/>
        <v>23.9023011444505</v>
      </c>
      <c r="BC228" s="7">
        <v>13.8</v>
      </c>
      <c r="BD228" s="7">
        <v>257.59</v>
      </c>
      <c r="BE228" s="15">
        <f t="shared" si="253"/>
        <v>38.9191816460727</v>
      </c>
      <c r="BF228" s="7">
        <v>22.47</v>
      </c>
      <c r="BG228" s="37">
        <f t="shared" si="254"/>
        <v>0.450101289251442</v>
      </c>
      <c r="BH228" s="37">
        <f t="shared" si="255"/>
        <v>0.0146701485160197</v>
      </c>
      <c r="BY228" s="7">
        <v>24.3</v>
      </c>
      <c r="BZ228" s="15">
        <f t="shared" si="246"/>
        <v>4.50333209967908</v>
      </c>
      <c r="CA228" s="7">
        <v>2.6</v>
      </c>
      <c r="CB228" s="7">
        <v>24.9</v>
      </c>
      <c r="CC228" s="15">
        <f t="shared" si="247"/>
        <v>3.81051177665153</v>
      </c>
      <c r="CD228" s="7">
        <v>2.2</v>
      </c>
      <c r="CE228" s="37">
        <f t="shared" si="238"/>
        <v>0.0243914531241591</v>
      </c>
      <c r="CF228" s="37">
        <f t="shared" si="239"/>
        <v>0.019254445062923</v>
      </c>
      <c r="CG228" s="7">
        <v>2.1</v>
      </c>
      <c r="CH228" s="15">
        <f t="shared" si="256"/>
        <v>0.346410161513775</v>
      </c>
      <c r="CI228" s="7">
        <v>0.2</v>
      </c>
      <c r="CJ228" s="7">
        <v>2</v>
      </c>
      <c r="CK228" s="15">
        <f t="shared" si="257"/>
        <v>0.173205080756888</v>
      </c>
      <c r="CL228" s="7">
        <v>0.1</v>
      </c>
      <c r="CM228" s="37">
        <f t="shared" si="258"/>
        <v>-0.048790164169432</v>
      </c>
      <c r="CN228" s="37">
        <f t="shared" si="259"/>
        <v>0.0115702947845805</v>
      </c>
      <c r="CO228" s="7">
        <v>23</v>
      </c>
      <c r="CP228" s="15">
        <f t="shared" si="260"/>
        <v>4.67653718043597</v>
      </c>
      <c r="CQ228" s="7">
        <v>2.7</v>
      </c>
      <c r="CR228" s="7">
        <v>36</v>
      </c>
      <c r="CS228" s="15">
        <f t="shared" si="261"/>
        <v>6.06217782649107</v>
      </c>
      <c r="CT228" s="7">
        <v>3.5</v>
      </c>
      <c r="CU228" s="37">
        <f t="shared" si="262"/>
        <v>0.44802472252696</v>
      </c>
      <c r="CV228" s="37">
        <f t="shared" si="263"/>
        <v>0.0232328788303111</v>
      </c>
      <c r="CW228" s="7">
        <v>14.2</v>
      </c>
      <c r="CX228" s="15">
        <f t="shared" si="264"/>
        <v>4.67653718043597</v>
      </c>
      <c r="CY228" s="7">
        <v>2.7</v>
      </c>
      <c r="CZ228" s="7">
        <v>10.3</v>
      </c>
      <c r="DA228" s="15">
        <f t="shared" si="265"/>
        <v>2.07846096908265</v>
      </c>
      <c r="DB228" s="7">
        <v>1.2</v>
      </c>
      <c r="DC228" s="37">
        <f t="shared" si="266"/>
        <v>-0.321098069371625</v>
      </c>
      <c r="DD228" s="37">
        <f t="shared" si="267"/>
        <v>0.0497269220556205</v>
      </c>
      <c r="DU228" s="7">
        <v>651</v>
      </c>
      <c r="DV228" s="15">
        <f t="shared" si="268"/>
        <v>60.6217782649107</v>
      </c>
      <c r="DW228" s="7">
        <v>35</v>
      </c>
      <c r="DX228" s="7">
        <v>746</v>
      </c>
      <c r="DY228" s="15">
        <f t="shared" si="269"/>
        <v>152.420471066061</v>
      </c>
      <c r="DZ228" s="7">
        <v>88</v>
      </c>
      <c r="EA228" s="37">
        <f t="shared" si="270"/>
        <v>0.136215957995192</v>
      </c>
      <c r="EB228" s="37">
        <f t="shared" si="271"/>
        <v>0.0168056510730472</v>
      </c>
    </row>
    <row r="229" spans="1:132">
      <c r="A229" s="5">
        <v>41</v>
      </c>
      <c r="B229" s="5" t="s">
        <v>234</v>
      </c>
      <c r="C229" s="6" t="s">
        <v>224</v>
      </c>
      <c r="D229" s="5" t="s">
        <v>237</v>
      </c>
      <c r="E229" s="7">
        <v>-0.64</v>
      </c>
      <c r="F229" s="7">
        <v>51.41</v>
      </c>
      <c r="G229" s="4" t="s">
        <v>108</v>
      </c>
      <c r="H229" s="8">
        <v>60</v>
      </c>
      <c r="I229" s="7">
        <v>10</v>
      </c>
      <c r="J229" s="8">
        <v>678</v>
      </c>
      <c r="K229" s="5" t="s">
        <v>81</v>
      </c>
      <c r="L229" s="9">
        <v>10</v>
      </c>
      <c r="M229" s="6" t="s">
        <v>89</v>
      </c>
      <c r="N229" s="5" t="s">
        <v>83</v>
      </c>
      <c r="O229" s="5" t="s">
        <v>110</v>
      </c>
      <c r="Q229" s="18"/>
      <c r="W229" s="5">
        <v>9</v>
      </c>
      <c r="X229" s="6" t="s">
        <v>89</v>
      </c>
      <c r="Y229" s="5" t="s">
        <v>85</v>
      </c>
      <c r="Z229" s="7">
        <v>0.800599992275238</v>
      </c>
      <c r="AA229" s="5">
        <v>3</v>
      </c>
      <c r="AB229" s="5" t="s">
        <v>91</v>
      </c>
      <c r="AC229" s="5" t="s">
        <v>103</v>
      </c>
      <c r="AD229" s="6" t="s">
        <v>135</v>
      </c>
      <c r="AE229" s="7">
        <v>3.76</v>
      </c>
      <c r="AF229" s="5">
        <v>2.43</v>
      </c>
      <c r="AG229" s="7">
        <v>0.21</v>
      </c>
      <c r="AH229" s="7">
        <v>29</v>
      </c>
      <c r="AI229" s="7">
        <v>36</v>
      </c>
      <c r="AJ229" s="7">
        <v>35</v>
      </c>
      <c r="AK229" s="7">
        <v>50.56</v>
      </c>
      <c r="AL229" s="15">
        <f t="shared" si="234"/>
        <v>13.8390859524753</v>
      </c>
      <c r="AM229" s="7">
        <v>7.99</v>
      </c>
      <c r="AN229" s="7">
        <v>46.24</v>
      </c>
      <c r="AO229" s="15">
        <f t="shared" si="235"/>
        <v>7.46513898062186</v>
      </c>
      <c r="AP229" s="7">
        <v>4.31</v>
      </c>
      <c r="AQ229" s="37">
        <f t="shared" si="236"/>
        <v>-0.08931552547448</v>
      </c>
      <c r="AR229" s="37">
        <f t="shared" si="237"/>
        <v>0.0336614824443721</v>
      </c>
      <c r="AS229" s="7">
        <v>97.45</v>
      </c>
      <c r="AT229" s="15">
        <f t="shared" si="248"/>
        <v>38.901861137997</v>
      </c>
      <c r="AU229" s="7">
        <v>22.46</v>
      </c>
      <c r="AV229" s="7">
        <v>89.92</v>
      </c>
      <c r="AW229" s="15">
        <f t="shared" si="249"/>
        <v>24.4911984190239</v>
      </c>
      <c r="AX229" s="7">
        <v>14.14</v>
      </c>
      <c r="AY229" s="37">
        <f t="shared" si="250"/>
        <v>-0.0804190398081897</v>
      </c>
      <c r="AZ229" s="37">
        <f t="shared" si="251"/>
        <v>0.0778475671721907</v>
      </c>
      <c r="BA229" s="7">
        <v>93.01</v>
      </c>
      <c r="BB229" s="15">
        <f t="shared" si="252"/>
        <v>13.9256884928538</v>
      </c>
      <c r="BC229" s="7">
        <v>8.04</v>
      </c>
      <c r="BD229" s="7">
        <v>103.39</v>
      </c>
      <c r="BE229" s="15">
        <f t="shared" si="253"/>
        <v>51.5631525413255</v>
      </c>
      <c r="BF229" s="7">
        <v>29.77</v>
      </c>
      <c r="BG229" s="37">
        <f t="shared" si="254"/>
        <v>0.105801231344226</v>
      </c>
      <c r="BH229" s="37">
        <f t="shared" si="255"/>
        <v>0.0903810684883206</v>
      </c>
      <c r="BY229" s="7">
        <v>10.5</v>
      </c>
      <c r="BZ229" s="15">
        <f t="shared" si="246"/>
        <v>2.59807621135332</v>
      </c>
      <c r="CA229" s="7">
        <v>1.5</v>
      </c>
      <c r="CB229" s="7">
        <v>12.8</v>
      </c>
      <c r="CC229" s="15">
        <f t="shared" si="247"/>
        <v>2.25166604983954</v>
      </c>
      <c r="CD229" s="7">
        <v>1.3</v>
      </c>
      <c r="CE229" s="37">
        <f t="shared" si="238"/>
        <v>0.198069913762094</v>
      </c>
      <c r="CF229" s="37">
        <f t="shared" si="239"/>
        <v>0.0307231046715561</v>
      </c>
      <c r="CG229" s="7">
        <v>1</v>
      </c>
      <c r="CH229" s="15">
        <f t="shared" si="256"/>
        <v>0.173205080756888</v>
      </c>
      <c r="CI229" s="7">
        <v>0.1</v>
      </c>
      <c r="CJ229" s="7">
        <v>1.2</v>
      </c>
      <c r="CK229" s="15">
        <f t="shared" si="257"/>
        <v>0.173205080756888</v>
      </c>
      <c r="CL229" s="7">
        <v>0.1</v>
      </c>
      <c r="CM229" s="37">
        <f t="shared" si="258"/>
        <v>0.182321556793955</v>
      </c>
      <c r="CN229" s="37">
        <f t="shared" si="259"/>
        <v>0.0169444444444444</v>
      </c>
      <c r="CO229" s="7">
        <v>15</v>
      </c>
      <c r="CP229" s="15">
        <f t="shared" si="260"/>
        <v>2.59807621135332</v>
      </c>
      <c r="CQ229" s="7">
        <v>1.5</v>
      </c>
      <c r="CR229" s="7">
        <v>16</v>
      </c>
      <c r="CS229" s="15">
        <f t="shared" si="261"/>
        <v>5.36935750346352</v>
      </c>
      <c r="CT229" s="7">
        <v>3.1</v>
      </c>
      <c r="CU229" s="37">
        <f t="shared" si="262"/>
        <v>0.0645385211375711</v>
      </c>
      <c r="CV229" s="37">
        <f t="shared" si="263"/>
        <v>0.0475390625</v>
      </c>
      <c r="CW229" s="7">
        <v>4.2</v>
      </c>
      <c r="CX229" s="15">
        <f t="shared" si="264"/>
        <v>4.15692193816531</v>
      </c>
      <c r="CY229" s="7">
        <v>2.4</v>
      </c>
      <c r="CZ229" s="7">
        <v>3.8</v>
      </c>
      <c r="DA229" s="15">
        <f t="shared" si="265"/>
        <v>1.73205080756888</v>
      </c>
      <c r="DB229" s="7">
        <v>1</v>
      </c>
      <c r="DC229" s="37">
        <f t="shared" si="266"/>
        <v>-0.100083458556983</v>
      </c>
      <c r="DD229" s="37">
        <f t="shared" si="267"/>
        <v>0.395782689807225</v>
      </c>
      <c r="DU229" s="7">
        <v>351</v>
      </c>
      <c r="DV229" s="15">
        <f t="shared" si="268"/>
        <v>79.6743371481683</v>
      </c>
      <c r="DW229" s="7">
        <v>46</v>
      </c>
      <c r="DX229" s="7">
        <v>317</v>
      </c>
      <c r="DY229" s="15">
        <f t="shared" si="269"/>
        <v>162.812775911474</v>
      </c>
      <c r="DZ229" s="7">
        <v>94</v>
      </c>
      <c r="EA229" s="37">
        <f t="shared" si="270"/>
        <v>-0.101884449588585</v>
      </c>
      <c r="EB229" s="37">
        <f t="shared" si="271"/>
        <v>0.105105207457837</v>
      </c>
    </row>
    <row r="230" spans="1:132">
      <c r="A230" s="5">
        <v>41</v>
      </c>
      <c r="B230" s="5" t="s">
        <v>234</v>
      </c>
      <c r="C230" s="6" t="s">
        <v>224</v>
      </c>
      <c r="D230" s="5" t="s">
        <v>237</v>
      </c>
      <c r="E230" s="7">
        <v>-0.64</v>
      </c>
      <c r="F230" s="7">
        <v>51.41</v>
      </c>
      <c r="G230" s="4" t="s">
        <v>108</v>
      </c>
      <c r="H230" s="8">
        <v>60</v>
      </c>
      <c r="I230" s="7">
        <v>10</v>
      </c>
      <c r="J230" s="8">
        <v>678</v>
      </c>
      <c r="K230" s="5" t="s">
        <v>117</v>
      </c>
      <c r="L230" s="18"/>
      <c r="M230" s="18"/>
      <c r="P230" s="9">
        <v>10</v>
      </c>
      <c r="Q230" s="6" t="s">
        <v>89</v>
      </c>
      <c r="R230" s="5" t="s">
        <v>188</v>
      </c>
      <c r="S230" s="5" t="s">
        <v>110</v>
      </c>
      <c r="W230" s="5">
        <v>9</v>
      </c>
      <c r="X230" s="6" t="s">
        <v>89</v>
      </c>
      <c r="Y230" s="5" t="s">
        <v>85</v>
      </c>
      <c r="Z230" s="7">
        <v>0.800599992275238</v>
      </c>
      <c r="AA230" s="5">
        <v>3</v>
      </c>
      <c r="AB230" s="5" t="s">
        <v>91</v>
      </c>
      <c r="AC230" s="5" t="s">
        <v>103</v>
      </c>
      <c r="AD230" s="6" t="s">
        <v>135</v>
      </c>
      <c r="AE230" s="7">
        <v>3.76</v>
      </c>
      <c r="AF230" s="5">
        <v>2.43</v>
      </c>
      <c r="AG230" s="7">
        <v>0.21</v>
      </c>
      <c r="AH230" s="7">
        <v>29</v>
      </c>
      <c r="AI230" s="7">
        <v>36</v>
      </c>
      <c r="AJ230" s="7">
        <v>35</v>
      </c>
      <c r="AK230" s="7">
        <v>50.56</v>
      </c>
      <c r="AL230" s="15">
        <f t="shared" si="234"/>
        <v>13.8390859524753</v>
      </c>
      <c r="AM230" s="7">
        <v>7.99</v>
      </c>
      <c r="AN230" s="7">
        <v>43.57</v>
      </c>
      <c r="AO230" s="15">
        <f t="shared" si="235"/>
        <v>7.1014083110324</v>
      </c>
      <c r="AP230" s="7">
        <v>4.1</v>
      </c>
      <c r="AQ230" s="37">
        <f t="shared" si="236"/>
        <v>-0.148791909709251</v>
      </c>
      <c r="AR230" s="37">
        <f t="shared" si="237"/>
        <v>0.033828583033503</v>
      </c>
      <c r="AS230" s="7">
        <v>97.45</v>
      </c>
      <c r="AT230" s="15">
        <f t="shared" si="248"/>
        <v>38.901861137997</v>
      </c>
      <c r="AU230" s="7">
        <v>22.46</v>
      </c>
      <c r="AV230" s="7">
        <v>84.23</v>
      </c>
      <c r="AW230" s="15">
        <f t="shared" si="249"/>
        <v>3.7065887281974</v>
      </c>
      <c r="AX230" s="7">
        <v>2.14</v>
      </c>
      <c r="AY230" s="37">
        <f t="shared" si="250"/>
        <v>-0.145788273626298</v>
      </c>
      <c r="AZ230" s="37">
        <f t="shared" si="251"/>
        <v>0.0537652214466917</v>
      </c>
      <c r="BA230" s="7">
        <v>93.01</v>
      </c>
      <c r="BB230" s="15">
        <f t="shared" si="252"/>
        <v>13.9256884928538</v>
      </c>
      <c r="BC230" s="7">
        <v>8.04</v>
      </c>
      <c r="BD230" s="7">
        <v>110.24</v>
      </c>
      <c r="BE230" s="15">
        <f t="shared" si="253"/>
        <v>12.8171759760097</v>
      </c>
      <c r="BF230" s="7">
        <v>7.4</v>
      </c>
      <c r="BG230" s="37">
        <f t="shared" si="254"/>
        <v>0.169952793010973</v>
      </c>
      <c r="BH230" s="37">
        <f t="shared" si="255"/>
        <v>0.0119782104647222</v>
      </c>
      <c r="BY230" s="7">
        <v>10.5</v>
      </c>
      <c r="BZ230" s="15">
        <f t="shared" si="246"/>
        <v>2.59807621135332</v>
      </c>
      <c r="CA230" s="7">
        <v>1.5</v>
      </c>
      <c r="CB230" s="7">
        <v>11.6</v>
      </c>
      <c r="CC230" s="15">
        <f t="shared" si="247"/>
        <v>2.25166604983954</v>
      </c>
      <c r="CD230" s="7">
        <v>1.3</v>
      </c>
      <c r="CE230" s="37">
        <f t="shared" si="238"/>
        <v>0.0996298409488414</v>
      </c>
      <c r="CF230" s="37">
        <f t="shared" si="239"/>
        <v>0.0329676162974108</v>
      </c>
      <c r="CG230" s="7">
        <v>1</v>
      </c>
      <c r="CH230" s="15">
        <f t="shared" si="256"/>
        <v>0.173205080756888</v>
      </c>
      <c r="CI230" s="7">
        <v>0.1</v>
      </c>
      <c r="CJ230" s="7">
        <v>1</v>
      </c>
      <c r="CK230" s="15">
        <f t="shared" si="257"/>
        <v>0.346410161513775</v>
      </c>
      <c r="CL230" s="7">
        <v>0.2</v>
      </c>
      <c r="CM230" s="37">
        <f t="shared" si="258"/>
        <v>0</v>
      </c>
      <c r="CN230" s="37">
        <f t="shared" si="259"/>
        <v>0.05</v>
      </c>
      <c r="CO230" s="7">
        <v>15</v>
      </c>
      <c r="CP230" s="15">
        <f t="shared" si="260"/>
        <v>2.59807621135332</v>
      </c>
      <c r="CQ230" s="7">
        <v>1.5</v>
      </c>
      <c r="CR230" s="7">
        <v>19</v>
      </c>
      <c r="CS230" s="15">
        <f t="shared" si="261"/>
        <v>1.73205080756888</v>
      </c>
      <c r="CT230" s="7">
        <v>1</v>
      </c>
      <c r="CU230" s="37">
        <f t="shared" si="262"/>
        <v>0.23638877806423</v>
      </c>
      <c r="CV230" s="37">
        <f t="shared" si="263"/>
        <v>0.0127700831024931</v>
      </c>
      <c r="CW230" s="7">
        <v>4.2</v>
      </c>
      <c r="CX230" s="15">
        <f t="shared" si="264"/>
        <v>4.15692193816531</v>
      </c>
      <c r="CY230" s="7">
        <v>2.4</v>
      </c>
      <c r="CZ230" s="7">
        <v>2.9</v>
      </c>
      <c r="DA230" s="15">
        <f t="shared" si="265"/>
        <v>1.3856406460551</v>
      </c>
      <c r="DB230" s="7">
        <v>0.8</v>
      </c>
      <c r="DC230" s="37">
        <f t="shared" si="266"/>
        <v>-0.370373788296894</v>
      </c>
      <c r="DD230" s="37">
        <f t="shared" si="267"/>
        <v>0.402630493338834</v>
      </c>
      <c r="DU230" s="7">
        <v>351</v>
      </c>
      <c r="DV230" s="15">
        <f t="shared" si="268"/>
        <v>79.6743371481683</v>
      </c>
      <c r="DW230" s="7">
        <v>46</v>
      </c>
      <c r="DX230" s="7">
        <v>248</v>
      </c>
      <c r="DY230" s="15">
        <f t="shared" si="269"/>
        <v>304.840942132122</v>
      </c>
      <c r="DZ230" s="7">
        <v>176</v>
      </c>
      <c r="EA230" s="37">
        <f t="shared" si="270"/>
        <v>-0.347357477300883</v>
      </c>
      <c r="EB230" s="37">
        <f t="shared" si="271"/>
        <v>0.520817224808497</v>
      </c>
    </row>
    <row r="231" spans="1:132">
      <c r="A231" s="5">
        <v>41</v>
      </c>
      <c r="B231" s="5" t="s">
        <v>234</v>
      </c>
      <c r="C231" s="6" t="s">
        <v>224</v>
      </c>
      <c r="D231" s="5" t="s">
        <v>237</v>
      </c>
      <c r="E231" s="7">
        <v>-0.64</v>
      </c>
      <c r="F231" s="7">
        <v>51.41</v>
      </c>
      <c r="G231" s="4" t="s">
        <v>108</v>
      </c>
      <c r="H231" s="8">
        <v>60</v>
      </c>
      <c r="I231" s="7">
        <v>10</v>
      </c>
      <c r="J231" s="8">
        <v>678</v>
      </c>
      <c r="K231" s="5" t="s">
        <v>132</v>
      </c>
      <c r="L231" s="18"/>
      <c r="M231" s="18"/>
      <c r="Q231" s="18"/>
      <c r="T231" s="6" t="s">
        <v>161</v>
      </c>
      <c r="U231" s="5" t="s">
        <v>189</v>
      </c>
      <c r="V231" s="5" t="s">
        <v>110</v>
      </c>
      <c r="W231" s="5">
        <v>9</v>
      </c>
      <c r="X231" s="6" t="s">
        <v>89</v>
      </c>
      <c r="Y231" s="5" t="s">
        <v>85</v>
      </c>
      <c r="Z231" s="7">
        <v>0.800599992275238</v>
      </c>
      <c r="AA231" s="5">
        <v>3</v>
      </c>
      <c r="AB231" s="5" t="s">
        <v>91</v>
      </c>
      <c r="AC231" s="5" t="s">
        <v>103</v>
      </c>
      <c r="AD231" s="6" t="s">
        <v>135</v>
      </c>
      <c r="AE231" s="7">
        <v>3.76</v>
      </c>
      <c r="AF231" s="5">
        <v>2.43</v>
      </c>
      <c r="AG231" s="7">
        <v>0.21</v>
      </c>
      <c r="AH231" s="7">
        <v>29</v>
      </c>
      <c r="AI231" s="7">
        <v>36</v>
      </c>
      <c r="AJ231" s="7">
        <v>35</v>
      </c>
      <c r="AK231" s="7">
        <v>50.56</v>
      </c>
      <c r="AL231" s="15">
        <f t="shared" si="234"/>
        <v>13.8390859524753</v>
      </c>
      <c r="AM231" s="7">
        <v>7.99</v>
      </c>
      <c r="AN231" s="7">
        <v>43.05</v>
      </c>
      <c r="AO231" s="15">
        <f t="shared" si="235"/>
        <v>6.78963916567</v>
      </c>
      <c r="AP231" s="7">
        <v>3.92</v>
      </c>
      <c r="AQ231" s="37">
        <f t="shared" si="236"/>
        <v>-0.160798518964862</v>
      </c>
      <c r="AR231" s="37">
        <f t="shared" si="237"/>
        <v>0.0332648618661916</v>
      </c>
      <c r="AS231" s="7">
        <v>97.45</v>
      </c>
      <c r="AT231" s="15">
        <f t="shared" si="248"/>
        <v>38.901861137997</v>
      </c>
      <c r="AU231" s="7">
        <v>22.46</v>
      </c>
      <c r="AV231" s="7">
        <v>76.52</v>
      </c>
      <c r="AW231" s="15">
        <f t="shared" si="249"/>
        <v>11.5354583784087</v>
      </c>
      <c r="AX231" s="7">
        <v>6.66</v>
      </c>
      <c r="AY231" s="37">
        <f t="shared" si="250"/>
        <v>-0.241787281381519</v>
      </c>
      <c r="AZ231" s="37">
        <f t="shared" si="251"/>
        <v>0.0606950021743745</v>
      </c>
      <c r="BA231" s="7">
        <v>93.01</v>
      </c>
      <c r="BB231" s="15">
        <f t="shared" si="252"/>
        <v>13.9256884928538</v>
      </c>
      <c r="BC231" s="7">
        <v>8.04</v>
      </c>
      <c r="BD231" s="7">
        <v>101.43</v>
      </c>
      <c r="BE231" s="15">
        <f t="shared" si="253"/>
        <v>32.9782473761114</v>
      </c>
      <c r="BF231" s="7">
        <v>19.04</v>
      </c>
      <c r="BG231" s="37">
        <f t="shared" si="254"/>
        <v>0.0866618911335291</v>
      </c>
      <c r="BH231" s="37">
        <f t="shared" si="255"/>
        <v>0.0427094455994691</v>
      </c>
      <c r="BY231" s="7">
        <v>10.5</v>
      </c>
      <c r="BZ231" s="15">
        <f t="shared" si="246"/>
        <v>2.59807621135332</v>
      </c>
      <c r="CA231" s="7">
        <v>1.5</v>
      </c>
      <c r="CB231" s="7">
        <v>10.1</v>
      </c>
      <c r="CC231" s="15">
        <f t="shared" si="247"/>
        <v>1.21243556529821</v>
      </c>
      <c r="CD231" s="7">
        <v>0.7</v>
      </c>
      <c r="CE231" s="37">
        <f t="shared" si="238"/>
        <v>-0.0388398333162638</v>
      </c>
      <c r="CF231" s="37">
        <f t="shared" si="239"/>
        <v>0.0252116139074</v>
      </c>
      <c r="CG231" s="7">
        <v>1</v>
      </c>
      <c r="CH231" s="15">
        <f t="shared" si="256"/>
        <v>0.173205080756888</v>
      </c>
      <c r="CI231" s="7">
        <v>0.1</v>
      </c>
      <c r="CJ231" s="7">
        <v>0.9</v>
      </c>
      <c r="CK231" s="15">
        <f t="shared" si="257"/>
        <v>0.173205080756888</v>
      </c>
      <c r="CL231" s="7">
        <v>0.1</v>
      </c>
      <c r="CM231" s="37">
        <f t="shared" si="258"/>
        <v>-0.105360515657826</v>
      </c>
      <c r="CN231" s="37">
        <f t="shared" si="259"/>
        <v>0.0223456790123457</v>
      </c>
      <c r="CO231" s="7">
        <v>15</v>
      </c>
      <c r="CP231" s="15">
        <f t="shared" si="260"/>
        <v>2.59807621135332</v>
      </c>
      <c r="CQ231" s="7">
        <v>1.5</v>
      </c>
      <c r="CR231" s="7">
        <v>18</v>
      </c>
      <c r="CS231" s="15">
        <f t="shared" si="261"/>
        <v>1.73205080756888</v>
      </c>
      <c r="CT231" s="7">
        <v>1</v>
      </c>
      <c r="CU231" s="37">
        <f t="shared" si="262"/>
        <v>0.182321556793954</v>
      </c>
      <c r="CV231" s="37">
        <f t="shared" si="263"/>
        <v>0.0130864197530864</v>
      </c>
      <c r="CW231" s="7">
        <v>4.2</v>
      </c>
      <c r="CX231" s="15">
        <f t="shared" si="264"/>
        <v>4.15692193816531</v>
      </c>
      <c r="CY231" s="7">
        <v>2.4</v>
      </c>
      <c r="CZ231" s="7">
        <v>4</v>
      </c>
      <c r="DA231" s="15">
        <f t="shared" si="265"/>
        <v>1.3856406460551</v>
      </c>
      <c r="DB231" s="7">
        <v>0.8</v>
      </c>
      <c r="DC231" s="37">
        <f t="shared" si="266"/>
        <v>-0.0487901641694322</v>
      </c>
      <c r="DD231" s="37">
        <f t="shared" si="267"/>
        <v>0.366530612244898</v>
      </c>
      <c r="DU231" s="7">
        <v>351</v>
      </c>
      <c r="DV231" s="15">
        <f t="shared" si="268"/>
        <v>79.6743371481683</v>
      </c>
      <c r="DW231" s="7">
        <v>46</v>
      </c>
      <c r="DX231" s="7">
        <v>342</v>
      </c>
      <c r="DY231" s="15">
        <f t="shared" si="269"/>
        <v>429.548600277082</v>
      </c>
      <c r="DZ231" s="7">
        <v>248</v>
      </c>
      <c r="EA231" s="37">
        <f t="shared" si="270"/>
        <v>-0.0259754864032606</v>
      </c>
      <c r="EB231" s="37">
        <f t="shared" si="271"/>
        <v>0.543012194944545</v>
      </c>
    </row>
    <row r="232" spans="1:132">
      <c r="A232" s="5">
        <v>41</v>
      </c>
      <c r="B232" s="5" t="s">
        <v>234</v>
      </c>
      <c r="C232" s="6" t="s">
        <v>224</v>
      </c>
      <c r="D232" s="5" t="s">
        <v>238</v>
      </c>
      <c r="E232" s="7">
        <v>-0.64</v>
      </c>
      <c r="F232" s="7">
        <v>51.41</v>
      </c>
      <c r="G232" s="4" t="s">
        <v>108</v>
      </c>
      <c r="H232" s="8">
        <v>60</v>
      </c>
      <c r="I232" s="7">
        <v>10</v>
      </c>
      <c r="J232" s="8">
        <v>678</v>
      </c>
      <c r="K232" s="5" t="s">
        <v>81</v>
      </c>
      <c r="L232" s="9">
        <v>10</v>
      </c>
      <c r="M232" s="6" t="s">
        <v>89</v>
      </c>
      <c r="N232" s="5" t="s">
        <v>83</v>
      </c>
      <c r="O232" s="5" t="s">
        <v>110</v>
      </c>
      <c r="Q232" s="18"/>
      <c r="W232" s="5">
        <v>9</v>
      </c>
      <c r="X232" s="6" t="s">
        <v>89</v>
      </c>
      <c r="Y232" s="5" t="s">
        <v>85</v>
      </c>
      <c r="Z232" s="7">
        <v>0.800599992275238</v>
      </c>
      <c r="AA232" s="5">
        <v>3</v>
      </c>
      <c r="AB232" s="5" t="s">
        <v>91</v>
      </c>
      <c r="AC232" s="5" t="s">
        <v>103</v>
      </c>
      <c r="AD232" s="6" t="s">
        <v>88</v>
      </c>
      <c r="AE232" s="7">
        <v>5.12</v>
      </c>
      <c r="AF232" s="7">
        <v>3.67</v>
      </c>
      <c r="AG232" s="7">
        <v>0.31</v>
      </c>
      <c r="AH232" s="7">
        <v>30.5</v>
      </c>
      <c r="AI232" s="7">
        <v>38</v>
      </c>
      <c r="AJ232" s="7">
        <v>31</v>
      </c>
      <c r="AK232" s="7">
        <v>44.42</v>
      </c>
      <c r="AL232" s="15">
        <f t="shared" si="234"/>
        <v>2.80592230826158</v>
      </c>
      <c r="AM232" s="7">
        <v>1.62</v>
      </c>
      <c r="AN232" s="7">
        <v>48.37</v>
      </c>
      <c r="AO232" s="15">
        <f t="shared" si="235"/>
        <v>3.37749907475931</v>
      </c>
      <c r="AP232" s="7">
        <v>1.95</v>
      </c>
      <c r="AQ232" s="37">
        <f t="shared" si="236"/>
        <v>0.0851899683686104</v>
      </c>
      <c r="AR232" s="37">
        <f t="shared" si="237"/>
        <v>0.00295530346817076</v>
      </c>
      <c r="AS232" s="7">
        <v>320.97</v>
      </c>
      <c r="AT232" s="15">
        <f t="shared" si="248"/>
        <v>61.9554573867387</v>
      </c>
      <c r="AU232" s="7">
        <v>35.77</v>
      </c>
      <c r="AV232" s="7">
        <v>303.81</v>
      </c>
      <c r="AW232" s="15">
        <f t="shared" si="249"/>
        <v>77.5612351629343</v>
      </c>
      <c r="AX232" s="7">
        <v>44.78</v>
      </c>
      <c r="AY232" s="37">
        <f t="shared" si="250"/>
        <v>-0.0549451548063216</v>
      </c>
      <c r="AZ232" s="37">
        <f t="shared" si="251"/>
        <v>0.0341448529688012</v>
      </c>
      <c r="BA232" s="7">
        <v>378.49</v>
      </c>
      <c r="BB232" s="15">
        <f t="shared" si="252"/>
        <v>64.3976490254109</v>
      </c>
      <c r="BC232" s="7">
        <v>37.18</v>
      </c>
      <c r="BD232" s="7">
        <v>321.47</v>
      </c>
      <c r="BE232" s="15">
        <f t="shared" si="253"/>
        <v>42.7816549469513</v>
      </c>
      <c r="BF232" s="7">
        <v>24.7</v>
      </c>
      <c r="BG232" s="37">
        <f t="shared" si="254"/>
        <v>-0.163285425722645</v>
      </c>
      <c r="BH232" s="37">
        <f t="shared" si="255"/>
        <v>0.0155531609734867</v>
      </c>
      <c r="BY232" s="7">
        <v>36.7</v>
      </c>
      <c r="BZ232" s="15">
        <f t="shared" si="246"/>
        <v>11.7779454914684</v>
      </c>
      <c r="CA232" s="7">
        <v>6.8</v>
      </c>
      <c r="CB232" s="7">
        <v>36.7</v>
      </c>
      <c r="CC232" s="15">
        <f t="shared" si="247"/>
        <v>10.5655099261702</v>
      </c>
      <c r="CD232" s="7">
        <v>6.1</v>
      </c>
      <c r="CE232" s="37">
        <f t="shared" si="238"/>
        <v>0</v>
      </c>
      <c r="CF232" s="37">
        <f t="shared" si="239"/>
        <v>0.0619575466444921</v>
      </c>
      <c r="CG232" s="7">
        <v>3.1</v>
      </c>
      <c r="CH232" s="15">
        <f t="shared" si="256"/>
        <v>1.21243556529821</v>
      </c>
      <c r="CI232" s="7">
        <v>0.7</v>
      </c>
      <c r="CJ232" s="7">
        <v>3.1</v>
      </c>
      <c r="CK232" s="15">
        <f t="shared" si="257"/>
        <v>0.866025403784439</v>
      </c>
      <c r="CL232" s="7">
        <v>0.5</v>
      </c>
      <c r="CM232" s="37">
        <f t="shared" si="258"/>
        <v>0</v>
      </c>
      <c r="CN232" s="37">
        <f t="shared" si="259"/>
        <v>0.0770031217481789</v>
      </c>
      <c r="CO232" s="7">
        <v>29</v>
      </c>
      <c r="CP232" s="15">
        <f t="shared" si="260"/>
        <v>4.50333209967908</v>
      </c>
      <c r="CQ232" s="7">
        <v>2.6</v>
      </c>
      <c r="CR232" s="7">
        <v>30</v>
      </c>
      <c r="CS232" s="15">
        <f t="shared" si="261"/>
        <v>5.88897274573418</v>
      </c>
      <c r="CT232" s="7">
        <v>3.4</v>
      </c>
      <c r="CU232" s="37">
        <f t="shared" si="262"/>
        <v>0.0339015516756813</v>
      </c>
      <c r="CV232" s="37">
        <f t="shared" si="263"/>
        <v>0.0208824943849914</v>
      </c>
      <c r="CW232" s="7">
        <v>12.9</v>
      </c>
      <c r="CX232" s="15">
        <f t="shared" si="264"/>
        <v>6.23538290724796</v>
      </c>
      <c r="CY232" s="7">
        <v>3.6</v>
      </c>
      <c r="CZ232" s="7">
        <v>17.1</v>
      </c>
      <c r="DA232" s="15">
        <f t="shared" si="265"/>
        <v>6.75499814951862</v>
      </c>
      <c r="DB232" s="7">
        <v>3.9</v>
      </c>
      <c r="DC232" s="37">
        <f t="shared" si="266"/>
        <v>0.281851152140988</v>
      </c>
      <c r="DD232" s="37">
        <f t="shared" si="267"/>
        <v>0.129895940024646</v>
      </c>
      <c r="DU232" s="7">
        <v>662</v>
      </c>
      <c r="DV232" s="15">
        <f t="shared" si="268"/>
        <v>200.91789367799</v>
      </c>
      <c r="DW232" s="7">
        <v>116</v>
      </c>
      <c r="DX232" s="7">
        <v>603</v>
      </c>
      <c r="DY232" s="15">
        <f t="shared" si="269"/>
        <v>121.243556529821</v>
      </c>
      <c r="DZ232" s="7">
        <v>70</v>
      </c>
      <c r="EA232" s="37">
        <f t="shared" si="270"/>
        <v>-0.0933483592098225</v>
      </c>
      <c r="EB232" s="37">
        <f t="shared" si="271"/>
        <v>0.0441803705472724</v>
      </c>
    </row>
    <row r="233" spans="1:132">
      <c r="A233" s="5">
        <v>41</v>
      </c>
      <c r="B233" s="5" t="s">
        <v>234</v>
      </c>
      <c r="C233" s="6" t="s">
        <v>224</v>
      </c>
      <c r="D233" s="5" t="s">
        <v>238</v>
      </c>
      <c r="E233" s="7">
        <v>-0.64</v>
      </c>
      <c r="F233" s="7">
        <v>51.41</v>
      </c>
      <c r="G233" s="4" t="s">
        <v>108</v>
      </c>
      <c r="H233" s="8">
        <v>60</v>
      </c>
      <c r="I233" s="7">
        <v>10</v>
      </c>
      <c r="J233" s="8">
        <v>678</v>
      </c>
      <c r="K233" s="5" t="s">
        <v>117</v>
      </c>
      <c r="L233" s="18"/>
      <c r="M233" s="18"/>
      <c r="P233" s="9">
        <v>10</v>
      </c>
      <c r="Q233" s="6" t="s">
        <v>89</v>
      </c>
      <c r="R233" s="5" t="s">
        <v>188</v>
      </c>
      <c r="S233" s="5" t="s">
        <v>110</v>
      </c>
      <c r="W233" s="5">
        <v>9</v>
      </c>
      <c r="X233" s="6" t="s">
        <v>89</v>
      </c>
      <c r="Y233" s="5" t="s">
        <v>85</v>
      </c>
      <c r="Z233" s="7">
        <v>0.800599992275238</v>
      </c>
      <c r="AA233" s="5">
        <v>3</v>
      </c>
      <c r="AB233" s="5" t="s">
        <v>91</v>
      </c>
      <c r="AC233" s="5" t="s">
        <v>103</v>
      </c>
      <c r="AD233" s="6" t="s">
        <v>88</v>
      </c>
      <c r="AE233" s="7">
        <v>5.12</v>
      </c>
      <c r="AF233" s="7">
        <v>3.67</v>
      </c>
      <c r="AG233" s="7">
        <v>0.31</v>
      </c>
      <c r="AH233" s="7">
        <v>30.5</v>
      </c>
      <c r="AI233" s="7">
        <v>38</v>
      </c>
      <c r="AJ233" s="7">
        <v>31</v>
      </c>
      <c r="AK233" s="7">
        <v>44.42</v>
      </c>
      <c r="AL233" s="15">
        <f t="shared" si="234"/>
        <v>2.80592230826158</v>
      </c>
      <c r="AM233" s="7">
        <v>1.62</v>
      </c>
      <c r="AN233" s="7">
        <v>47.42</v>
      </c>
      <c r="AO233" s="15">
        <f t="shared" si="235"/>
        <v>6.77231865759431</v>
      </c>
      <c r="AP233" s="7">
        <v>3.91</v>
      </c>
      <c r="AQ233" s="37">
        <f t="shared" si="236"/>
        <v>0.065354262170978</v>
      </c>
      <c r="AR233" s="37">
        <f t="shared" si="237"/>
        <v>0.00812883620434717</v>
      </c>
      <c r="AS233" s="7">
        <v>320.97</v>
      </c>
      <c r="AT233" s="15">
        <f t="shared" si="248"/>
        <v>61.9554573867387</v>
      </c>
      <c r="AU233" s="7">
        <v>35.77</v>
      </c>
      <c r="AV233" s="7">
        <v>351.03</v>
      </c>
      <c r="AW233" s="15">
        <f t="shared" si="249"/>
        <v>53.6242930023324</v>
      </c>
      <c r="AX233" s="7">
        <v>30.96</v>
      </c>
      <c r="AY233" s="37">
        <f t="shared" si="250"/>
        <v>0.0895240290803514</v>
      </c>
      <c r="AZ233" s="37">
        <f t="shared" si="251"/>
        <v>0.0201984545414179</v>
      </c>
      <c r="BA233" s="7">
        <v>378.49</v>
      </c>
      <c r="BB233" s="15">
        <f t="shared" si="252"/>
        <v>64.3976490254109</v>
      </c>
      <c r="BC233" s="7">
        <v>37.18</v>
      </c>
      <c r="BD233" s="7">
        <v>391.17</v>
      </c>
      <c r="BE233" s="15">
        <f t="shared" si="253"/>
        <v>85.5806304019782</v>
      </c>
      <c r="BF233" s="7">
        <v>49.41</v>
      </c>
      <c r="BG233" s="37">
        <f t="shared" si="254"/>
        <v>0.0329525956542636</v>
      </c>
      <c r="BH233" s="37">
        <f t="shared" si="255"/>
        <v>0.025604681064553</v>
      </c>
      <c r="BY233" s="7">
        <v>36.7</v>
      </c>
      <c r="BZ233" s="15">
        <f t="shared" si="246"/>
        <v>11.7779454914684</v>
      </c>
      <c r="CA233" s="7">
        <v>6.8</v>
      </c>
      <c r="CB233" s="7">
        <v>36.5</v>
      </c>
      <c r="CC233" s="15">
        <f t="shared" si="247"/>
        <v>3.11769145362398</v>
      </c>
      <c r="CD233" s="7">
        <v>1.8</v>
      </c>
      <c r="CE233" s="37">
        <f t="shared" ref="CE233:CE264" si="272">LN(CB233)-LN(BY233)</f>
        <v>-0.00546449447207875</v>
      </c>
      <c r="CF233" s="37">
        <f t="shared" ref="CF233:CF264" si="273">(CC233^2)/(AA233*(CB233^2))+(BZ233^2)/(AA233*(BY233^2))</f>
        <v>0.0367629161463477</v>
      </c>
      <c r="CG233" s="7">
        <v>3.1</v>
      </c>
      <c r="CH233" s="15">
        <f t="shared" si="256"/>
        <v>1.21243556529821</v>
      </c>
      <c r="CI233" s="7">
        <v>0.7</v>
      </c>
      <c r="CJ233" s="7">
        <v>3</v>
      </c>
      <c r="CK233" s="15">
        <f t="shared" si="257"/>
        <v>0.346410161513775</v>
      </c>
      <c r="CL233" s="7">
        <v>0.2</v>
      </c>
      <c r="CM233" s="37">
        <f t="shared" si="258"/>
        <v>-0.0327898228229908</v>
      </c>
      <c r="CN233" s="37">
        <f t="shared" si="259"/>
        <v>0.0554329980344548</v>
      </c>
      <c r="CO233" s="7">
        <v>29</v>
      </c>
      <c r="CP233" s="15">
        <f t="shared" si="260"/>
        <v>4.50333209967908</v>
      </c>
      <c r="CQ233" s="7">
        <v>2.6</v>
      </c>
      <c r="CR233" s="7">
        <v>36</v>
      </c>
      <c r="CS233" s="15">
        <f t="shared" si="261"/>
        <v>2.07846096908265</v>
      </c>
      <c r="CT233" s="7">
        <v>1.2</v>
      </c>
      <c r="CU233" s="37">
        <f t="shared" si="262"/>
        <v>0.216223108469636</v>
      </c>
      <c r="CV233" s="37">
        <f t="shared" si="263"/>
        <v>0.00914916105165808</v>
      </c>
      <c r="CW233" s="7">
        <v>12.9</v>
      </c>
      <c r="CX233" s="15">
        <f t="shared" si="264"/>
        <v>6.23538290724796</v>
      </c>
      <c r="CY233" s="7">
        <v>3.6</v>
      </c>
      <c r="CZ233" s="7">
        <v>11.1</v>
      </c>
      <c r="DA233" s="15">
        <f t="shared" si="265"/>
        <v>6.06217782649107</v>
      </c>
      <c r="DB233" s="7">
        <v>3.5</v>
      </c>
      <c r="DC233" s="37">
        <f t="shared" si="266"/>
        <v>-0.150282203049338</v>
      </c>
      <c r="DD233" s="37">
        <f t="shared" si="267"/>
        <v>0.177303683172451</v>
      </c>
      <c r="DU233" s="7">
        <v>662</v>
      </c>
      <c r="DV233" s="15">
        <f t="shared" si="268"/>
        <v>200.91789367799</v>
      </c>
      <c r="DW233" s="7">
        <v>116</v>
      </c>
      <c r="DX233" s="7">
        <v>638</v>
      </c>
      <c r="DY233" s="15">
        <f t="shared" si="269"/>
        <v>88.3345911860127</v>
      </c>
      <c r="DZ233" s="7">
        <v>51</v>
      </c>
      <c r="EA233" s="37">
        <f t="shared" si="270"/>
        <v>-0.0369272725922185</v>
      </c>
      <c r="EB233" s="37">
        <f t="shared" si="271"/>
        <v>0.0370943290600302</v>
      </c>
    </row>
    <row r="234" spans="1:132">
      <c r="A234" s="5">
        <v>41</v>
      </c>
      <c r="B234" s="5" t="s">
        <v>234</v>
      </c>
      <c r="C234" s="6" t="s">
        <v>224</v>
      </c>
      <c r="D234" s="5" t="s">
        <v>238</v>
      </c>
      <c r="E234" s="7">
        <v>-0.64</v>
      </c>
      <c r="F234" s="7">
        <v>51.41</v>
      </c>
      <c r="G234" s="4" t="s">
        <v>108</v>
      </c>
      <c r="H234" s="8">
        <v>60</v>
      </c>
      <c r="I234" s="7">
        <v>10</v>
      </c>
      <c r="J234" s="8">
        <v>678</v>
      </c>
      <c r="K234" s="5" t="s">
        <v>132</v>
      </c>
      <c r="L234" s="18"/>
      <c r="M234" s="18"/>
      <c r="Q234" s="18"/>
      <c r="T234" s="6" t="s">
        <v>161</v>
      </c>
      <c r="U234" s="5" t="s">
        <v>189</v>
      </c>
      <c r="V234" s="5" t="s">
        <v>110</v>
      </c>
      <c r="W234" s="5">
        <v>9</v>
      </c>
      <c r="X234" s="6" t="s">
        <v>89</v>
      </c>
      <c r="Y234" s="5" t="s">
        <v>85</v>
      </c>
      <c r="Z234" s="7">
        <v>0.800599992275238</v>
      </c>
      <c r="AA234" s="5">
        <v>3</v>
      </c>
      <c r="AB234" s="5" t="s">
        <v>91</v>
      </c>
      <c r="AC234" s="5" t="s">
        <v>103</v>
      </c>
      <c r="AD234" s="6" t="s">
        <v>88</v>
      </c>
      <c r="AE234" s="7">
        <v>5.12</v>
      </c>
      <c r="AF234" s="7">
        <v>3.67</v>
      </c>
      <c r="AG234" s="7">
        <v>0.31</v>
      </c>
      <c r="AH234" s="7">
        <v>30.5</v>
      </c>
      <c r="AI234" s="7">
        <v>38</v>
      </c>
      <c r="AJ234" s="7">
        <v>31</v>
      </c>
      <c r="AK234" s="7">
        <v>44.42</v>
      </c>
      <c r="AL234" s="15">
        <f t="shared" si="234"/>
        <v>2.80592230826158</v>
      </c>
      <c r="AM234" s="7">
        <v>1.62</v>
      </c>
      <c r="AN234" s="7">
        <v>45.15</v>
      </c>
      <c r="AO234" s="15">
        <f t="shared" si="235"/>
        <v>6.87624170604844</v>
      </c>
      <c r="AP234" s="7">
        <v>3.97</v>
      </c>
      <c r="AQ234" s="37">
        <f t="shared" si="236"/>
        <v>0.016300461396713</v>
      </c>
      <c r="AR234" s="37">
        <f t="shared" si="237"/>
        <v>0.0090615962169508</v>
      </c>
      <c r="AS234" s="7">
        <v>320.97</v>
      </c>
      <c r="AT234" s="15">
        <f t="shared" si="248"/>
        <v>61.9554573867387</v>
      </c>
      <c r="AU234" s="7">
        <v>35.77</v>
      </c>
      <c r="AV234" s="7">
        <v>312.55</v>
      </c>
      <c r="AW234" s="15">
        <f t="shared" si="249"/>
        <v>25.3918648389597</v>
      </c>
      <c r="AX234" s="7">
        <v>14.66</v>
      </c>
      <c r="AY234" s="37">
        <f t="shared" si="250"/>
        <v>-0.0265832044408034</v>
      </c>
      <c r="AZ234" s="37">
        <f t="shared" si="251"/>
        <v>0.0146196713460466</v>
      </c>
      <c r="BA234" s="7">
        <v>378.49</v>
      </c>
      <c r="BB234" s="15">
        <f t="shared" si="252"/>
        <v>64.3976490254109</v>
      </c>
      <c r="BC234" s="7">
        <v>37.18</v>
      </c>
      <c r="BD234" s="7">
        <v>384.33</v>
      </c>
      <c r="BE234" s="15">
        <f t="shared" si="253"/>
        <v>101.654061896217</v>
      </c>
      <c r="BF234" s="7">
        <v>58.69</v>
      </c>
      <c r="BG234" s="37">
        <f t="shared" si="254"/>
        <v>0.0153119060872253</v>
      </c>
      <c r="BH234" s="37">
        <f t="shared" si="255"/>
        <v>0.0329691364007509</v>
      </c>
      <c r="BY234" s="7">
        <v>36.7</v>
      </c>
      <c r="BZ234" s="15">
        <f t="shared" si="246"/>
        <v>11.7779454914684</v>
      </c>
      <c r="CA234" s="7">
        <v>6.8</v>
      </c>
      <c r="CB234" s="7">
        <v>37</v>
      </c>
      <c r="CC234" s="15">
        <f t="shared" si="247"/>
        <v>13.3367912182804</v>
      </c>
      <c r="CD234" s="7">
        <v>7.7</v>
      </c>
      <c r="CE234" s="37">
        <f t="shared" si="272"/>
        <v>0.0081411575836996</v>
      </c>
      <c r="CF234" s="37">
        <f t="shared" si="273"/>
        <v>0.0776399248261996</v>
      </c>
      <c r="CG234" s="7">
        <v>3.1</v>
      </c>
      <c r="CH234" s="15">
        <f t="shared" si="256"/>
        <v>1.21243556529821</v>
      </c>
      <c r="CI234" s="7">
        <v>0.7</v>
      </c>
      <c r="CJ234" s="7">
        <v>3.1</v>
      </c>
      <c r="CK234" s="15">
        <f t="shared" si="257"/>
        <v>1.3856406460551</v>
      </c>
      <c r="CL234" s="7">
        <v>0.8</v>
      </c>
      <c r="CM234" s="37">
        <f t="shared" si="258"/>
        <v>0</v>
      </c>
      <c r="CN234" s="37">
        <f t="shared" si="259"/>
        <v>0.117585848074922</v>
      </c>
      <c r="CO234" s="7">
        <v>29</v>
      </c>
      <c r="CP234" s="15">
        <f t="shared" si="260"/>
        <v>4.50333209967908</v>
      </c>
      <c r="CQ234" s="7">
        <v>2.6</v>
      </c>
      <c r="CR234" s="7">
        <v>40</v>
      </c>
      <c r="CS234" s="15">
        <f t="shared" si="261"/>
        <v>7.1014083110324</v>
      </c>
      <c r="CT234" s="7">
        <v>4.1</v>
      </c>
      <c r="CU234" s="37">
        <f t="shared" si="262"/>
        <v>0.321583624127462</v>
      </c>
      <c r="CV234" s="37">
        <f t="shared" si="263"/>
        <v>0.018544299940547</v>
      </c>
      <c r="CW234" s="7">
        <v>12.9</v>
      </c>
      <c r="CX234" s="15">
        <f t="shared" si="264"/>
        <v>6.23538290724796</v>
      </c>
      <c r="CY234" s="7">
        <v>3.6</v>
      </c>
      <c r="CZ234" s="7">
        <v>14.6</v>
      </c>
      <c r="DA234" s="15">
        <f t="shared" si="265"/>
        <v>15.0688420258492</v>
      </c>
      <c r="DB234" s="7">
        <v>8.7</v>
      </c>
      <c r="DC234" s="37">
        <f t="shared" si="266"/>
        <v>0.123794217346664</v>
      </c>
      <c r="DD234" s="37">
        <f t="shared" si="267"/>
        <v>0.432965316972826</v>
      </c>
      <c r="DU234" s="7">
        <v>662</v>
      </c>
      <c r="DV234" s="15">
        <f t="shared" si="268"/>
        <v>200.91789367799</v>
      </c>
      <c r="DW234" s="7">
        <v>116</v>
      </c>
      <c r="DX234" s="7">
        <v>591</v>
      </c>
      <c r="DY234" s="15">
        <f t="shared" si="269"/>
        <v>147.224318643355</v>
      </c>
      <c r="DZ234" s="7">
        <v>85</v>
      </c>
      <c r="EA234" s="37">
        <f t="shared" si="270"/>
        <v>-0.11344953853091</v>
      </c>
      <c r="EB234" s="37">
        <f t="shared" si="271"/>
        <v>0.051389707240639</v>
      </c>
    </row>
    <row r="235" spans="1:132">
      <c r="A235" s="5">
        <v>41</v>
      </c>
      <c r="B235" s="5" t="s">
        <v>234</v>
      </c>
      <c r="C235" s="6" t="s">
        <v>224</v>
      </c>
      <c r="D235" s="5" t="s">
        <v>238</v>
      </c>
      <c r="E235" s="7">
        <v>-0.64</v>
      </c>
      <c r="F235" s="7">
        <v>51.41</v>
      </c>
      <c r="G235" s="4" t="s">
        <v>108</v>
      </c>
      <c r="H235" s="8">
        <v>60</v>
      </c>
      <c r="I235" s="7">
        <v>10</v>
      </c>
      <c r="J235" s="8">
        <v>678</v>
      </c>
      <c r="K235" s="5" t="s">
        <v>81</v>
      </c>
      <c r="L235" s="9">
        <v>10</v>
      </c>
      <c r="M235" s="6" t="s">
        <v>89</v>
      </c>
      <c r="N235" s="5" t="s">
        <v>83</v>
      </c>
      <c r="O235" s="5" t="s">
        <v>110</v>
      </c>
      <c r="Q235" s="18"/>
      <c r="W235" s="5">
        <v>9</v>
      </c>
      <c r="X235" s="6" t="s">
        <v>89</v>
      </c>
      <c r="Y235" s="5" t="s">
        <v>85</v>
      </c>
      <c r="Z235" s="7">
        <v>0.800599992275238</v>
      </c>
      <c r="AA235" s="5">
        <v>3</v>
      </c>
      <c r="AB235" s="5" t="s">
        <v>91</v>
      </c>
      <c r="AC235" s="5" t="s">
        <v>103</v>
      </c>
      <c r="AD235" s="6" t="s">
        <v>135</v>
      </c>
      <c r="AE235" s="7">
        <v>5.12</v>
      </c>
      <c r="AF235" s="7">
        <v>3.67</v>
      </c>
      <c r="AG235" s="7">
        <v>0.31</v>
      </c>
      <c r="AH235" s="7">
        <v>29</v>
      </c>
      <c r="AI235" s="7">
        <v>36</v>
      </c>
      <c r="AJ235" s="7">
        <v>35</v>
      </c>
      <c r="AK235" s="7">
        <v>53.21</v>
      </c>
      <c r="AL235" s="15">
        <f t="shared" si="234"/>
        <v>7.41317745639479</v>
      </c>
      <c r="AM235" s="7">
        <v>4.28</v>
      </c>
      <c r="AN235" s="7">
        <v>58.22</v>
      </c>
      <c r="AO235" s="15">
        <f t="shared" si="235"/>
        <v>3.60266567974326</v>
      </c>
      <c r="AP235" s="7">
        <v>2.08</v>
      </c>
      <c r="AQ235" s="37">
        <f t="shared" si="236"/>
        <v>0.0899825897091993</v>
      </c>
      <c r="AR235" s="37">
        <f t="shared" si="237"/>
        <v>0.00774633811904218</v>
      </c>
      <c r="AS235" s="7">
        <v>151.88</v>
      </c>
      <c r="AT235" s="15">
        <f t="shared" si="248"/>
        <v>22.0316862722761</v>
      </c>
      <c r="AU235" s="7">
        <v>12.72</v>
      </c>
      <c r="AV235" s="7">
        <v>158.12</v>
      </c>
      <c r="AW235" s="15">
        <f t="shared" si="249"/>
        <v>19.0005973590306</v>
      </c>
      <c r="AX235" s="7">
        <v>10.97</v>
      </c>
      <c r="AY235" s="37">
        <f t="shared" si="250"/>
        <v>0.0402635030648826</v>
      </c>
      <c r="AZ235" s="37">
        <f t="shared" si="251"/>
        <v>0.011827381211244</v>
      </c>
      <c r="BA235" s="7">
        <v>135.63</v>
      </c>
      <c r="BB235" s="15">
        <f t="shared" si="252"/>
        <v>46.9558973931923</v>
      </c>
      <c r="BC235" s="7">
        <v>27.11</v>
      </c>
      <c r="BD235" s="7">
        <v>113.75</v>
      </c>
      <c r="BE235" s="15">
        <f t="shared" si="253"/>
        <v>20.2130329243288</v>
      </c>
      <c r="BF235" s="7">
        <v>11.67</v>
      </c>
      <c r="BG235" s="37">
        <f t="shared" si="254"/>
        <v>-0.175927532143564</v>
      </c>
      <c r="BH235" s="37">
        <f t="shared" si="255"/>
        <v>0.0504782337924175</v>
      </c>
      <c r="BY235" s="7">
        <v>24.4</v>
      </c>
      <c r="BZ235" s="15">
        <f t="shared" si="246"/>
        <v>6.06217782649107</v>
      </c>
      <c r="CA235" s="7">
        <v>3.5</v>
      </c>
      <c r="CB235" s="7">
        <v>24.5</v>
      </c>
      <c r="CC235" s="15">
        <f t="shared" si="247"/>
        <v>7.27461339178928</v>
      </c>
      <c r="CD235" s="7">
        <v>4.2</v>
      </c>
      <c r="CE235" s="37">
        <f t="shared" si="272"/>
        <v>0.00408998525152526</v>
      </c>
      <c r="CF235" s="37">
        <f t="shared" si="273"/>
        <v>0.0499635411810518</v>
      </c>
      <c r="CG235" s="7">
        <v>2.1</v>
      </c>
      <c r="CH235" s="15">
        <f t="shared" si="256"/>
        <v>0.519615242270663</v>
      </c>
      <c r="CI235" s="7">
        <v>0.3</v>
      </c>
      <c r="CJ235" s="7">
        <v>2.1</v>
      </c>
      <c r="CK235" s="15">
        <f t="shared" si="257"/>
        <v>0.519615242270663</v>
      </c>
      <c r="CL235" s="7">
        <v>0.3</v>
      </c>
      <c r="CM235" s="37">
        <f t="shared" si="258"/>
        <v>0</v>
      </c>
      <c r="CN235" s="37">
        <f t="shared" si="259"/>
        <v>0.0408163265306122</v>
      </c>
      <c r="CO235" s="7">
        <v>19</v>
      </c>
      <c r="CP235" s="15">
        <f t="shared" si="260"/>
        <v>2.07846096908265</v>
      </c>
      <c r="CQ235" s="7">
        <v>1.2</v>
      </c>
      <c r="CR235" s="7">
        <v>22</v>
      </c>
      <c r="CS235" s="15">
        <f t="shared" si="261"/>
        <v>7.27461339178928</v>
      </c>
      <c r="CT235" s="7">
        <v>4.2</v>
      </c>
      <c r="CU235" s="37">
        <f t="shared" si="262"/>
        <v>0.146603474191876</v>
      </c>
      <c r="CV235" s="37">
        <f t="shared" si="263"/>
        <v>0.0404352006593256</v>
      </c>
      <c r="CW235" s="7">
        <v>9.7</v>
      </c>
      <c r="CX235" s="15">
        <f t="shared" si="264"/>
        <v>6.58179306876173</v>
      </c>
      <c r="CY235" s="7">
        <v>3.8</v>
      </c>
      <c r="CZ235" s="7">
        <v>10.3</v>
      </c>
      <c r="DA235" s="15">
        <f t="shared" si="265"/>
        <v>1.3856406460551</v>
      </c>
      <c r="DB235" s="7">
        <v>0.8</v>
      </c>
      <c r="DC235" s="37">
        <f t="shared" si="266"/>
        <v>0.060018009726253</v>
      </c>
      <c r="DD235" s="37">
        <f t="shared" si="267"/>
        <v>0.159502695654995</v>
      </c>
      <c r="DU235" s="7">
        <v>526</v>
      </c>
      <c r="DV235" s="15">
        <f t="shared" si="268"/>
        <v>13.856406460551</v>
      </c>
      <c r="DW235" s="7">
        <v>8</v>
      </c>
      <c r="DX235" s="7">
        <v>363</v>
      </c>
      <c r="DY235" s="15">
        <f t="shared" si="269"/>
        <v>105.655099261702</v>
      </c>
      <c r="DZ235" s="7">
        <v>61</v>
      </c>
      <c r="EA235" s="37">
        <f t="shared" si="270"/>
        <v>-0.37089837847286</v>
      </c>
      <c r="EB235" s="37">
        <f t="shared" si="271"/>
        <v>0.0284701293578722</v>
      </c>
    </row>
    <row r="236" spans="1:132">
      <c r="A236" s="5">
        <v>41</v>
      </c>
      <c r="B236" s="5" t="s">
        <v>234</v>
      </c>
      <c r="C236" s="6" t="s">
        <v>224</v>
      </c>
      <c r="D236" s="5" t="s">
        <v>238</v>
      </c>
      <c r="E236" s="7">
        <v>-0.64</v>
      </c>
      <c r="F236" s="7">
        <v>51.41</v>
      </c>
      <c r="G236" s="4" t="s">
        <v>108</v>
      </c>
      <c r="H236" s="8">
        <v>60</v>
      </c>
      <c r="I236" s="7">
        <v>10</v>
      </c>
      <c r="J236" s="8">
        <v>678</v>
      </c>
      <c r="K236" s="5" t="s">
        <v>117</v>
      </c>
      <c r="L236" s="18"/>
      <c r="M236" s="18"/>
      <c r="P236" s="9">
        <v>10</v>
      </c>
      <c r="Q236" s="6" t="s">
        <v>89</v>
      </c>
      <c r="R236" s="5" t="s">
        <v>188</v>
      </c>
      <c r="S236" s="5" t="s">
        <v>110</v>
      </c>
      <c r="W236" s="5">
        <v>9</v>
      </c>
      <c r="X236" s="6" t="s">
        <v>89</v>
      </c>
      <c r="Y236" s="5" t="s">
        <v>85</v>
      </c>
      <c r="Z236" s="7">
        <v>0.800599992275238</v>
      </c>
      <c r="AA236" s="5">
        <v>3</v>
      </c>
      <c r="AB236" s="5" t="s">
        <v>91</v>
      </c>
      <c r="AC236" s="5" t="s">
        <v>103</v>
      </c>
      <c r="AD236" s="6" t="s">
        <v>135</v>
      </c>
      <c r="AE236" s="7">
        <v>5.12</v>
      </c>
      <c r="AF236" s="7">
        <v>3.67</v>
      </c>
      <c r="AG236" s="7">
        <v>0.31</v>
      </c>
      <c r="AH236" s="7">
        <v>29</v>
      </c>
      <c r="AI236" s="7">
        <v>36</v>
      </c>
      <c r="AJ236" s="7">
        <v>35</v>
      </c>
      <c r="AK236" s="7">
        <v>53.21</v>
      </c>
      <c r="AL236" s="15">
        <f t="shared" si="234"/>
        <v>7.41317745639479</v>
      </c>
      <c r="AM236" s="7">
        <v>4.28</v>
      </c>
      <c r="AN236" s="7">
        <v>62.02</v>
      </c>
      <c r="AO236" s="15">
        <f t="shared" si="235"/>
        <v>10.0458946838995</v>
      </c>
      <c r="AP236" s="7">
        <v>5.8</v>
      </c>
      <c r="AQ236" s="37">
        <f t="shared" si="236"/>
        <v>0.153210565064025</v>
      </c>
      <c r="AR236" s="37">
        <f t="shared" si="237"/>
        <v>0.0152156088849694</v>
      </c>
      <c r="AS236" s="7">
        <v>151.88</v>
      </c>
      <c r="AT236" s="15">
        <f t="shared" si="248"/>
        <v>22.0316862722761</v>
      </c>
      <c r="AU236" s="7">
        <v>12.72</v>
      </c>
      <c r="AV236" s="7">
        <v>17.47</v>
      </c>
      <c r="AW236" s="15">
        <f t="shared" si="249"/>
        <v>51.9961652432177</v>
      </c>
      <c r="AX236" s="7">
        <v>30.02</v>
      </c>
      <c r="AY236" s="37">
        <f t="shared" si="250"/>
        <v>-2.16260561121764</v>
      </c>
      <c r="AZ236" s="37">
        <f t="shared" si="251"/>
        <v>2.95982454513451</v>
      </c>
      <c r="BA236" s="7">
        <v>135.63</v>
      </c>
      <c r="BB236" s="15">
        <f t="shared" si="252"/>
        <v>46.9558973931923</v>
      </c>
      <c r="BC236" s="7">
        <v>27.11</v>
      </c>
      <c r="BD236" s="7">
        <v>102.41</v>
      </c>
      <c r="BE236" s="15">
        <f t="shared" si="253"/>
        <v>14.9822394854708</v>
      </c>
      <c r="BF236" s="7">
        <v>8.65</v>
      </c>
      <c r="BG236" s="37">
        <f t="shared" si="254"/>
        <v>-0.280946225887277</v>
      </c>
      <c r="BH236" s="37">
        <f t="shared" si="255"/>
        <v>0.0470870628963667</v>
      </c>
      <c r="BY236" s="7">
        <v>24.4</v>
      </c>
      <c r="BZ236" s="15">
        <f t="shared" si="246"/>
        <v>6.06217782649107</v>
      </c>
      <c r="CA236" s="7">
        <v>3.5</v>
      </c>
      <c r="CB236" s="7">
        <v>25.6</v>
      </c>
      <c r="CC236" s="15">
        <f t="shared" si="247"/>
        <v>8.14063879557372</v>
      </c>
      <c r="CD236" s="7">
        <v>4.7</v>
      </c>
      <c r="CE236" s="37">
        <f t="shared" si="272"/>
        <v>0.0480092191863606</v>
      </c>
      <c r="CF236" s="37">
        <f t="shared" si="273"/>
        <v>0.0542824511180735</v>
      </c>
      <c r="CG236" s="7">
        <v>2.1</v>
      </c>
      <c r="CH236" s="15">
        <f t="shared" si="256"/>
        <v>0.519615242270663</v>
      </c>
      <c r="CI236" s="7">
        <v>0.3</v>
      </c>
      <c r="CJ236" s="7">
        <v>2.1</v>
      </c>
      <c r="CK236" s="15">
        <f t="shared" si="257"/>
        <v>0.692820323027551</v>
      </c>
      <c r="CL236" s="7">
        <v>0.4</v>
      </c>
      <c r="CM236" s="37">
        <f t="shared" si="258"/>
        <v>0</v>
      </c>
      <c r="CN236" s="37">
        <f t="shared" si="259"/>
        <v>0.0566893424036281</v>
      </c>
      <c r="CO236" s="7">
        <v>19</v>
      </c>
      <c r="CP236" s="15">
        <f t="shared" si="260"/>
        <v>2.07846096908265</v>
      </c>
      <c r="CQ236" s="7">
        <v>1.2</v>
      </c>
      <c r="CR236" s="7">
        <v>23</v>
      </c>
      <c r="CS236" s="15">
        <f t="shared" si="261"/>
        <v>5.19615242270663</v>
      </c>
      <c r="CT236" s="7">
        <v>3</v>
      </c>
      <c r="CU236" s="37">
        <f t="shared" si="262"/>
        <v>0.191055236762709</v>
      </c>
      <c r="CV236" s="37">
        <f t="shared" si="263"/>
        <v>0.0210021521817677</v>
      </c>
      <c r="CW236" s="7">
        <v>9.7</v>
      </c>
      <c r="CX236" s="15">
        <f t="shared" si="264"/>
        <v>6.58179306876173</v>
      </c>
      <c r="CY236" s="7">
        <v>3.8</v>
      </c>
      <c r="CZ236" s="7">
        <v>11.9</v>
      </c>
      <c r="DA236" s="15">
        <f t="shared" si="265"/>
        <v>7.62102355330306</v>
      </c>
      <c r="DB236" s="7">
        <v>4.4</v>
      </c>
      <c r="DC236" s="37">
        <f t="shared" si="266"/>
        <v>0.204412514608147</v>
      </c>
      <c r="DD236" s="37">
        <f t="shared" si="267"/>
        <v>0.290183590769524</v>
      </c>
      <c r="DU236" s="7">
        <v>526</v>
      </c>
      <c r="DV236" s="15">
        <f t="shared" si="268"/>
        <v>13.856406460551</v>
      </c>
      <c r="DW236" s="7">
        <v>8</v>
      </c>
      <c r="DX236" s="7">
        <v>298</v>
      </c>
      <c r="DY236" s="15">
        <f t="shared" si="269"/>
        <v>126.439708952528</v>
      </c>
      <c r="DZ236" s="7">
        <v>73</v>
      </c>
      <c r="EA236" s="37">
        <f t="shared" si="270"/>
        <v>-0.568207726232306</v>
      </c>
      <c r="EB236" s="37">
        <f t="shared" si="271"/>
        <v>0.0602398756707782</v>
      </c>
    </row>
    <row r="237" spans="1:132">
      <c r="A237" s="5">
        <v>41</v>
      </c>
      <c r="B237" s="5" t="s">
        <v>234</v>
      </c>
      <c r="C237" s="6" t="s">
        <v>224</v>
      </c>
      <c r="D237" s="5" t="s">
        <v>238</v>
      </c>
      <c r="E237" s="7">
        <v>-0.64</v>
      </c>
      <c r="F237" s="7">
        <v>51.41</v>
      </c>
      <c r="G237" s="4" t="s">
        <v>108</v>
      </c>
      <c r="H237" s="8">
        <v>60</v>
      </c>
      <c r="I237" s="7">
        <v>10</v>
      </c>
      <c r="J237" s="8">
        <v>678</v>
      </c>
      <c r="K237" s="5" t="s">
        <v>132</v>
      </c>
      <c r="L237" s="18"/>
      <c r="M237" s="18"/>
      <c r="Q237" s="18"/>
      <c r="T237" s="6" t="s">
        <v>161</v>
      </c>
      <c r="U237" s="5" t="s">
        <v>189</v>
      </c>
      <c r="V237" s="5" t="s">
        <v>110</v>
      </c>
      <c r="W237" s="5">
        <v>9</v>
      </c>
      <c r="X237" s="6" t="s">
        <v>89</v>
      </c>
      <c r="Y237" s="5" t="s">
        <v>85</v>
      </c>
      <c r="Z237" s="7">
        <v>0.800599992275238</v>
      </c>
      <c r="AA237" s="5">
        <v>3</v>
      </c>
      <c r="AB237" s="5" t="s">
        <v>91</v>
      </c>
      <c r="AC237" s="5" t="s">
        <v>103</v>
      </c>
      <c r="AD237" s="6" t="s">
        <v>135</v>
      </c>
      <c r="AE237" s="7">
        <v>5.12</v>
      </c>
      <c r="AF237" s="7">
        <v>3.67</v>
      </c>
      <c r="AG237" s="7">
        <v>0.31</v>
      </c>
      <c r="AH237" s="7">
        <v>29</v>
      </c>
      <c r="AI237" s="7">
        <v>36</v>
      </c>
      <c r="AJ237" s="7">
        <v>35</v>
      </c>
      <c r="AK237" s="7">
        <v>53.21</v>
      </c>
      <c r="AL237" s="15">
        <f t="shared" si="234"/>
        <v>7.41317745639479</v>
      </c>
      <c r="AM237" s="7">
        <v>4.28</v>
      </c>
      <c r="AN237" s="7">
        <v>52.99</v>
      </c>
      <c r="AO237" s="15">
        <f t="shared" si="235"/>
        <v>12.7652144517826</v>
      </c>
      <c r="AP237" s="7">
        <v>7.37</v>
      </c>
      <c r="AQ237" s="37">
        <f t="shared" si="236"/>
        <v>-0.00414313210360717</v>
      </c>
      <c r="AR237" s="37">
        <f t="shared" si="237"/>
        <v>0.0258139894276508</v>
      </c>
      <c r="AS237" s="7">
        <v>151.88</v>
      </c>
      <c r="AT237" s="15">
        <f t="shared" si="248"/>
        <v>22.0316862722761</v>
      </c>
      <c r="AU237" s="7">
        <v>12.72</v>
      </c>
      <c r="AV237" s="7">
        <v>137.11</v>
      </c>
      <c r="AW237" s="15">
        <f t="shared" si="249"/>
        <v>48.8438327734423</v>
      </c>
      <c r="AX237" s="7">
        <v>28.2</v>
      </c>
      <c r="AY237" s="37">
        <f t="shared" si="250"/>
        <v>-0.102307211995038</v>
      </c>
      <c r="AZ237" s="37">
        <f t="shared" si="251"/>
        <v>0.0493160255033725</v>
      </c>
      <c r="BA237" s="7">
        <v>135.63</v>
      </c>
      <c r="BB237" s="15">
        <f t="shared" si="252"/>
        <v>46.9558973931923</v>
      </c>
      <c r="BC237" s="7">
        <v>27.11</v>
      </c>
      <c r="BD237" s="7">
        <v>119.38</v>
      </c>
      <c r="BE237" s="15">
        <f t="shared" si="253"/>
        <v>20.9924557877348</v>
      </c>
      <c r="BF237" s="7">
        <v>12.12</v>
      </c>
      <c r="BG237" s="37">
        <f t="shared" si="254"/>
        <v>-0.127618907234119</v>
      </c>
      <c r="BH237" s="37">
        <f t="shared" si="255"/>
        <v>0.0502600596437072</v>
      </c>
      <c r="BY237" s="7">
        <v>24.4</v>
      </c>
      <c r="BZ237" s="15">
        <f t="shared" si="246"/>
        <v>6.06217782649107</v>
      </c>
      <c r="CA237" s="7">
        <v>3.5</v>
      </c>
      <c r="CB237" s="7">
        <v>23.9</v>
      </c>
      <c r="CC237" s="15">
        <f t="shared" si="247"/>
        <v>7.62102355330306</v>
      </c>
      <c r="CD237" s="7">
        <v>4.4</v>
      </c>
      <c r="CE237" s="37">
        <f t="shared" si="272"/>
        <v>-0.0207046733616911</v>
      </c>
      <c r="CF237" s="37">
        <f t="shared" si="273"/>
        <v>0.0544687501377635</v>
      </c>
      <c r="CG237" s="7">
        <v>2.1</v>
      </c>
      <c r="CH237" s="15">
        <f t="shared" si="256"/>
        <v>0.519615242270663</v>
      </c>
      <c r="CI237" s="7">
        <v>0.3</v>
      </c>
      <c r="CJ237" s="7">
        <v>2</v>
      </c>
      <c r="CK237" s="15">
        <f t="shared" si="257"/>
        <v>0.692820323027551</v>
      </c>
      <c r="CL237" s="7">
        <v>0.4</v>
      </c>
      <c r="CM237" s="37">
        <f t="shared" si="258"/>
        <v>-0.048790164169432</v>
      </c>
      <c r="CN237" s="37">
        <f t="shared" si="259"/>
        <v>0.0604081632653061</v>
      </c>
      <c r="CO237" s="7">
        <v>19</v>
      </c>
      <c r="CP237" s="15">
        <f t="shared" si="260"/>
        <v>2.07846096908265</v>
      </c>
      <c r="CQ237" s="7">
        <v>1.2</v>
      </c>
      <c r="CR237" s="7">
        <v>25</v>
      </c>
      <c r="CS237" s="15">
        <f t="shared" si="261"/>
        <v>6.75499814951862</v>
      </c>
      <c r="CT237" s="7">
        <v>3.9</v>
      </c>
      <c r="CU237" s="37">
        <f t="shared" si="262"/>
        <v>0.27443684570176</v>
      </c>
      <c r="CV237" s="37">
        <f t="shared" si="263"/>
        <v>0.02832491966759</v>
      </c>
      <c r="CW237" s="7">
        <v>9.7</v>
      </c>
      <c r="CX237" s="15">
        <f t="shared" si="264"/>
        <v>6.58179306876173</v>
      </c>
      <c r="CY237" s="7">
        <v>3.8</v>
      </c>
      <c r="CZ237" s="7">
        <v>8.9</v>
      </c>
      <c r="DA237" s="15">
        <f t="shared" si="265"/>
        <v>5.54256258422041</v>
      </c>
      <c r="DB237" s="7">
        <v>3.2</v>
      </c>
      <c r="DC237" s="37">
        <f t="shared" si="266"/>
        <v>-0.0860746087712427</v>
      </c>
      <c r="DD237" s="37">
        <f t="shared" si="267"/>
        <v>0.282746688325619</v>
      </c>
      <c r="DU237" s="7">
        <v>526</v>
      </c>
      <c r="DV237" s="15">
        <f t="shared" si="268"/>
        <v>13.856406460551</v>
      </c>
      <c r="DW237" s="7">
        <v>8</v>
      </c>
      <c r="DX237" s="7">
        <v>352</v>
      </c>
      <c r="DY237" s="15">
        <f t="shared" si="269"/>
        <v>131.635861375235</v>
      </c>
      <c r="DZ237" s="7">
        <v>76</v>
      </c>
      <c r="EA237" s="37">
        <f t="shared" si="270"/>
        <v>-0.401670037139613</v>
      </c>
      <c r="EB237" s="37">
        <f t="shared" si="271"/>
        <v>0.0468480530349131</v>
      </c>
    </row>
    <row r="238" spans="1:132">
      <c r="A238" s="5">
        <v>41</v>
      </c>
      <c r="B238" s="5" t="s">
        <v>234</v>
      </c>
      <c r="C238" s="6" t="s">
        <v>224</v>
      </c>
      <c r="D238" s="5" t="s">
        <v>239</v>
      </c>
      <c r="E238" s="7">
        <v>30.4</v>
      </c>
      <c r="F238" s="7">
        <v>-29.67</v>
      </c>
      <c r="G238" s="4" t="s">
        <v>108</v>
      </c>
      <c r="H238" s="8">
        <v>843</v>
      </c>
      <c r="I238" s="7">
        <v>18</v>
      </c>
      <c r="J238" s="8">
        <v>838</v>
      </c>
      <c r="K238" s="5" t="s">
        <v>81</v>
      </c>
      <c r="L238" s="9">
        <v>10</v>
      </c>
      <c r="M238" s="6" t="s">
        <v>89</v>
      </c>
      <c r="N238" s="5" t="s">
        <v>83</v>
      </c>
      <c r="O238" s="5" t="s">
        <v>110</v>
      </c>
      <c r="Q238" s="18"/>
      <c r="W238" s="5">
        <v>7</v>
      </c>
      <c r="X238" s="6" t="s">
        <v>89</v>
      </c>
      <c r="Y238" s="5" t="s">
        <v>85</v>
      </c>
      <c r="Z238" s="7">
        <v>0.533200025558472</v>
      </c>
      <c r="AA238" s="5">
        <v>3</v>
      </c>
      <c r="AB238" s="5" t="s">
        <v>91</v>
      </c>
      <c r="AC238" s="5" t="s">
        <v>103</v>
      </c>
      <c r="AD238" s="6" t="s">
        <v>88</v>
      </c>
      <c r="AE238" s="7">
        <v>5.89</v>
      </c>
      <c r="AF238" s="7">
        <v>4.2</v>
      </c>
      <c r="AG238" s="7">
        <v>0.29</v>
      </c>
      <c r="AH238" s="7">
        <v>20</v>
      </c>
      <c r="AI238" s="7">
        <v>36</v>
      </c>
      <c r="AJ238" s="7">
        <v>44</v>
      </c>
      <c r="AK238" s="7">
        <v>27.91</v>
      </c>
      <c r="AL238" s="15">
        <f t="shared" si="234"/>
        <v>11.5008173622573</v>
      </c>
      <c r="AM238" s="7">
        <v>6.64</v>
      </c>
      <c r="AN238" s="7">
        <v>25.04</v>
      </c>
      <c r="AO238" s="15">
        <f t="shared" si="235"/>
        <v>2.06114046100696</v>
      </c>
      <c r="AP238" s="7">
        <v>1.19</v>
      </c>
      <c r="AQ238" s="37">
        <f t="shared" si="236"/>
        <v>-0.108510501316333</v>
      </c>
      <c r="AR238" s="37">
        <f t="shared" si="237"/>
        <v>0.0588585340439616</v>
      </c>
      <c r="AS238" s="7">
        <v>149.34</v>
      </c>
      <c r="AT238" s="15">
        <f t="shared" si="248"/>
        <v>13.8910474767024</v>
      </c>
      <c r="AU238" s="7">
        <v>8.02</v>
      </c>
      <c r="AV238" s="7">
        <v>109.31</v>
      </c>
      <c r="AW238" s="15">
        <f t="shared" si="249"/>
        <v>14.2028166220648</v>
      </c>
      <c r="AX238" s="7">
        <v>8.2</v>
      </c>
      <c r="AY238" s="37">
        <f t="shared" si="250"/>
        <v>-0.312037703301812</v>
      </c>
      <c r="AZ238" s="37">
        <f t="shared" si="251"/>
        <v>0.00851140956282892</v>
      </c>
      <c r="BA238" s="7">
        <v>415.5</v>
      </c>
      <c r="BB238" s="15">
        <f t="shared" si="252"/>
        <v>228.024488816443</v>
      </c>
      <c r="BC238" s="7">
        <v>131.65</v>
      </c>
      <c r="BD238" s="7">
        <v>328.15</v>
      </c>
      <c r="BE238" s="15">
        <f t="shared" si="253"/>
        <v>55.0618951726146</v>
      </c>
      <c r="BF238" s="7">
        <v>31.79</v>
      </c>
      <c r="BG238" s="37">
        <f t="shared" si="254"/>
        <v>-0.236011793375772</v>
      </c>
      <c r="BH238" s="37">
        <f t="shared" si="255"/>
        <v>0.10977717284792</v>
      </c>
      <c r="BY238" s="7">
        <v>42</v>
      </c>
      <c r="BZ238" s="15">
        <f t="shared" si="246"/>
        <v>3.46410161513775</v>
      </c>
      <c r="CA238" s="7">
        <v>2</v>
      </c>
      <c r="CB238" s="7">
        <v>42.5</v>
      </c>
      <c r="CC238" s="15">
        <f t="shared" si="247"/>
        <v>1.3856406460551</v>
      </c>
      <c r="CD238" s="7">
        <v>0.8</v>
      </c>
      <c r="CE238" s="37">
        <f t="shared" si="272"/>
        <v>0.0118344576470029</v>
      </c>
      <c r="CF238" s="37">
        <f t="shared" si="273"/>
        <v>0.0026218989556607</v>
      </c>
      <c r="CG238" s="7">
        <v>2.9</v>
      </c>
      <c r="CH238" s="15">
        <f t="shared" si="256"/>
        <v>0.519615242270663</v>
      </c>
      <c r="CI238" s="7">
        <v>0.3</v>
      </c>
      <c r="CJ238" s="7">
        <v>3.1</v>
      </c>
      <c r="CK238" s="15">
        <f t="shared" si="257"/>
        <v>0.519615242270663</v>
      </c>
      <c r="CL238" s="7">
        <v>0.3</v>
      </c>
      <c r="CM238" s="37">
        <f t="shared" si="258"/>
        <v>0.0666913744986724</v>
      </c>
      <c r="CN238" s="37">
        <f t="shared" si="259"/>
        <v>0.0200667903157754</v>
      </c>
      <c r="CO238" s="7">
        <v>115</v>
      </c>
      <c r="CP238" s="15">
        <f t="shared" si="260"/>
        <v>12.1243556529821</v>
      </c>
      <c r="CQ238" s="7">
        <v>7</v>
      </c>
      <c r="CR238" s="7">
        <v>108</v>
      </c>
      <c r="CS238" s="15">
        <f t="shared" si="261"/>
        <v>25.9807621135332</v>
      </c>
      <c r="CT238" s="7">
        <v>15</v>
      </c>
      <c r="CU238" s="37">
        <f t="shared" si="262"/>
        <v>-0.0628009012390303</v>
      </c>
      <c r="CV238" s="37">
        <f t="shared" si="263"/>
        <v>0.0229952274265444</v>
      </c>
      <c r="CW238" s="7">
        <v>7.3</v>
      </c>
      <c r="CX238" s="15">
        <f t="shared" si="264"/>
        <v>0.519615242270663</v>
      </c>
      <c r="CY238" s="7">
        <v>0.3</v>
      </c>
      <c r="CZ238" s="7">
        <v>43.2</v>
      </c>
      <c r="DA238" s="15">
        <f t="shared" si="265"/>
        <v>19.3989690447714</v>
      </c>
      <c r="DB238" s="7">
        <v>11.2</v>
      </c>
      <c r="DC238" s="37">
        <f t="shared" si="266"/>
        <v>1.77796614709572</v>
      </c>
      <c r="DD238" s="37">
        <f t="shared" si="267"/>
        <v>0.0689042357203293</v>
      </c>
      <c r="DU238" s="7">
        <v>1005</v>
      </c>
      <c r="DV238" s="15">
        <f t="shared" si="268"/>
        <v>232.09480821423</v>
      </c>
      <c r="DW238" s="7">
        <v>134</v>
      </c>
      <c r="DX238" s="7">
        <v>767</v>
      </c>
      <c r="DY238" s="15">
        <f t="shared" si="269"/>
        <v>339.4819582835</v>
      </c>
      <c r="DZ238" s="7">
        <v>196</v>
      </c>
      <c r="EA238" s="37">
        <f t="shared" si="270"/>
        <v>-0.27025601912592</v>
      </c>
      <c r="EB238" s="37">
        <f t="shared" si="271"/>
        <v>0.0830790157747486</v>
      </c>
    </row>
    <row r="239" spans="1:132">
      <c r="A239" s="5">
        <v>41</v>
      </c>
      <c r="B239" s="5" t="s">
        <v>234</v>
      </c>
      <c r="C239" s="6" t="s">
        <v>224</v>
      </c>
      <c r="D239" s="5" t="s">
        <v>239</v>
      </c>
      <c r="E239" s="7">
        <v>30.4</v>
      </c>
      <c r="F239" s="7">
        <v>-29.67</v>
      </c>
      <c r="G239" s="4" t="s">
        <v>108</v>
      </c>
      <c r="H239" s="8">
        <v>843</v>
      </c>
      <c r="I239" s="7">
        <v>18</v>
      </c>
      <c r="J239" s="8">
        <v>838</v>
      </c>
      <c r="K239" s="5" t="s">
        <v>117</v>
      </c>
      <c r="L239" s="18"/>
      <c r="M239" s="18"/>
      <c r="P239" s="9">
        <v>10</v>
      </c>
      <c r="Q239" s="6" t="s">
        <v>89</v>
      </c>
      <c r="R239" s="5" t="s">
        <v>188</v>
      </c>
      <c r="S239" s="5" t="s">
        <v>110</v>
      </c>
      <c r="W239" s="5">
        <v>7</v>
      </c>
      <c r="X239" s="6" t="s">
        <v>89</v>
      </c>
      <c r="Y239" s="5" t="s">
        <v>85</v>
      </c>
      <c r="Z239" s="7">
        <v>0.533200025558472</v>
      </c>
      <c r="AA239" s="5">
        <v>3</v>
      </c>
      <c r="AB239" s="5" t="s">
        <v>91</v>
      </c>
      <c r="AC239" s="5" t="s">
        <v>103</v>
      </c>
      <c r="AD239" s="6" t="s">
        <v>88</v>
      </c>
      <c r="AE239" s="7">
        <v>5.89</v>
      </c>
      <c r="AF239" s="7">
        <v>4.2</v>
      </c>
      <c r="AG239" s="7">
        <v>0.29</v>
      </c>
      <c r="AH239" s="7">
        <v>20</v>
      </c>
      <c r="AI239" s="7">
        <v>36</v>
      </c>
      <c r="AJ239" s="7">
        <v>44</v>
      </c>
      <c r="AK239" s="7">
        <v>27.91</v>
      </c>
      <c r="AL239" s="15">
        <f t="shared" si="234"/>
        <v>11.5008173622573</v>
      </c>
      <c r="AM239" s="7">
        <v>6.64</v>
      </c>
      <c r="AN239" s="7">
        <v>27.79</v>
      </c>
      <c r="AO239" s="15">
        <f t="shared" si="235"/>
        <v>9.5609204577802</v>
      </c>
      <c r="AP239" s="7">
        <v>5.52</v>
      </c>
      <c r="AQ239" s="37">
        <f t="shared" si="236"/>
        <v>-0.00430880379381859</v>
      </c>
      <c r="AR239" s="37">
        <f t="shared" si="237"/>
        <v>0.0960549175523147</v>
      </c>
      <c r="AS239" s="7">
        <v>149.34</v>
      </c>
      <c r="AT239" s="15">
        <f t="shared" si="248"/>
        <v>13.8910474767024</v>
      </c>
      <c r="AU239" s="7">
        <v>8.02</v>
      </c>
      <c r="AV239" s="7">
        <v>170.07</v>
      </c>
      <c r="AW239" s="15">
        <f t="shared" si="249"/>
        <v>41.7077834462586</v>
      </c>
      <c r="AX239" s="7">
        <v>24.08</v>
      </c>
      <c r="AY239" s="37">
        <f t="shared" si="250"/>
        <v>0.129984531396766</v>
      </c>
      <c r="AZ239" s="37">
        <f t="shared" si="251"/>
        <v>0.0229313841497235</v>
      </c>
      <c r="BA239" s="7">
        <v>415.5</v>
      </c>
      <c r="BB239" s="15">
        <f t="shared" si="252"/>
        <v>228.024488816443</v>
      </c>
      <c r="BC239" s="7">
        <v>131.65</v>
      </c>
      <c r="BD239" s="7">
        <v>471.92</v>
      </c>
      <c r="BE239" s="15">
        <f t="shared" si="253"/>
        <v>269.45514413349</v>
      </c>
      <c r="BF239" s="7">
        <v>155.57</v>
      </c>
      <c r="BG239" s="37">
        <f t="shared" si="254"/>
        <v>0.127326865399317</v>
      </c>
      <c r="BH239" s="37">
        <f t="shared" si="255"/>
        <v>0.209063449143819</v>
      </c>
      <c r="BY239" s="7">
        <v>42</v>
      </c>
      <c r="BZ239" s="15">
        <f t="shared" si="246"/>
        <v>3.46410161513775</v>
      </c>
      <c r="CA239" s="7">
        <v>2</v>
      </c>
      <c r="CB239" s="7">
        <v>44.4</v>
      </c>
      <c r="CC239" s="15">
        <f t="shared" si="247"/>
        <v>0.866025403784439</v>
      </c>
      <c r="CD239" s="7">
        <v>0.5</v>
      </c>
      <c r="CE239" s="37">
        <f t="shared" si="272"/>
        <v>0.0555698511548108</v>
      </c>
      <c r="CF239" s="37">
        <f t="shared" si="273"/>
        <v>0.00239438970133951</v>
      </c>
      <c r="CG239" s="7">
        <v>2.9</v>
      </c>
      <c r="CH239" s="15">
        <f t="shared" si="256"/>
        <v>0.519615242270663</v>
      </c>
      <c r="CI239" s="7">
        <v>0.3</v>
      </c>
      <c r="CJ239" s="7">
        <v>3.3</v>
      </c>
      <c r="CK239" s="15">
        <f t="shared" si="257"/>
        <v>0.173205080756888</v>
      </c>
      <c r="CL239" s="7">
        <v>0.1</v>
      </c>
      <c r="CM239" s="37">
        <f t="shared" si="258"/>
        <v>0.129211731480006</v>
      </c>
      <c r="CN239" s="37">
        <f t="shared" si="259"/>
        <v>0.0116198194243811</v>
      </c>
      <c r="CO239" s="7">
        <v>115</v>
      </c>
      <c r="CP239" s="15">
        <f t="shared" si="260"/>
        <v>12.1243556529821</v>
      </c>
      <c r="CQ239" s="7">
        <v>7</v>
      </c>
      <c r="CR239" s="7">
        <v>127</v>
      </c>
      <c r="CS239" s="15">
        <f t="shared" si="261"/>
        <v>10.3923048454133</v>
      </c>
      <c r="CT239" s="7">
        <v>6</v>
      </c>
      <c r="CU239" s="37">
        <f t="shared" si="262"/>
        <v>0.099254958095341</v>
      </c>
      <c r="CV239" s="37">
        <f t="shared" si="263"/>
        <v>0.00593710843376318</v>
      </c>
      <c r="CW239" s="7">
        <v>7.3</v>
      </c>
      <c r="CX239" s="15">
        <f t="shared" si="264"/>
        <v>0.519615242270663</v>
      </c>
      <c r="CY239" s="7">
        <v>0.3</v>
      </c>
      <c r="CZ239" s="7">
        <v>9.9</v>
      </c>
      <c r="DA239" s="15">
        <f t="shared" si="265"/>
        <v>8.66025403784439</v>
      </c>
      <c r="DB239" s="7">
        <v>5</v>
      </c>
      <c r="DC239" s="37">
        <f t="shared" si="266"/>
        <v>0.304660408986199</v>
      </c>
      <c r="DD239" s="37">
        <f t="shared" si="267"/>
        <v>0.25676488486044</v>
      </c>
      <c r="DU239" s="7">
        <v>1005</v>
      </c>
      <c r="DV239" s="15">
        <f t="shared" si="268"/>
        <v>232.09480821423</v>
      </c>
      <c r="DW239" s="7">
        <v>134</v>
      </c>
      <c r="DX239" s="7">
        <v>819</v>
      </c>
      <c r="DY239" s="15">
        <f t="shared" si="269"/>
        <v>271.931976788314</v>
      </c>
      <c r="DZ239" s="7">
        <v>157</v>
      </c>
      <c r="EA239" s="37">
        <f t="shared" si="270"/>
        <v>-0.204658736640106</v>
      </c>
      <c r="EB239" s="37">
        <f t="shared" si="271"/>
        <v>0.0545255910823676</v>
      </c>
    </row>
    <row r="240" spans="1:132">
      <c r="A240" s="5">
        <v>41</v>
      </c>
      <c r="B240" s="5" t="s">
        <v>234</v>
      </c>
      <c r="C240" s="6" t="s">
        <v>224</v>
      </c>
      <c r="D240" s="5" t="s">
        <v>239</v>
      </c>
      <c r="E240" s="7">
        <v>30.4</v>
      </c>
      <c r="F240" s="7">
        <v>-29.67</v>
      </c>
      <c r="G240" s="4" t="s">
        <v>108</v>
      </c>
      <c r="H240" s="8">
        <v>843</v>
      </c>
      <c r="I240" s="7">
        <v>18</v>
      </c>
      <c r="J240" s="8">
        <v>838</v>
      </c>
      <c r="K240" s="5" t="s">
        <v>132</v>
      </c>
      <c r="L240" s="18"/>
      <c r="M240" s="18"/>
      <c r="Q240" s="18"/>
      <c r="T240" s="6" t="s">
        <v>161</v>
      </c>
      <c r="U240" s="5" t="s">
        <v>189</v>
      </c>
      <c r="V240" s="5" t="s">
        <v>110</v>
      </c>
      <c r="W240" s="5">
        <v>7</v>
      </c>
      <c r="X240" s="6" t="s">
        <v>89</v>
      </c>
      <c r="Y240" s="5" t="s">
        <v>85</v>
      </c>
      <c r="Z240" s="7">
        <v>0.533200025558472</v>
      </c>
      <c r="AA240" s="5">
        <v>3</v>
      </c>
      <c r="AB240" s="5" t="s">
        <v>91</v>
      </c>
      <c r="AC240" s="5" t="s">
        <v>103</v>
      </c>
      <c r="AD240" s="6" t="s">
        <v>88</v>
      </c>
      <c r="AE240" s="7">
        <v>5.89</v>
      </c>
      <c r="AF240" s="7">
        <v>4.2</v>
      </c>
      <c r="AG240" s="7">
        <v>0.29</v>
      </c>
      <c r="AH240" s="7">
        <v>20</v>
      </c>
      <c r="AI240" s="7">
        <v>36</v>
      </c>
      <c r="AJ240" s="7">
        <v>44</v>
      </c>
      <c r="AK240" s="7">
        <v>27.91</v>
      </c>
      <c r="AL240" s="15">
        <f t="shared" si="234"/>
        <v>11.5008173622573</v>
      </c>
      <c r="AM240" s="7">
        <v>6.64</v>
      </c>
      <c r="AN240" s="7">
        <v>24.07</v>
      </c>
      <c r="AO240" s="15">
        <f t="shared" si="235"/>
        <v>7.81154914213564</v>
      </c>
      <c r="AP240" s="7">
        <v>4.51</v>
      </c>
      <c r="AQ240" s="37">
        <f t="shared" si="236"/>
        <v>-0.14801879575325</v>
      </c>
      <c r="AR240" s="37">
        <f t="shared" si="237"/>
        <v>0.0917075878439088</v>
      </c>
      <c r="AS240" s="7">
        <v>149.34</v>
      </c>
      <c r="AT240" s="15">
        <f t="shared" si="248"/>
        <v>13.8910474767024</v>
      </c>
      <c r="AU240" s="7">
        <v>8.02</v>
      </c>
      <c r="AV240" s="7">
        <v>132.45</v>
      </c>
      <c r="AW240" s="15">
        <f t="shared" si="249"/>
        <v>51.5631525413255</v>
      </c>
      <c r="AX240" s="7">
        <v>29.77</v>
      </c>
      <c r="AY240" s="37">
        <f t="shared" si="250"/>
        <v>-0.120020369889478</v>
      </c>
      <c r="AZ240" s="37">
        <f t="shared" si="251"/>
        <v>0.0534028914057424</v>
      </c>
      <c r="BA240" s="7">
        <v>415.5</v>
      </c>
      <c r="BB240" s="15">
        <f t="shared" si="252"/>
        <v>228.024488816443</v>
      </c>
      <c r="BC240" s="7">
        <v>131.65</v>
      </c>
      <c r="BD240" s="7">
        <v>413.75</v>
      </c>
      <c r="BE240" s="15">
        <f t="shared" si="253"/>
        <v>30.0164404951686</v>
      </c>
      <c r="BF240" s="7">
        <v>17.33</v>
      </c>
      <c r="BG240" s="37">
        <f t="shared" si="254"/>
        <v>-0.00422068760423056</v>
      </c>
      <c r="BH240" s="37">
        <f t="shared" si="255"/>
        <v>0.102146500131593</v>
      </c>
      <c r="BY240" s="7">
        <v>42</v>
      </c>
      <c r="BZ240" s="15">
        <f t="shared" si="246"/>
        <v>3.46410161513775</v>
      </c>
      <c r="CA240" s="7">
        <v>2</v>
      </c>
      <c r="CB240" s="7">
        <v>45.7</v>
      </c>
      <c r="CC240" s="15">
        <f t="shared" si="247"/>
        <v>1.3856406460551</v>
      </c>
      <c r="CD240" s="7">
        <v>0.8</v>
      </c>
      <c r="CE240" s="37">
        <f t="shared" si="272"/>
        <v>0.0844286796167908</v>
      </c>
      <c r="CF240" s="37">
        <f t="shared" si="273"/>
        <v>0.0025740151921542</v>
      </c>
      <c r="CG240" s="7">
        <v>2.9</v>
      </c>
      <c r="CH240" s="15">
        <f t="shared" si="256"/>
        <v>0.519615242270663</v>
      </c>
      <c r="CI240" s="7">
        <v>0.3</v>
      </c>
      <c r="CJ240" s="7">
        <v>3.4</v>
      </c>
      <c r="CK240" s="15">
        <f t="shared" si="257"/>
        <v>0.173205080756888</v>
      </c>
      <c r="CL240" s="7">
        <v>0.1</v>
      </c>
      <c r="CM240" s="37">
        <f t="shared" si="258"/>
        <v>0.159064694629687</v>
      </c>
      <c r="CN240" s="37">
        <f t="shared" si="259"/>
        <v>0.0115665976819489</v>
      </c>
      <c r="CO240" s="7">
        <v>115</v>
      </c>
      <c r="CP240" s="15">
        <f t="shared" si="260"/>
        <v>12.1243556529821</v>
      </c>
      <c r="CQ240" s="7">
        <v>7</v>
      </c>
      <c r="CR240" s="7">
        <v>152</v>
      </c>
      <c r="CS240" s="15">
        <f t="shared" si="261"/>
        <v>58.8897274573418</v>
      </c>
      <c r="CT240" s="7">
        <v>34</v>
      </c>
      <c r="CU240" s="37">
        <f t="shared" si="262"/>
        <v>0.278948392483026</v>
      </c>
      <c r="CV240" s="37">
        <f t="shared" si="263"/>
        <v>0.0537397300085354</v>
      </c>
      <c r="CW240" s="7">
        <v>7.3</v>
      </c>
      <c r="CX240" s="15">
        <f t="shared" si="264"/>
        <v>0.519615242270663</v>
      </c>
      <c r="CY240" s="7">
        <v>0.3</v>
      </c>
      <c r="CZ240" s="7">
        <v>34.4</v>
      </c>
      <c r="DA240" s="15">
        <f t="shared" si="265"/>
        <v>9.8726896031426</v>
      </c>
      <c r="DB240" s="7">
        <v>5.7</v>
      </c>
      <c r="DC240" s="37">
        <f t="shared" si="266"/>
        <v>1.55018221622501</v>
      </c>
      <c r="DD240" s="37">
        <f t="shared" si="267"/>
        <v>0.0291445915164035</v>
      </c>
      <c r="DU240" s="7">
        <v>1005</v>
      </c>
      <c r="DV240" s="15">
        <f t="shared" si="268"/>
        <v>232.09480821423</v>
      </c>
      <c r="DW240" s="7">
        <v>134</v>
      </c>
      <c r="DX240" s="7">
        <v>852</v>
      </c>
      <c r="DY240" s="15">
        <f t="shared" si="269"/>
        <v>122.97560733739</v>
      </c>
      <c r="DZ240" s="7">
        <v>71</v>
      </c>
      <c r="EA240" s="37">
        <f t="shared" si="270"/>
        <v>-0.165156293663861</v>
      </c>
      <c r="EB240" s="37">
        <f t="shared" si="271"/>
        <v>0.0247222222222222</v>
      </c>
    </row>
    <row r="241" spans="1:132">
      <c r="A241" s="5">
        <v>41</v>
      </c>
      <c r="B241" s="5" t="s">
        <v>234</v>
      </c>
      <c r="C241" s="6" t="s">
        <v>224</v>
      </c>
      <c r="D241" s="5" t="s">
        <v>239</v>
      </c>
      <c r="E241" s="7">
        <v>30.4</v>
      </c>
      <c r="F241" s="7">
        <v>-29.67</v>
      </c>
      <c r="G241" s="4" t="s">
        <v>108</v>
      </c>
      <c r="H241" s="8">
        <v>843</v>
      </c>
      <c r="I241" s="7">
        <v>18</v>
      </c>
      <c r="J241" s="8">
        <v>838</v>
      </c>
      <c r="K241" s="5" t="s">
        <v>81</v>
      </c>
      <c r="L241" s="9">
        <v>10</v>
      </c>
      <c r="M241" s="6" t="s">
        <v>89</v>
      </c>
      <c r="N241" s="5" t="s">
        <v>83</v>
      </c>
      <c r="O241" s="5" t="s">
        <v>110</v>
      </c>
      <c r="Q241" s="18"/>
      <c r="W241" s="5">
        <v>7</v>
      </c>
      <c r="X241" s="6" t="s">
        <v>89</v>
      </c>
      <c r="Y241" s="5" t="s">
        <v>85</v>
      </c>
      <c r="Z241" s="7">
        <v>0.533200025558472</v>
      </c>
      <c r="AA241" s="5">
        <v>3</v>
      </c>
      <c r="AB241" s="5" t="s">
        <v>91</v>
      </c>
      <c r="AC241" s="5" t="s">
        <v>103</v>
      </c>
      <c r="AD241" s="6" t="s">
        <v>135</v>
      </c>
      <c r="AE241" s="7">
        <v>5.89</v>
      </c>
      <c r="AF241" s="7">
        <v>4.2</v>
      </c>
      <c r="AG241" s="7">
        <v>0.29</v>
      </c>
      <c r="AH241" s="7">
        <v>21</v>
      </c>
      <c r="AI241" s="7">
        <v>36</v>
      </c>
      <c r="AJ241" s="7">
        <v>43</v>
      </c>
      <c r="AK241" s="7">
        <v>34.35</v>
      </c>
      <c r="AL241" s="15">
        <f t="shared" si="234"/>
        <v>19.7453792062852</v>
      </c>
      <c r="AM241" s="7">
        <v>11.4</v>
      </c>
      <c r="AN241" s="7">
        <v>36.35</v>
      </c>
      <c r="AO241" s="15">
        <f t="shared" si="235"/>
        <v>13.9430090009295</v>
      </c>
      <c r="AP241" s="7">
        <v>8.05</v>
      </c>
      <c r="AQ241" s="37">
        <f t="shared" si="236"/>
        <v>0.0565921853111702</v>
      </c>
      <c r="AR241" s="37">
        <f t="shared" si="237"/>
        <v>0.159186493655302</v>
      </c>
      <c r="AS241" s="7">
        <v>104.88</v>
      </c>
      <c r="AT241" s="15">
        <f t="shared" si="248"/>
        <v>55.8413180360206</v>
      </c>
      <c r="AU241" s="7">
        <v>32.24</v>
      </c>
      <c r="AV241" s="7">
        <v>109.56</v>
      </c>
      <c r="AW241" s="15">
        <f t="shared" si="249"/>
        <v>30.6226582778177</v>
      </c>
      <c r="AX241" s="7">
        <v>17.68</v>
      </c>
      <c r="AY241" s="37">
        <f t="shared" si="250"/>
        <v>0.0436555049394327</v>
      </c>
      <c r="AZ241" s="37">
        <f t="shared" si="251"/>
        <v>0.120535272354917</v>
      </c>
      <c r="BA241" s="7">
        <v>202.34</v>
      </c>
      <c r="BB241" s="15">
        <f t="shared" si="252"/>
        <v>69.8882500854042</v>
      </c>
      <c r="BC241" s="7">
        <v>40.35</v>
      </c>
      <c r="BD241" s="7">
        <v>196.87</v>
      </c>
      <c r="BE241" s="15">
        <f t="shared" si="253"/>
        <v>70.1134166903881</v>
      </c>
      <c r="BF241" s="7">
        <v>40.48</v>
      </c>
      <c r="BG241" s="37">
        <f t="shared" si="254"/>
        <v>-0.0274058383457483</v>
      </c>
      <c r="BH241" s="37">
        <f t="shared" si="255"/>
        <v>0.0820457985750749</v>
      </c>
      <c r="BY241" s="7">
        <v>37.5</v>
      </c>
      <c r="BZ241" s="15">
        <f t="shared" si="246"/>
        <v>6.23538290724796</v>
      </c>
      <c r="CA241" s="7">
        <v>3.6</v>
      </c>
      <c r="CB241" s="7">
        <v>32</v>
      </c>
      <c r="CC241" s="15">
        <f t="shared" si="247"/>
        <v>7.62102355330306</v>
      </c>
      <c r="CD241" s="7">
        <v>4.4</v>
      </c>
      <c r="CE241" s="37">
        <f t="shared" si="272"/>
        <v>-0.158605030176639</v>
      </c>
      <c r="CF241" s="37">
        <f t="shared" si="273"/>
        <v>0.02812225</v>
      </c>
      <c r="CG241" s="7">
        <v>2.6</v>
      </c>
      <c r="CH241" s="15">
        <f t="shared" si="256"/>
        <v>0.346410161513775</v>
      </c>
      <c r="CI241" s="7">
        <v>0.2</v>
      </c>
      <c r="CJ241" s="7">
        <v>2.4</v>
      </c>
      <c r="CK241" s="15">
        <f t="shared" si="257"/>
        <v>0.346410161513775</v>
      </c>
      <c r="CL241" s="7">
        <v>0.2</v>
      </c>
      <c r="CM241" s="37">
        <f t="shared" si="258"/>
        <v>-0.0800427076735365</v>
      </c>
      <c r="CN241" s="37">
        <f t="shared" si="259"/>
        <v>0.0128616042077581</v>
      </c>
      <c r="CO241" s="7">
        <v>127</v>
      </c>
      <c r="CP241" s="15">
        <f t="shared" si="260"/>
        <v>57.1576766497729</v>
      </c>
      <c r="CQ241" s="7">
        <v>33</v>
      </c>
      <c r="CR241" s="7">
        <v>201</v>
      </c>
      <c r="CS241" s="15">
        <f t="shared" si="261"/>
        <v>90.0666419935816</v>
      </c>
      <c r="CT241" s="7">
        <v>52</v>
      </c>
      <c r="CU241" s="37">
        <f t="shared" si="262"/>
        <v>0.459117821600485</v>
      </c>
      <c r="CV241" s="37">
        <f t="shared" si="263"/>
        <v>0.13444717144626</v>
      </c>
      <c r="CW241" s="7">
        <v>5.5</v>
      </c>
      <c r="CX241" s="15">
        <f t="shared" si="264"/>
        <v>1.90525588832577</v>
      </c>
      <c r="CY241" s="7">
        <v>1.1</v>
      </c>
      <c r="CZ241" s="7">
        <v>17.3</v>
      </c>
      <c r="DA241" s="15">
        <f t="shared" si="265"/>
        <v>8.4870489570875</v>
      </c>
      <c r="DB241" s="7">
        <v>4.9</v>
      </c>
      <c r="DC241" s="37">
        <f t="shared" si="266"/>
        <v>1.14595840926531</v>
      </c>
      <c r="DD241" s="37">
        <f t="shared" si="267"/>
        <v>0.120223194894584</v>
      </c>
      <c r="DU241" s="7">
        <v>488</v>
      </c>
      <c r="DV241" s="15">
        <f t="shared" si="268"/>
        <v>161.080725103906</v>
      </c>
      <c r="DW241" s="7">
        <v>93</v>
      </c>
      <c r="DX241" s="7">
        <v>444</v>
      </c>
      <c r="DY241" s="15">
        <f t="shared" si="269"/>
        <v>147.224318643355</v>
      </c>
      <c r="DZ241" s="7">
        <v>85</v>
      </c>
      <c r="EA241" s="37">
        <f t="shared" si="270"/>
        <v>-0.0944908434209228</v>
      </c>
      <c r="EB241" s="37">
        <f t="shared" si="271"/>
        <v>0.0729681875006394</v>
      </c>
    </row>
    <row r="242" spans="1:132">
      <c r="A242" s="5">
        <v>41</v>
      </c>
      <c r="B242" s="5" t="s">
        <v>234</v>
      </c>
      <c r="C242" s="6" t="s">
        <v>224</v>
      </c>
      <c r="D242" s="5" t="s">
        <v>239</v>
      </c>
      <c r="E242" s="7">
        <v>30.4</v>
      </c>
      <c r="F242" s="7">
        <v>-29.67</v>
      </c>
      <c r="G242" s="4" t="s">
        <v>108</v>
      </c>
      <c r="H242" s="8">
        <v>843</v>
      </c>
      <c r="I242" s="7">
        <v>18</v>
      </c>
      <c r="J242" s="8">
        <v>838</v>
      </c>
      <c r="K242" s="5" t="s">
        <v>117</v>
      </c>
      <c r="L242" s="18"/>
      <c r="M242" s="18"/>
      <c r="P242" s="9">
        <v>10</v>
      </c>
      <c r="Q242" s="6" t="s">
        <v>89</v>
      </c>
      <c r="R242" s="5" t="s">
        <v>188</v>
      </c>
      <c r="S242" s="5" t="s">
        <v>110</v>
      </c>
      <c r="W242" s="5">
        <v>7</v>
      </c>
      <c r="X242" s="6" t="s">
        <v>89</v>
      </c>
      <c r="Y242" s="5" t="s">
        <v>85</v>
      </c>
      <c r="Z242" s="7">
        <v>0.533200025558472</v>
      </c>
      <c r="AA242" s="5">
        <v>3</v>
      </c>
      <c r="AB242" s="5" t="s">
        <v>91</v>
      </c>
      <c r="AC242" s="5" t="s">
        <v>103</v>
      </c>
      <c r="AD242" s="6" t="s">
        <v>135</v>
      </c>
      <c r="AE242" s="7">
        <v>5.89</v>
      </c>
      <c r="AF242" s="7">
        <v>4.2</v>
      </c>
      <c r="AG242" s="7">
        <v>0.29</v>
      </c>
      <c r="AH242" s="7">
        <v>21</v>
      </c>
      <c r="AI242" s="7">
        <v>36</v>
      </c>
      <c r="AJ242" s="7">
        <v>43</v>
      </c>
      <c r="AK242" s="7">
        <v>34.35</v>
      </c>
      <c r="AL242" s="15">
        <f t="shared" si="234"/>
        <v>19.7453792062852</v>
      </c>
      <c r="AM242" s="7">
        <v>11.4</v>
      </c>
      <c r="AN242" s="7">
        <v>39.74</v>
      </c>
      <c r="AO242" s="15">
        <f t="shared" si="235"/>
        <v>18.4463411006085</v>
      </c>
      <c r="AP242" s="7">
        <v>10.65</v>
      </c>
      <c r="AQ242" s="37">
        <f t="shared" si="236"/>
        <v>0.145756218455313</v>
      </c>
      <c r="AR242" s="37">
        <f t="shared" si="237"/>
        <v>0.181962511187696</v>
      </c>
      <c r="AS242" s="7">
        <v>104.88</v>
      </c>
      <c r="AT242" s="15">
        <f t="shared" si="248"/>
        <v>55.8413180360206</v>
      </c>
      <c r="AU242" s="7">
        <v>32.24</v>
      </c>
      <c r="AV242" s="7">
        <v>128.51</v>
      </c>
      <c r="AW242" s="15">
        <f t="shared" si="249"/>
        <v>58.1795866262386</v>
      </c>
      <c r="AX242" s="7">
        <v>33.59</v>
      </c>
      <c r="AY242" s="37">
        <f t="shared" si="250"/>
        <v>0.203189882863605</v>
      </c>
      <c r="AZ242" s="37">
        <f t="shared" si="251"/>
        <v>0.162813836477768</v>
      </c>
      <c r="BA242" s="7">
        <v>202.34</v>
      </c>
      <c r="BB242" s="15">
        <f t="shared" si="252"/>
        <v>69.8882500854042</v>
      </c>
      <c r="BC242" s="7">
        <v>40.35</v>
      </c>
      <c r="BD242" s="7">
        <v>198.11</v>
      </c>
      <c r="BE242" s="15">
        <f t="shared" si="253"/>
        <v>82.1511698029918</v>
      </c>
      <c r="BF242" s="7">
        <v>47.43</v>
      </c>
      <c r="BG242" s="37">
        <f t="shared" si="254"/>
        <v>-0.0211270187915096</v>
      </c>
      <c r="BH242" s="37">
        <f t="shared" si="255"/>
        <v>0.0970853894430233</v>
      </c>
      <c r="BY242" s="7">
        <v>37.5</v>
      </c>
      <c r="BZ242" s="15">
        <f t="shared" si="246"/>
        <v>6.23538290724796</v>
      </c>
      <c r="CA242" s="7">
        <v>3.6</v>
      </c>
      <c r="CB242" s="7">
        <v>34.8</v>
      </c>
      <c r="CC242" s="15">
        <f t="shared" si="247"/>
        <v>9.17986928011505</v>
      </c>
      <c r="CD242" s="7">
        <v>5.3</v>
      </c>
      <c r="CE242" s="37">
        <f t="shared" si="272"/>
        <v>-0.0747235461959366</v>
      </c>
      <c r="CF242" s="37">
        <f t="shared" si="273"/>
        <v>0.0324109398863787</v>
      </c>
      <c r="CG242" s="7">
        <v>2.6</v>
      </c>
      <c r="CH242" s="15">
        <f t="shared" si="256"/>
        <v>0.346410161513775</v>
      </c>
      <c r="CI242" s="7">
        <v>0.2</v>
      </c>
      <c r="CJ242" s="7">
        <v>2.6</v>
      </c>
      <c r="CK242" s="15">
        <f t="shared" si="257"/>
        <v>0.519615242270663</v>
      </c>
      <c r="CL242" s="7">
        <v>0.3</v>
      </c>
      <c r="CM242" s="37">
        <f t="shared" si="258"/>
        <v>0</v>
      </c>
      <c r="CN242" s="37">
        <f t="shared" si="259"/>
        <v>0.0192307692307692</v>
      </c>
      <c r="CO242" s="7">
        <v>127</v>
      </c>
      <c r="CP242" s="15">
        <f t="shared" si="260"/>
        <v>57.1576766497729</v>
      </c>
      <c r="CQ242" s="7">
        <v>33</v>
      </c>
      <c r="CR242" s="7">
        <v>238</v>
      </c>
      <c r="CS242" s="15">
        <f t="shared" si="261"/>
        <v>24.2487113059643</v>
      </c>
      <c r="CT242" s="7">
        <v>14</v>
      </c>
      <c r="CU242" s="37">
        <f t="shared" si="262"/>
        <v>0.628083587212884</v>
      </c>
      <c r="CV242" s="37">
        <f t="shared" si="263"/>
        <v>0.0709783426487268</v>
      </c>
      <c r="CW242" s="7">
        <v>5.5</v>
      </c>
      <c r="CX242" s="15">
        <f t="shared" si="264"/>
        <v>1.90525588832577</v>
      </c>
      <c r="CY242" s="7">
        <v>1.1</v>
      </c>
      <c r="CZ242" s="7">
        <v>14.1</v>
      </c>
      <c r="DA242" s="15">
        <f t="shared" si="265"/>
        <v>5.71576766497729</v>
      </c>
      <c r="DB242" s="7">
        <v>3.3</v>
      </c>
      <c r="DC242" s="37">
        <f t="shared" si="266"/>
        <v>0.941426705145697</v>
      </c>
      <c r="DD242" s="37">
        <f t="shared" si="267"/>
        <v>0.0947759167043911</v>
      </c>
      <c r="DU242" s="7">
        <v>488</v>
      </c>
      <c r="DV242" s="15">
        <f t="shared" si="268"/>
        <v>161.080725103906</v>
      </c>
      <c r="DW242" s="7">
        <v>93</v>
      </c>
      <c r="DX242" s="7">
        <v>502</v>
      </c>
      <c r="DY242" s="15">
        <f t="shared" si="269"/>
        <v>195.721741255283</v>
      </c>
      <c r="DZ242" s="7">
        <v>113</v>
      </c>
      <c r="EA242" s="37">
        <f t="shared" si="270"/>
        <v>0.0282847138385813</v>
      </c>
      <c r="EB242" s="37">
        <f t="shared" si="271"/>
        <v>0.0869881926370714</v>
      </c>
    </row>
    <row r="243" spans="1:132">
      <c r="A243" s="5">
        <v>41</v>
      </c>
      <c r="B243" s="5" t="s">
        <v>234</v>
      </c>
      <c r="C243" s="6" t="s">
        <v>224</v>
      </c>
      <c r="D243" s="5" t="s">
        <v>239</v>
      </c>
      <c r="E243" s="7">
        <v>30.4</v>
      </c>
      <c r="F243" s="7">
        <v>-29.67</v>
      </c>
      <c r="G243" s="4" t="s">
        <v>108</v>
      </c>
      <c r="H243" s="8">
        <v>843</v>
      </c>
      <c r="I243" s="7">
        <v>18</v>
      </c>
      <c r="J243" s="8">
        <v>838</v>
      </c>
      <c r="K243" s="5" t="s">
        <v>132</v>
      </c>
      <c r="L243" s="18"/>
      <c r="M243" s="18"/>
      <c r="Q243" s="18"/>
      <c r="T243" s="6" t="s">
        <v>161</v>
      </c>
      <c r="U243" s="5" t="s">
        <v>189</v>
      </c>
      <c r="V243" s="5" t="s">
        <v>110</v>
      </c>
      <c r="W243" s="5">
        <v>7</v>
      </c>
      <c r="X243" s="6" t="s">
        <v>89</v>
      </c>
      <c r="Y243" s="5" t="s">
        <v>85</v>
      </c>
      <c r="Z243" s="7">
        <v>0.533200025558472</v>
      </c>
      <c r="AA243" s="5">
        <v>3</v>
      </c>
      <c r="AB243" s="5" t="s">
        <v>91</v>
      </c>
      <c r="AC243" s="5" t="s">
        <v>103</v>
      </c>
      <c r="AD243" s="6" t="s">
        <v>135</v>
      </c>
      <c r="AE243" s="7">
        <v>5.89</v>
      </c>
      <c r="AF243" s="7">
        <v>4.2</v>
      </c>
      <c r="AG243" s="7">
        <v>0.29</v>
      </c>
      <c r="AH243" s="7">
        <v>21</v>
      </c>
      <c r="AI243" s="7">
        <v>36</v>
      </c>
      <c r="AJ243" s="7">
        <v>43</v>
      </c>
      <c r="AK243" s="7">
        <v>34.35</v>
      </c>
      <c r="AL243" s="15">
        <f t="shared" si="234"/>
        <v>19.7453792062852</v>
      </c>
      <c r="AM243" s="7">
        <v>11.4</v>
      </c>
      <c r="AN243" s="7">
        <v>35.93</v>
      </c>
      <c r="AO243" s="15">
        <f t="shared" si="235"/>
        <v>10.738715006927</v>
      </c>
      <c r="AP243" s="7">
        <v>6.2</v>
      </c>
      <c r="AQ243" s="37">
        <f t="shared" si="236"/>
        <v>0.044970582457069</v>
      </c>
      <c r="AR243" s="37">
        <f t="shared" si="237"/>
        <v>0.139919004670493</v>
      </c>
      <c r="AS243" s="7">
        <v>104.88</v>
      </c>
      <c r="AT243" s="15">
        <f t="shared" si="248"/>
        <v>55.8413180360206</v>
      </c>
      <c r="AU243" s="7">
        <v>32.24</v>
      </c>
      <c r="AV243" s="7">
        <v>111.71</v>
      </c>
      <c r="AW243" s="15">
        <f t="shared" si="249"/>
        <v>26.1193261781387</v>
      </c>
      <c r="AX243" s="7">
        <v>15.08</v>
      </c>
      <c r="AY243" s="37">
        <f t="shared" si="250"/>
        <v>0.0630893881273122</v>
      </c>
      <c r="AZ243" s="37">
        <f t="shared" si="251"/>
        <v>0.112717049095402</v>
      </c>
      <c r="BA243" s="7">
        <v>202.34</v>
      </c>
      <c r="BB243" s="15">
        <f t="shared" si="252"/>
        <v>69.8882500854042</v>
      </c>
      <c r="BC243" s="7">
        <v>40.35</v>
      </c>
      <c r="BD243" s="7">
        <v>202</v>
      </c>
      <c r="BE243" s="15">
        <f t="shared" si="253"/>
        <v>58.6125993281308</v>
      </c>
      <c r="BF243" s="7">
        <v>33.84</v>
      </c>
      <c r="BG243" s="37">
        <f t="shared" si="254"/>
        <v>-0.00168175337653942</v>
      </c>
      <c r="BH243" s="37">
        <f t="shared" si="255"/>
        <v>0.0678316120546787</v>
      </c>
      <c r="BY243" s="7">
        <v>37.5</v>
      </c>
      <c r="BZ243" s="15">
        <f t="shared" si="246"/>
        <v>6.23538290724796</v>
      </c>
      <c r="CA243" s="7">
        <v>3.6</v>
      </c>
      <c r="CB243" s="7">
        <v>36.4</v>
      </c>
      <c r="CC243" s="15">
        <f t="shared" si="247"/>
        <v>1.03923048454133</v>
      </c>
      <c r="CD243" s="7">
        <v>0.6</v>
      </c>
      <c r="CE243" s="37">
        <f t="shared" si="272"/>
        <v>-0.0297721583336701</v>
      </c>
      <c r="CF243" s="37">
        <f t="shared" si="273"/>
        <v>0.00948770631566236</v>
      </c>
      <c r="CG243" s="7">
        <v>2.6</v>
      </c>
      <c r="CH243" s="15">
        <f t="shared" si="256"/>
        <v>0.346410161513775</v>
      </c>
      <c r="CI243" s="7">
        <v>0.2</v>
      </c>
      <c r="CJ243" s="7">
        <v>2.7</v>
      </c>
      <c r="CK243" s="15">
        <f t="shared" si="257"/>
        <v>0.173205080756888</v>
      </c>
      <c r="CL243" s="7">
        <v>0.1</v>
      </c>
      <c r="CM243" s="37">
        <f t="shared" si="258"/>
        <v>0.0377403279828471</v>
      </c>
      <c r="CN243" s="37">
        <f t="shared" si="259"/>
        <v>0.00728890187579646</v>
      </c>
      <c r="CO243" s="7">
        <v>127</v>
      </c>
      <c r="CP243" s="15">
        <f t="shared" si="260"/>
        <v>57.1576766497729</v>
      </c>
      <c r="CQ243" s="7">
        <v>33</v>
      </c>
      <c r="CR243" s="7">
        <v>217</v>
      </c>
      <c r="CS243" s="15">
        <f t="shared" si="261"/>
        <v>114.315353299546</v>
      </c>
      <c r="CT243" s="7">
        <v>66</v>
      </c>
      <c r="CU243" s="37">
        <f t="shared" si="262"/>
        <v>0.535710267081869</v>
      </c>
      <c r="CV243" s="37">
        <f t="shared" si="263"/>
        <v>0.1600238157685</v>
      </c>
      <c r="CW243" s="7">
        <v>5.5</v>
      </c>
      <c r="CX243" s="15">
        <f t="shared" si="264"/>
        <v>1.90525588832577</v>
      </c>
      <c r="CY243" s="7">
        <v>1.1</v>
      </c>
      <c r="CZ243" s="7">
        <v>19.5</v>
      </c>
      <c r="DA243" s="15">
        <f t="shared" si="265"/>
        <v>9.8726896031426</v>
      </c>
      <c r="DB243" s="7">
        <v>5.7</v>
      </c>
      <c r="DC243" s="37">
        <f t="shared" si="266"/>
        <v>1.26566637333128</v>
      </c>
      <c r="DD243" s="37">
        <f t="shared" si="267"/>
        <v>0.125443786982249</v>
      </c>
      <c r="DU243" s="7">
        <v>488</v>
      </c>
      <c r="DV243" s="15">
        <f t="shared" si="268"/>
        <v>161.080725103906</v>
      </c>
      <c r="DW243" s="7">
        <v>93</v>
      </c>
      <c r="DX243" s="7">
        <v>549</v>
      </c>
      <c r="DY243" s="15">
        <f t="shared" si="269"/>
        <v>114.315353299546</v>
      </c>
      <c r="DZ243" s="7">
        <v>66</v>
      </c>
      <c r="EA243" s="37">
        <f t="shared" si="270"/>
        <v>0.117783035656383</v>
      </c>
      <c r="EB243" s="37">
        <f t="shared" si="271"/>
        <v>0.0507708687927379</v>
      </c>
    </row>
    <row r="244" spans="1:132">
      <c r="A244" s="5">
        <v>41</v>
      </c>
      <c r="B244" s="5" t="s">
        <v>234</v>
      </c>
      <c r="C244" s="6" t="s">
        <v>224</v>
      </c>
      <c r="D244" s="5" t="s">
        <v>240</v>
      </c>
      <c r="E244" s="7">
        <v>30.72</v>
      </c>
      <c r="F244" s="7">
        <v>-29.81</v>
      </c>
      <c r="G244" s="4" t="s">
        <v>108</v>
      </c>
      <c r="H244" s="8">
        <v>679</v>
      </c>
      <c r="I244" s="7">
        <v>18</v>
      </c>
      <c r="J244" s="8">
        <v>809</v>
      </c>
      <c r="K244" s="5" t="s">
        <v>81</v>
      </c>
      <c r="L244" s="9">
        <v>10</v>
      </c>
      <c r="M244" s="6" t="s">
        <v>89</v>
      </c>
      <c r="N244" s="5" t="s">
        <v>83</v>
      </c>
      <c r="O244" s="5" t="s">
        <v>110</v>
      </c>
      <c r="Q244" s="18"/>
      <c r="W244" s="5">
        <v>7</v>
      </c>
      <c r="X244" s="6" t="s">
        <v>89</v>
      </c>
      <c r="Y244" s="5" t="s">
        <v>85</v>
      </c>
      <c r="Z244" s="7">
        <v>0.623600006103516</v>
      </c>
      <c r="AA244" s="5">
        <v>3</v>
      </c>
      <c r="AB244" s="5" t="s">
        <v>91</v>
      </c>
      <c r="AC244" s="5" t="s">
        <v>103</v>
      </c>
      <c r="AD244" s="6" t="s">
        <v>88</v>
      </c>
      <c r="AE244" s="7">
        <v>5.2</v>
      </c>
      <c r="AF244" s="7">
        <v>4.91</v>
      </c>
      <c r="AG244" s="7">
        <v>0.28</v>
      </c>
      <c r="AH244" s="7">
        <v>50.5</v>
      </c>
      <c r="AI244" s="7">
        <v>23.5</v>
      </c>
      <c r="AJ244" s="7">
        <v>27</v>
      </c>
      <c r="AK244" s="7">
        <v>48.48</v>
      </c>
      <c r="AL244" s="15">
        <f t="shared" si="234"/>
        <v>7.96743371481683</v>
      </c>
      <c r="AM244" s="7">
        <v>4.6</v>
      </c>
      <c r="AN244" s="7">
        <v>55.16</v>
      </c>
      <c r="AO244" s="15">
        <f t="shared" si="235"/>
        <v>10.3230228131105</v>
      </c>
      <c r="AP244" s="7">
        <v>5.96</v>
      </c>
      <c r="AQ244" s="37">
        <f t="shared" si="236"/>
        <v>0.129086711164042</v>
      </c>
      <c r="AR244" s="37">
        <f t="shared" si="237"/>
        <v>0.0206777197763023</v>
      </c>
      <c r="AS244" s="7">
        <v>444.05</v>
      </c>
      <c r="AT244" s="15">
        <f t="shared" si="248"/>
        <v>108.980636812234</v>
      </c>
      <c r="AU244" s="7">
        <v>62.92</v>
      </c>
      <c r="AV244" s="7">
        <v>402.32</v>
      </c>
      <c r="AW244" s="15">
        <f t="shared" si="249"/>
        <v>78.3233375182646</v>
      </c>
      <c r="AX244" s="7">
        <v>45.22</v>
      </c>
      <c r="AY244" s="37">
        <f t="shared" si="250"/>
        <v>-0.0986893768408033</v>
      </c>
      <c r="AZ244" s="37">
        <f t="shared" si="251"/>
        <v>0.032711017856655</v>
      </c>
      <c r="BA244" s="7">
        <v>471.19</v>
      </c>
      <c r="BB244" s="15">
        <f t="shared" si="252"/>
        <v>110.40091847444</v>
      </c>
      <c r="BC244" s="7">
        <v>63.74</v>
      </c>
      <c r="BD244" s="7">
        <v>327.46</v>
      </c>
      <c r="BE244" s="15">
        <f t="shared" si="253"/>
        <v>80.5576830600285</v>
      </c>
      <c r="BF244" s="7">
        <v>46.51</v>
      </c>
      <c r="BG244" s="37">
        <f t="shared" si="254"/>
        <v>-0.363895499489966</v>
      </c>
      <c r="BH244" s="37">
        <f t="shared" si="255"/>
        <v>0.0384724587719394</v>
      </c>
      <c r="BY244" s="7">
        <v>49.1</v>
      </c>
      <c r="BZ244" s="15">
        <f t="shared" si="246"/>
        <v>5.19615242270663</v>
      </c>
      <c r="CA244" s="7">
        <v>3</v>
      </c>
      <c r="CB244" s="7">
        <v>51.1</v>
      </c>
      <c r="CC244" s="15">
        <f t="shared" si="247"/>
        <v>3.81051177665153</v>
      </c>
      <c r="CD244" s="7">
        <v>2.2</v>
      </c>
      <c r="CE244" s="37">
        <f t="shared" si="272"/>
        <v>0.039925462409184</v>
      </c>
      <c r="CF244" s="37">
        <f t="shared" si="273"/>
        <v>0.00558673193517809</v>
      </c>
      <c r="CG244" s="7">
        <v>2.8</v>
      </c>
      <c r="CH244" s="15">
        <f t="shared" si="256"/>
        <v>0.346410161513775</v>
      </c>
      <c r="CI244" s="7">
        <v>0.2</v>
      </c>
      <c r="CJ244" s="7">
        <v>3</v>
      </c>
      <c r="CK244" s="15">
        <f t="shared" si="257"/>
        <v>0.692820323027551</v>
      </c>
      <c r="CL244" s="7">
        <v>0.4</v>
      </c>
      <c r="CM244" s="37">
        <f t="shared" si="258"/>
        <v>0.0689928714869517</v>
      </c>
      <c r="CN244" s="37">
        <f t="shared" si="259"/>
        <v>0.0228798185941043</v>
      </c>
      <c r="CO244" s="7">
        <v>98</v>
      </c>
      <c r="CP244" s="15">
        <f t="shared" si="260"/>
        <v>5.19615242270663</v>
      </c>
      <c r="CQ244" s="7">
        <v>3</v>
      </c>
      <c r="CR244" s="7">
        <v>98</v>
      </c>
      <c r="CS244" s="15">
        <f t="shared" si="261"/>
        <v>15.5884572681199</v>
      </c>
      <c r="CT244" s="7">
        <v>9</v>
      </c>
      <c r="CU244" s="37">
        <f t="shared" si="262"/>
        <v>0</v>
      </c>
      <c r="CV244" s="37">
        <f t="shared" si="263"/>
        <v>0.00937109537692628</v>
      </c>
      <c r="CW244" s="7">
        <v>5</v>
      </c>
      <c r="CX244" s="15">
        <f t="shared" si="264"/>
        <v>0.173205080756888</v>
      </c>
      <c r="CY244" s="7">
        <v>0.1</v>
      </c>
      <c r="CZ244" s="7">
        <v>19.8</v>
      </c>
      <c r="DA244" s="15">
        <f t="shared" si="265"/>
        <v>8.66025403784439</v>
      </c>
      <c r="DB244" s="7">
        <v>5</v>
      </c>
      <c r="DC244" s="37">
        <f t="shared" si="266"/>
        <v>1.37624402526639</v>
      </c>
      <c r="DD244" s="37">
        <f t="shared" si="267"/>
        <v>0.0641690031629425</v>
      </c>
      <c r="DU244" s="7">
        <v>843</v>
      </c>
      <c r="DV244" s="15">
        <f t="shared" si="268"/>
        <v>230.362757406661</v>
      </c>
      <c r="DW244" s="7">
        <v>133</v>
      </c>
      <c r="DX244" s="7">
        <v>769</v>
      </c>
      <c r="DY244" s="15">
        <f t="shared" si="269"/>
        <v>192.257639640145</v>
      </c>
      <c r="DZ244" s="7">
        <v>111</v>
      </c>
      <c r="EA244" s="37">
        <f t="shared" si="270"/>
        <v>-0.091875988496211</v>
      </c>
      <c r="EB244" s="37">
        <f t="shared" si="271"/>
        <v>0.0457263208446735</v>
      </c>
    </row>
    <row r="245" spans="1:132">
      <c r="A245" s="5">
        <v>41</v>
      </c>
      <c r="B245" s="5" t="s">
        <v>234</v>
      </c>
      <c r="C245" s="6" t="s">
        <v>224</v>
      </c>
      <c r="D245" s="5" t="s">
        <v>240</v>
      </c>
      <c r="E245" s="7">
        <v>30.72</v>
      </c>
      <c r="F245" s="7">
        <v>-29.81</v>
      </c>
      <c r="G245" s="4" t="s">
        <v>108</v>
      </c>
      <c r="H245" s="8">
        <v>679</v>
      </c>
      <c r="I245" s="7">
        <v>18</v>
      </c>
      <c r="J245" s="8">
        <v>809</v>
      </c>
      <c r="K245" s="5" t="s">
        <v>117</v>
      </c>
      <c r="L245" s="18"/>
      <c r="M245" s="18"/>
      <c r="P245" s="9">
        <v>10</v>
      </c>
      <c r="Q245" s="6" t="s">
        <v>89</v>
      </c>
      <c r="R245" s="5" t="s">
        <v>188</v>
      </c>
      <c r="S245" s="5" t="s">
        <v>110</v>
      </c>
      <c r="W245" s="5">
        <v>7</v>
      </c>
      <c r="X245" s="6" t="s">
        <v>89</v>
      </c>
      <c r="Y245" s="5" t="s">
        <v>85</v>
      </c>
      <c r="Z245" s="7">
        <v>0.623600006103516</v>
      </c>
      <c r="AA245" s="5">
        <v>3</v>
      </c>
      <c r="AB245" s="5" t="s">
        <v>91</v>
      </c>
      <c r="AC245" s="5" t="s">
        <v>103</v>
      </c>
      <c r="AD245" s="6" t="s">
        <v>88</v>
      </c>
      <c r="AE245" s="7">
        <v>5.2</v>
      </c>
      <c r="AF245" s="7">
        <v>4.91</v>
      </c>
      <c r="AG245" s="7">
        <v>0.28</v>
      </c>
      <c r="AH245" s="7">
        <v>50.5</v>
      </c>
      <c r="AI245" s="7">
        <v>23.5</v>
      </c>
      <c r="AJ245" s="7">
        <v>27</v>
      </c>
      <c r="AK245" s="7">
        <v>48.48</v>
      </c>
      <c r="AL245" s="15">
        <f t="shared" si="234"/>
        <v>7.96743371481683</v>
      </c>
      <c r="AM245" s="7">
        <v>4.6</v>
      </c>
      <c r="AN245" s="7">
        <v>41.51</v>
      </c>
      <c r="AO245" s="15">
        <f t="shared" si="235"/>
        <v>3.58534517166758</v>
      </c>
      <c r="AP245" s="7">
        <v>2.07</v>
      </c>
      <c r="AQ245" s="37">
        <f t="shared" si="236"/>
        <v>-0.155216979696112</v>
      </c>
      <c r="AR245" s="37">
        <f t="shared" si="237"/>
        <v>0.0114898338846495</v>
      </c>
      <c r="AS245" s="7">
        <v>444.05</v>
      </c>
      <c r="AT245" s="15">
        <f t="shared" si="248"/>
        <v>108.980636812234</v>
      </c>
      <c r="AU245" s="7">
        <v>62.92</v>
      </c>
      <c r="AV245" s="7">
        <v>350.3</v>
      </c>
      <c r="AW245" s="15">
        <f t="shared" si="249"/>
        <v>80.2978754388931</v>
      </c>
      <c r="AX245" s="7">
        <v>46.36</v>
      </c>
      <c r="AY245" s="37">
        <f t="shared" si="250"/>
        <v>-0.237147238501072</v>
      </c>
      <c r="AZ245" s="37">
        <f t="shared" si="251"/>
        <v>0.0375925433378519</v>
      </c>
      <c r="BA245" s="7">
        <v>471.19</v>
      </c>
      <c r="BB245" s="15">
        <f t="shared" si="252"/>
        <v>110.40091847444</v>
      </c>
      <c r="BC245" s="7">
        <v>63.74</v>
      </c>
      <c r="BD245" s="7">
        <v>491.19</v>
      </c>
      <c r="BE245" s="15">
        <f t="shared" si="253"/>
        <v>78.1674529455834</v>
      </c>
      <c r="BF245" s="7">
        <v>45.13</v>
      </c>
      <c r="BG245" s="37">
        <f t="shared" si="254"/>
        <v>0.0415696086181985</v>
      </c>
      <c r="BH245" s="37">
        <f t="shared" si="255"/>
        <v>0.0267409285701122</v>
      </c>
      <c r="BY245" s="7">
        <v>49.1</v>
      </c>
      <c r="BZ245" s="15">
        <f t="shared" si="246"/>
        <v>5.19615242270663</v>
      </c>
      <c r="CA245" s="7">
        <v>3</v>
      </c>
      <c r="CB245" s="7">
        <v>51.7</v>
      </c>
      <c r="CC245" s="15">
        <f t="shared" si="247"/>
        <v>5.19615242270663</v>
      </c>
      <c r="CD245" s="7">
        <v>3</v>
      </c>
      <c r="CE245" s="37">
        <f t="shared" si="272"/>
        <v>0.0515987467139087</v>
      </c>
      <c r="CF245" s="37">
        <f t="shared" si="273"/>
        <v>0.00710032704457277</v>
      </c>
      <c r="CG245" s="7">
        <v>2.8</v>
      </c>
      <c r="CH245" s="15">
        <f t="shared" si="256"/>
        <v>0.346410161513775</v>
      </c>
      <c r="CI245" s="7">
        <v>0.2</v>
      </c>
      <c r="CJ245" s="7">
        <v>2.9</v>
      </c>
      <c r="CK245" s="15">
        <f t="shared" si="257"/>
        <v>0.519615242270663</v>
      </c>
      <c r="CL245" s="7">
        <v>0.3</v>
      </c>
      <c r="CM245" s="37">
        <f t="shared" si="258"/>
        <v>0.0350913198112701</v>
      </c>
      <c r="CN245" s="37">
        <f t="shared" si="259"/>
        <v>0.0158035865951612</v>
      </c>
      <c r="CO245" s="7">
        <v>98</v>
      </c>
      <c r="CP245" s="15">
        <f t="shared" si="260"/>
        <v>5.19615242270663</v>
      </c>
      <c r="CQ245" s="7">
        <v>3</v>
      </c>
      <c r="CR245" s="7">
        <v>102</v>
      </c>
      <c r="CS245" s="15">
        <f t="shared" si="261"/>
        <v>17.3205080756888</v>
      </c>
      <c r="CT245" s="7">
        <v>10</v>
      </c>
      <c r="CU245" s="37">
        <f t="shared" si="262"/>
        <v>0.0400053346136984</v>
      </c>
      <c r="CV245" s="37">
        <f t="shared" si="263"/>
        <v>0.0105487973500725</v>
      </c>
      <c r="CW245" s="7">
        <v>5</v>
      </c>
      <c r="CX245" s="15">
        <f t="shared" si="264"/>
        <v>0.173205080756888</v>
      </c>
      <c r="CY245" s="7">
        <v>0.1</v>
      </c>
      <c r="CZ245" s="7">
        <v>5.1</v>
      </c>
      <c r="DA245" s="15">
        <f t="shared" si="265"/>
        <v>0.346410161513775</v>
      </c>
      <c r="DB245" s="7">
        <v>0.2</v>
      </c>
      <c r="DC245" s="37">
        <f t="shared" si="266"/>
        <v>0.0198026272961798</v>
      </c>
      <c r="DD245" s="37">
        <f t="shared" si="267"/>
        <v>0.00193787004998078</v>
      </c>
      <c r="DU245" s="7">
        <v>843</v>
      </c>
      <c r="DV245" s="15">
        <f t="shared" si="268"/>
        <v>230.362757406661</v>
      </c>
      <c r="DW245" s="7">
        <v>133</v>
      </c>
      <c r="DX245" s="7">
        <v>928</v>
      </c>
      <c r="DY245" s="15">
        <f t="shared" si="269"/>
        <v>481.510124504148</v>
      </c>
      <c r="DZ245" s="7">
        <v>278</v>
      </c>
      <c r="EA245" s="37">
        <f t="shared" si="270"/>
        <v>0.0960647747843453</v>
      </c>
      <c r="EB245" s="37">
        <f t="shared" si="271"/>
        <v>0.114632896827422</v>
      </c>
    </row>
    <row r="246" spans="1:132">
      <c r="A246" s="5">
        <v>41</v>
      </c>
      <c r="B246" s="5" t="s">
        <v>234</v>
      </c>
      <c r="C246" s="6" t="s">
        <v>224</v>
      </c>
      <c r="D246" s="5" t="s">
        <v>240</v>
      </c>
      <c r="E246" s="7">
        <v>30.72</v>
      </c>
      <c r="F246" s="7">
        <v>-29.81</v>
      </c>
      <c r="G246" s="4" t="s">
        <v>108</v>
      </c>
      <c r="H246" s="8">
        <v>679</v>
      </c>
      <c r="I246" s="7">
        <v>18</v>
      </c>
      <c r="J246" s="8">
        <v>809</v>
      </c>
      <c r="K246" s="5" t="s">
        <v>132</v>
      </c>
      <c r="L246" s="18"/>
      <c r="M246" s="18"/>
      <c r="Q246" s="18"/>
      <c r="T246" s="6" t="s">
        <v>161</v>
      </c>
      <c r="U246" s="5" t="s">
        <v>189</v>
      </c>
      <c r="V246" s="5" t="s">
        <v>110</v>
      </c>
      <c r="W246" s="5">
        <v>7</v>
      </c>
      <c r="X246" s="6" t="s">
        <v>89</v>
      </c>
      <c r="Y246" s="5" t="s">
        <v>85</v>
      </c>
      <c r="Z246" s="7">
        <v>0.623600006103516</v>
      </c>
      <c r="AA246" s="5">
        <v>3</v>
      </c>
      <c r="AB246" s="5" t="s">
        <v>91</v>
      </c>
      <c r="AC246" s="5" t="s">
        <v>103</v>
      </c>
      <c r="AD246" s="6" t="s">
        <v>88</v>
      </c>
      <c r="AE246" s="7">
        <v>5.2</v>
      </c>
      <c r="AF246" s="7">
        <v>4.91</v>
      </c>
      <c r="AG246" s="7">
        <v>0.28</v>
      </c>
      <c r="AH246" s="7">
        <v>50.5</v>
      </c>
      <c r="AI246" s="7">
        <v>23.5</v>
      </c>
      <c r="AJ246" s="7">
        <v>27</v>
      </c>
      <c r="AK246" s="7">
        <v>48.48</v>
      </c>
      <c r="AL246" s="15">
        <f t="shared" si="234"/>
        <v>7.96743371481683</v>
      </c>
      <c r="AM246" s="7">
        <v>4.6</v>
      </c>
      <c r="AN246" s="7">
        <v>47.46</v>
      </c>
      <c r="AO246" s="15">
        <f t="shared" si="235"/>
        <v>10.1498177323536</v>
      </c>
      <c r="AP246" s="7">
        <v>5.86</v>
      </c>
      <c r="AQ246" s="37">
        <f t="shared" si="236"/>
        <v>-0.0212640907534416</v>
      </c>
      <c r="AR246" s="37">
        <f t="shared" si="237"/>
        <v>0.0242484991688241</v>
      </c>
      <c r="AS246" s="7">
        <v>444.05</v>
      </c>
      <c r="AT246" s="15">
        <f t="shared" si="248"/>
        <v>108.980636812234</v>
      </c>
      <c r="AU246" s="7">
        <v>62.92</v>
      </c>
      <c r="AV246" s="7">
        <v>291.03</v>
      </c>
      <c r="AW246" s="15">
        <f t="shared" si="249"/>
        <v>53.7455365588623</v>
      </c>
      <c r="AX246" s="7">
        <v>31.03</v>
      </c>
      <c r="AY246" s="37">
        <f t="shared" si="250"/>
        <v>-0.422510814063211</v>
      </c>
      <c r="AZ246" s="37">
        <f t="shared" si="251"/>
        <v>0.0314457908366105</v>
      </c>
      <c r="BA246" s="7">
        <v>471.19</v>
      </c>
      <c r="BB246" s="15">
        <f t="shared" si="252"/>
        <v>110.40091847444</v>
      </c>
      <c r="BC246" s="7">
        <v>63.74</v>
      </c>
      <c r="BD246" s="7">
        <v>327.24</v>
      </c>
      <c r="BE246" s="15">
        <f t="shared" si="253"/>
        <v>114.66176346106</v>
      </c>
      <c r="BF246" s="7">
        <v>66.2</v>
      </c>
      <c r="BG246" s="37">
        <f t="shared" si="254"/>
        <v>-0.364567563055815</v>
      </c>
      <c r="BH246" s="37">
        <f t="shared" si="255"/>
        <v>0.0592236790120476</v>
      </c>
      <c r="BY246" s="7">
        <v>49.1</v>
      </c>
      <c r="BZ246" s="15">
        <f t="shared" si="246"/>
        <v>5.19615242270663</v>
      </c>
      <c r="CA246" s="7">
        <v>3</v>
      </c>
      <c r="CB246" s="7">
        <v>51.7</v>
      </c>
      <c r="CC246" s="15">
        <f t="shared" si="247"/>
        <v>3.29089653438087</v>
      </c>
      <c r="CD246" s="7">
        <v>1.9</v>
      </c>
      <c r="CE246" s="37">
        <f t="shared" si="272"/>
        <v>0.0515987467139087</v>
      </c>
      <c r="CF246" s="37">
        <f t="shared" si="273"/>
        <v>0.00508378315387768</v>
      </c>
      <c r="CG246" s="7">
        <v>2.8</v>
      </c>
      <c r="CH246" s="15">
        <f t="shared" si="256"/>
        <v>0.346410161513775</v>
      </c>
      <c r="CI246" s="7">
        <v>0.2</v>
      </c>
      <c r="CJ246" s="7">
        <v>3</v>
      </c>
      <c r="CK246" s="15">
        <f t="shared" si="257"/>
        <v>0.173205080756888</v>
      </c>
      <c r="CL246" s="7">
        <v>0.1</v>
      </c>
      <c r="CM246" s="37">
        <f t="shared" si="258"/>
        <v>0.0689928714869517</v>
      </c>
      <c r="CN246" s="37">
        <f t="shared" si="259"/>
        <v>0.00621315192743764</v>
      </c>
      <c r="CO246" s="7">
        <v>98</v>
      </c>
      <c r="CP246" s="15">
        <f t="shared" si="260"/>
        <v>5.19615242270663</v>
      </c>
      <c r="CQ246" s="7">
        <v>3</v>
      </c>
      <c r="CR246" s="7">
        <v>100</v>
      </c>
      <c r="CS246" s="15">
        <f t="shared" si="261"/>
        <v>1.73205080756888</v>
      </c>
      <c r="CT246" s="7">
        <v>1</v>
      </c>
      <c r="CU246" s="37">
        <f t="shared" si="262"/>
        <v>0.0202027073175195</v>
      </c>
      <c r="CV246" s="37">
        <f t="shared" si="263"/>
        <v>0.00103710953769263</v>
      </c>
      <c r="CW246" s="7">
        <v>5</v>
      </c>
      <c r="CX246" s="15">
        <f t="shared" si="264"/>
        <v>0.173205080756888</v>
      </c>
      <c r="CY246" s="7">
        <v>0.1</v>
      </c>
      <c r="CZ246" s="7">
        <v>15.9</v>
      </c>
      <c r="DA246" s="15">
        <f t="shared" si="265"/>
        <v>5.36935750346352</v>
      </c>
      <c r="DB246" s="7">
        <v>3.1</v>
      </c>
      <c r="DC246" s="37">
        <f t="shared" si="266"/>
        <v>1.15688119679209</v>
      </c>
      <c r="DD246" s="37">
        <f t="shared" si="267"/>
        <v>0.0384127368379415</v>
      </c>
      <c r="DU246" s="7">
        <v>843</v>
      </c>
      <c r="DV246" s="15">
        <f t="shared" si="268"/>
        <v>230.362757406661</v>
      </c>
      <c r="DW246" s="7">
        <v>133</v>
      </c>
      <c r="DX246" s="7">
        <v>699</v>
      </c>
      <c r="DY246" s="15">
        <f t="shared" si="269"/>
        <v>27.712812921102</v>
      </c>
      <c r="DZ246" s="7">
        <v>16</v>
      </c>
      <c r="EA246" s="37">
        <f t="shared" ref="EA246:EA264" si="274">LN(DX246)-LN(DU246)</f>
        <v>-0.187316215768045</v>
      </c>
      <c r="EB246" s="37">
        <f t="shared" ref="EB246:EB264" si="275">(DY246^2)/(AA246*(DX246^2))+(DV246^2)/(AA246*(DU246^2))</f>
        <v>0.0254152766220845</v>
      </c>
    </row>
    <row r="247" spans="1:148">
      <c r="A247" s="5">
        <v>42</v>
      </c>
      <c r="B247" s="5" t="s">
        <v>241</v>
      </c>
      <c r="C247" s="6" t="s">
        <v>242</v>
      </c>
      <c r="D247" s="5" t="s">
        <v>243</v>
      </c>
      <c r="E247" s="7">
        <v>118.148611</v>
      </c>
      <c r="F247" s="7">
        <v>38.172778</v>
      </c>
      <c r="G247" s="5" t="s">
        <v>99</v>
      </c>
      <c r="H247" s="8">
        <v>5</v>
      </c>
      <c r="I247" s="7">
        <v>11</v>
      </c>
      <c r="J247" s="8">
        <v>797</v>
      </c>
      <c r="K247" s="5" t="s">
        <v>132</v>
      </c>
      <c r="L247" s="18"/>
      <c r="M247" s="18"/>
      <c r="Q247" s="18"/>
      <c r="T247" s="6" t="s">
        <v>244</v>
      </c>
      <c r="U247" s="5" t="s">
        <v>162</v>
      </c>
      <c r="V247" s="5" t="s">
        <v>110</v>
      </c>
      <c r="W247" s="5">
        <v>1</v>
      </c>
      <c r="X247" s="5" t="s">
        <v>82</v>
      </c>
      <c r="Y247" s="5" t="s">
        <v>119</v>
      </c>
      <c r="Z247" s="7">
        <v>0.486999988555908</v>
      </c>
      <c r="AA247" s="5">
        <v>3</v>
      </c>
      <c r="AB247" s="5" t="s">
        <v>86</v>
      </c>
      <c r="AC247" s="5" t="s">
        <v>103</v>
      </c>
      <c r="AD247" s="6" t="s">
        <v>88</v>
      </c>
      <c r="AE247" s="7">
        <v>8.24</v>
      </c>
      <c r="AF247" s="7">
        <v>0.837</v>
      </c>
      <c r="AG247" s="7">
        <v>0.046</v>
      </c>
      <c r="AH247" s="7">
        <v>25.7</v>
      </c>
      <c r="AI247" s="7">
        <v>65.4</v>
      </c>
      <c r="AJ247" s="7">
        <v>8.9</v>
      </c>
      <c r="AK247" s="7">
        <v>0.0732954545454545</v>
      </c>
      <c r="AL247" s="15">
        <f t="shared" si="234"/>
        <v>0.0147617966554166</v>
      </c>
      <c r="AM247" s="7">
        <v>0.00852272727272731</v>
      </c>
      <c r="AN247" s="7">
        <v>0.152840909090909</v>
      </c>
      <c r="AO247" s="15">
        <f t="shared" si="235"/>
        <v>0.013777676878388</v>
      </c>
      <c r="AP247" s="7">
        <v>0.00795454545454499</v>
      </c>
      <c r="AQ247" s="37">
        <f t="shared" si="236"/>
        <v>0.734898975240167</v>
      </c>
      <c r="AR247" s="37">
        <f t="shared" si="237"/>
        <v>0.0162294634612081</v>
      </c>
      <c r="BY247" s="7">
        <v>8.41</v>
      </c>
      <c r="BZ247" s="7">
        <f>BY247*0.154746774309924</f>
        <v>1.30142037194646</v>
      </c>
      <c r="CB247" s="7">
        <v>8.57</v>
      </c>
      <c r="CC247" s="7">
        <f>CB247*0.148920424458883</f>
        <v>1.27624803761263</v>
      </c>
      <c r="CE247" s="37">
        <f t="shared" si="272"/>
        <v>0.0188462586248321</v>
      </c>
      <c r="CF247" s="37">
        <f t="shared" si="273"/>
        <v>0.0153746189934468</v>
      </c>
      <c r="CO247" s="7">
        <v>90.3</v>
      </c>
      <c r="CP247" s="7">
        <f>CO247*0.16965460482666</f>
        <v>15.3198108158474</v>
      </c>
      <c r="CR247" s="7">
        <v>93.2</v>
      </c>
      <c r="CS247" s="7">
        <f>CR247*0.202305395950887</f>
        <v>18.8548629026227</v>
      </c>
      <c r="CU247" s="37">
        <f t="shared" si="262"/>
        <v>0.0316102612686064</v>
      </c>
      <c r="CV247" s="37">
        <f t="shared" si="263"/>
        <v>0.0232367193899118</v>
      </c>
      <c r="DU247" s="7">
        <v>185.5</v>
      </c>
      <c r="DV247" s="7">
        <f>DU247*0.225457628804367</f>
        <v>41.8223901432101</v>
      </c>
      <c r="DX247" s="7">
        <v>213.1</v>
      </c>
      <c r="DY247" s="7">
        <f>DX247*0.226111274582314</f>
        <v>48.1843126134911</v>
      </c>
      <c r="EA247" s="37">
        <f t="shared" si="274"/>
        <v>0.138706657057082</v>
      </c>
      <c r="EB247" s="37">
        <f t="shared" si="275"/>
        <v>0.0339858169597754</v>
      </c>
      <c r="EC247" s="7">
        <v>1.89</v>
      </c>
      <c r="ED247" s="7">
        <f>EC247*0.181764792456153</f>
        <v>0.343535457742129</v>
      </c>
      <c r="EF247" s="7">
        <v>14.49</v>
      </c>
      <c r="EG247" s="7">
        <f>EF247*0.215242997211092</f>
        <v>3.11887102958872</v>
      </c>
      <c r="EI247" s="37">
        <f t="shared" ref="EI247:EI264" si="276">LN(EF247)-LN(EC247)</f>
        <v>2.03688192726104</v>
      </c>
      <c r="EJ247" s="37">
        <f t="shared" ref="EJ247:EJ264" si="277">(EG247^2)/(AA247*(EF247^2))+(ED247^2)/(AA247*(EC247^2))</f>
        <v>0.0264559958750142</v>
      </c>
      <c r="EK247" s="7">
        <v>140.3</v>
      </c>
      <c r="EL247" s="7">
        <f t="shared" ref="EL247:EL254" si="278">EK247*0.352630917515458</f>
        <v>49.4741177274188</v>
      </c>
      <c r="EN247" s="7">
        <v>146.2</v>
      </c>
      <c r="EO247" s="7">
        <f t="shared" ref="EO247:EO254" si="279">EN247*0.395966557684869</f>
        <v>57.8903107335278</v>
      </c>
      <c r="EQ247" s="37">
        <f t="shared" ref="EQ247:EQ264" si="280">LN(EN247)-LN(EK247)</f>
        <v>0.0411925602072634</v>
      </c>
      <c r="ER247" s="37">
        <f t="shared" ref="ER247:ER264" si="281">(EO247^2)/(AA247*(EN247^2))+(EL247^2)/(AA247*(EK247^2))</f>
        <v>0.0937126929308661</v>
      </c>
    </row>
    <row r="248" spans="1:148">
      <c r="A248" s="5">
        <v>42</v>
      </c>
      <c r="B248" s="5" t="s">
        <v>241</v>
      </c>
      <c r="C248" s="6" t="s">
        <v>242</v>
      </c>
      <c r="D248" s="5" t="s">
        <v>243</v>
      </c>
      <c r="E248" s="7">
        <v>118.148611</v>
      </c>
      <c r="F248" s="7">
        <v>38.172778</v>
      </c>
      <c r="G248" s="5" t="s">
        <v>99</v>
      </c>
      <c r="H248" s="8">
        <v>5</v>
      </c>
      <c r="I248" s="7">
        <v>11</v>
      </c>
      <c r="J248" s="8">
        <v>797</v>
      </c>
      <c r="K248" s="5" t="s">
        <v>132</v>
      </c>
      <c r="L248" s="18"/>
      <c r="M248" s="18"/>
      <c r="Q248" s="18"/>
      <c r="T248" s="6" t="s">
        <v>244</v>
      </c>
      <c r="U248" s="5" t="s">
        <v>162</v>
      </c>
      <c r="V248" s="5" t="s">
        <v>110</v>
      </c>
      <c r="W248" s="5">
        <v>1</v>
      </c>
      <c r="X248" s="5" t="s">
        <v>82</v>
      </c>
      <c r="Y248" s="5" t="s">
        <v>119</v>
      </c>
      <c r="Z248" s="7">
        <v>0.486999988555908</v>
      </c>
      <c r="AA248" s="5">
        <v>3</v>
      </c>
      <c r="AB248" s="5" t="s">
        <v>86</v>
      </c>
      <c r="AC248" s="5" t="s">
        <v>103</v>
      </c>
      <c r="AD248" s="6" t="s">
        <v>88</v>
      </c>
      <c r="AE248" s="7">
        <v>8.24</v>
      </c>
      <c r="AF248" s="7">
        <v>0.837</v>
      </c>
      <c r="AG248" s="7">
        <v>0.046</v>
      </c>
      <c r="AH248" s="7">
        <v>25.7</v>
      </c>
      <c r="AI248" s="7">
        <v>65.4</v>
      </c>
      <c r="AJ248" s="7">
        <v>8.9</v>
      </c>
      <c r="AK248" s="7">
        <v>0.0732954545454545</v>
      </c>
      <c r="AL248" s="15">
        <f t="shared" si="234"/>
        <v>0.0147617966554166</v>
      </c>
      <c r="AM248" s="7">
        <v>0.00852272727272731</v>
      </c>
      <c r="AN248" s="7">
        <v>0.111363636363636</v>
      </c>
      <c r="AO248" s="15">
        <f t="shared" si="235"/>
        <v>0.00787295821622124</v>
      </c>
      <c r="AP248" s="7">
        <v>0.00454545454545401</v>
      </c>
      <c r="AQ248" s="37">
        <f t="shared" si="236"/>
        <v>0.418302254868843</v>
      </c>
      <c r="AR248" s="37">
        <f t="shared" si="237"/>
        <v>0.0151867945774349</v>
      </c>
      <c r="BY248" s="7">
        <v>8.41</v>
      </c>
      <c r="BZ248" s="7">
        <f>BY248*0.154746774309924</f>
        <v>1.30142037194646</v>
      </c>
      <c r="CB248" s="7">
        <v>8.73</v>
      </c>
      <c r="CC248" s="7">
        <f>CB248*0.148920424458883</f>
        <v>1.30007530552605</v>
      </c>
      <c r="CE248" s="37">
        <f t="shared" si="272"/>
        <v>0.0373438958666545</v>
      </c>
      <c r="CF248" s="37">
        <f t="shared" si="273"/>
        <v>0.0153746189934468</v>
      </c>
      <c r="CO248" s="7">
        <v>90.3</v>
      </c>
      <c r="CP248" s="7">
        <f>CO248*0.16965460482666</f>
        <v>15.3198108158474</v>
      </c>
      <c r="CR248" s="7">
        <v>98.3</v>
      </c>
      <c r="CS248" s="7">
        <f>CR248*0.202305395950887</f>
        <v>19.8866204219722</v>
      </c>
      <c r="CU248" s="37">
        <f t="shared" si="262"/>
        <v>0.084886566730181</v>
      </c>
      <c r="CV248" s="37">
        <f t="shared" si="263"/>
        <v>0.0232367193899118</v>
      </c>
      <c r="DU248" s="7">
        <v>185.5</v>
      </c>
      <c r="DV248" s="7">
        <f>DU248*0.225457628804367</f>
        <v>41.8223901432101</v>
      </c>
      <c r="DX248" s="7">
        <v>235.6</v>
      </c>
      <c r="DY248" s="7">
        <f>DX248*0.226111274582314</f>
        <v>53.2718162915932</v>
      </c>
      <c r="EA248" s="37">
        <f t="shared" si="274"/>
        <v>0.239080569729942</v>
      </c>
      <c r="EB248" s="37">
        <f t="shared" si="275"/>
        <v>0.0339858169597754</v>
      </c>
      <c r="EC248" s="7">
        <v>1.89</v>
      </c>
      <c r="ED248" s="7">
        <f>EC248*0.181764792456153</f>
        <v>0.343535457742129</v>
      </c>
      <c r="EF248" s="7">
        <v>17.99</v>
      </c>
      <c r="EG248" s="7">
        <f>EF248*0.215242997211092</f>
        <v>3.87222151982754</v>
      </c>
      <c r="EI248" s="37">
        <f t="shared" si="276"/>
        <v>2.25323921889089</v>
      </c>
      <c r="EJ248" s="37">
        <f t="shared" si="277"/>
        <v>0.0264559958750142</v>
      </c>
      <c r="EK248" s="7">
        <v>140.3</v>
      </c>
      <c r="EL248" s="7">
        <f t="shared" si="278"/>
        <v>49.4741177274188</v>
      </c>
      <c r="EN248" s="7">
        <v>197.1</v>
      </c>
      <c r="EO248" s="7">
        <f t="shared" si="279"/>
        <v>78.0450085196877</v>
      </c>
      <c r="EQ248" s="37">
        <f t="shared" si="280"/>
        <v>0.339928227050259</v>
      </c>
      <c r="ER248" s="37">
        <f t="shared" si="281"/>
        <v>0.0937126929308661</v>
      </c>
    </row>
    <row r="249" spans="1:148">
      <c r="A249" s="5">
        <v>42</v>
      </c>
      <c r="B249" s="5" t="s">
        <v>241</v>
      </c>
      <c r="C249" s="6" t="s">
        <v>242</v>
      </c>
      <c r="D249" s="5" t="s">
        <v>243</v>
      </c>
      <c r="E249" s="7">
        <v>118.148611</v>
      </c>
      <c r="F249" s="7">
        <v>38.172778</v>
      </c>
      <c r="G249" s="5" t="s">
        <v>99</v>
      </c>
      <c r="H249" s="8">
        <v>5</v>
      </c>
      <c r="I249" s="7">
        <v>11</v>
      </c>
      <c r="J249" s="8">
        <v>797</v>
      </c>
      <c r="K249" s="5" t="s">
        <v>132</v>
      </c>
      <c r="L249" s="18"/>
      <c r="M249" s="18"/>
      <c r="Q249" s="18"/>
      <c r="T249" s="6" t="s">
        <v>244</v>
      </c>
      <c r="U249" s="5" t="s">
        <v>162</v>
      </c>
      <c r="V249" s="5" t="s">
        <v>110</v>
      </c>
      <c r="W249" s="5">
        <v>1</v>
      </c>
      <c r="X249" s="5" t="s">
        <v>82</v>
      </c>
      <c r="Y249" s="5" t="s">
        <v>119</v>
      </c>
      <c r="Z249" s="7">
        <v>0.486999988555908</v>
      </c>
      <c r="AA249" s="5">
        <v>3</v>
      </c>
      <c r="AB249" s="5" t="s">
        <v>86</v>
      </c>
      <c r="AC249" s="5" t="s">
        <v>103</v>
      </c>
      <c r="AD249" s="6" t="s">
        <v>88</v>
      </c>
      <c r="AE249" s="7">
        <v>8.24</v>
      </c>
      <c r="AF249" s="7">
        <v>0.837</v>
      </c>
      <c r="AG249" s="7">
        <v>0.046</v>
      </c>
      <c r="AH249" s="7">
        <v>25.7</v>
      </c>
      <c r="AI249" s="7">
        <v>65.4</v>
      </c>
      <c r="AJ249" s="7">
        <v>8.9</v>
      </c>
      <c r="AK249" s="7">
        <v>0.0732954545454545</v>
      </c>
      <c r="AL249" s="15">
        <f t="shared" si="234"/>
        <v>0.0147617966554166</v>
      </c>
      <c r="AM249" s="7">
        <v>0.00852272727272731</v>
      </c>
      <c r="AN249" s="7">
        <v>0.126704545454545</v>
      </c>
      <c r="AO249" s="15">
        <f t="shared" si="235"/>
        <v>0.0108253175473055</v>
      </c>
      <c r="AP249" s="7">
        <v>0.00625000000000001</v>
      </c>
      <c r="AQ249" s="37">
        <f t="shared" si="236"/>
        <v>0.547359367098444</v>
      </c>
      <c r="AR249" s="37">
        <f t="shared" si="237"/>
        <v>0.0159540099442822</v>
      </c>
      <c r="BY249" s="7">
        <v>8.41</v>
      </c>
      <c r="BZ249" s="7">
        <f>BY249*0.154746774309924</f>
        <v>1.30142037194646</v>
      </c>
      <c r="CB249" s="7">
        <v>8.61</v>
      </c>
      <c r="CC249" s="7">
        <f>CB249*0.148920424458883</f>
        <v>1.28220485459098</v>
      </c>
      <c r="CE249" s="37">
        <f t="shared" si="272"/>
        <v>0.0235028444547827</v>
      </c>
      <c r="CF249" s="37">
        <f t="shared" si="273"/>
        <v>0.0153746189934468</v>
      </c>
      <c r="CO249" s="7">
        <v>90.3</v>
      </c>
      <c r="CP249" s="7">
        <f>CO249*0.16965460482666</f>
        <v>15.3198108158474</v>
      </c>
      <c r="CR249" s="7">
        <v>87.9</v>
      </c>
      <c r="CS249" s="7">
        <f>CR249*0.202305395950887</f>
        <v>17.782644304083</v>
      </c>
      <c r="CU249" s="37">
        <f t="shared" si="262"/>
        <v>-0.0269376557318077</v>
      </c>
      <c r="CV249" s="37">
        <f t="shared" si="263"/>
        <v>0.0232367193899118</v>
      </c>
      <c r="DU249" s="7">
        <v>185.5</v>
      </c>
      <c r="DV249" s="7">
        <f>DU249*0.225457628804367</f>
        <v>41.8223901432101</v>
      </c>
      <c r="DX249" s="7">
        <v>245.3</v>
      </c>
      <c r="DY249" s="7">
        <f>DX249*0.226111274582314</f>
        <v>55.4650956550416</v>
      </c>
      <c r="EA249" s="37">
        <f t="shared" si="274"/>
        <v>0.279427069216954</v>
      </c>
      <c r="EB249" s="37">
        <f t="shared" si="275"/>
        <v>0.0339858169597754</v>
      </c>
      <c r="EC249" s="7">
        <v>1.89</v>
      </c>
      <c r="ED249" s="7">
        <f>EC249*0.181764792456153</f>
        <v>0.343535457742129</v>
      </c>
      <c r="EF249" s="7">
        <v>21.78</v>
      </c>
      <c r="EG249" s="7">
        <f>EF249*0.215242997211092</f>
        <v>4.68799247925758</v>
      </c>
      <c r="EI249" s="37">
        <f t="shared" si="276"/>
        <v>2.44441528843326</v>
      </c>
      <c r="EJ249" s="37">
        <f t="shared" si="277"/>
        <v>0.0264559958750142</v>
      </c>
      <c r="EK249" s="7">
        <v>140.3</v>
      </c>
      <c r="EL249" s="7">
        <f t="shared" si="278"/>
        <v>49.4741177274188</v>
      </c>
      <c r="EN249" s="7">
        <v>232.3</v>
      </c>
      <c r="EO249" s="7">
        <f t="shared" si="279"/>
        <v>91.9830313501951</v>
      </c>
      <c r="EQ249" s="37">
        <f t="shared" si="280"/>
        <v>0.504246652667948</v>
      </c>
      <c r="ER249" s="37">
        <f t="shared" si="281"/>
        <v>0.0937126929308661</v>
      </c>
    </row>
    <row r="250" spans="1:164">
      <c r="A250" s="5">
        <v>43</v>
      </c>
      <c r="B250" s="5" t="s">
        <v>245</v>
      </c>
      <c r="C250" s="6" t="s">
        <v>246</v>
      </c>
      <c r="D250" s="5" t="s">
        <v>197</v>
      </c>
      <c r="E250" s="7">
        <v>104.15</v>
      </c>
      <c r="F250" s="7">
        <v>35.95</v>
      </c>
      <c r="G250" s="5" t="s">
        <v>108</v>
      </c>
      <c r="H250" s="8">
        <v>1966</v>
      </c>
      <c r="I250" s="7">
        <v>6.7</v>
      </c>
      <c r="J250" s="8">
        <v>382</v>
      </c>
      <c r="K250" s="5" t="s">
        <v>81</v>
      </c>
      <c r="L250" s="9">
        <v>1.15</v>
      </c>
      <c r="M250" s="6" t="s">
        <v>82</v>
      </c>
      <c r="N250" s="5" t="s">
        <v>83</v>
      </c>
      <c r="O250" s="5" t="s">
        <v>110</v>
      </c>
      <c r="Q250" s="18"/>
      <c r="W250" s="5">
        <v>7</v>
      </c>
      <c r="X250" s="6" t="s">
        <v>89</v>
      </c>
      <c r="Y250" s="5" t="s">
        <v>85</v>
      </c>
      <c r="Z250" s="7">
        <v>0.265100002288818</v>
      </c>
      <c r="AA250" s="5">
        <v>5</v>
      </c>
      <c r="AB250" s="5" t="s">
        <v>86</v>
      </c>
      <c r="AC250" s="5" t="s">
        <v>103</v>
      </c>
      <c r="AD250" s="6" t="s">
        <v>88</v>
      </c>
      <c r="AE250" s="7">
        <v>8.47</v>
      </c>
      <c r="AF250" s="7">
        <v>0.89</v>
      </c>
      <c r="AG250" s="7">
        <v>0.103</v>
      </c>
      <c r="AH250" s="7">
        <v>30</v>
      </c>
      <c r="AI250" s="7">
        <v>51</v>
      </c>
      <c r="AJ250" s="7">
        <v>19</v>
      </c>
      <c r="AK250" s="7">
        <v>0.50731628687511</v>
      </c>
      <c r="AL250" s="15">
        <f>AK250*0.212834193302881</f>
        <v>0.107974252666477</v>
      </c>
      <c r="AN250" s="7">
        <v>0.494409556615438</v>
      </c>
      <c r="AO250" s="15">
        <f>AN250*0.217668232025259</f>
        <v>0.107617254084875</v>
      </c>
      <c r="AQ250" s="37">
        <f t="shared" si="236"/>
        <v>-0.0257704133938147</v>
      </c>
      <c r="AR250" s="37">
        <f t="shared" si="237"/>
        <v>0.018535570614378</v>
      </c>
      <c r="BY250" s="7">
        <v>8.9</v>
      </c>
      <c r="BZ250" s="15">
        <f t="shared" ref="BZ250:BZ264" si="282">CA250*(AA250^0.5)</f>
        <v>0.916787870774914</v>
      </c>
      <c r="CA250" s="7">
        <v>0.41</v>
      </c>
      <c r="CB250" s="7">
        <v>11.3</v>
      </c>
      <c r="CC250" s="15">
        <f t="shared" ref="CC250:CC264" si="283">CD250*(AA250^0.5)</f>
        <v>0.491934955049954</v>
      </c>
      <c r="CD250" s="7">
        <v>0.22</v>
      </c>
      <c r="CE250" s="37">
        <f t="shared" si="272"/>
        <v>0.238751448980201</v>
      </c>
      <c r="CF250" s="37">
        <f t="shared" si="273"/>
        <v>0.00250124978682462</v>
      </c>
      <c r="CG250" s="7">
        <v>1.06</v>
      </c>
      <c r="CH250" s="15">
        <f t="shared" ref="CH250:CH258" si="284">CI250*(AA250^0.5)</f>
        <v>0.0223606797749979</v>
      </c>
      <c r="CI250" s="7">
        <v>0.01</v>
      </c>
      <c r="CJ250" s="7">
        <v>1.17</v>
      </c>
      <c r="CK250" s="15">
        <f t="shared" ref="CK250:CK258" si="285">CL250*(AA250^0.5)</f>
        <v>0.0491934955049954</v>
      </c>
      <c r="CL250" s="7">
        <v>0.022</v>
      </c>
      <c r="CM250" s="37">
        <f t="shared" ref="CM250:CM258" si="286">LN(CJ250)-LN(CG250)</f>
        <v>0.0987348406856889</v>
      </c>
      <c r="CN250" s="37">
        <f t="shared" ref="CN250:CN258" si="287">(CK250^2)/(AA250*(CJ250^2))+(CH250^2)/(AA250*(CG250^2))</f>
        <v>0.000442568202698188</v>
      </c>
      <c r="CO250" s="7">
        <v>54.31</v>
      </c>
      <c r="CP250" s="15">
        <f t="shared" ref="CP250:CP258" si="288">CQ250*(AA250^0.5)</f>
        <v>10.129387938074</v>
      </c>
      <c r="CQ250" s="7">
        <v>4.53</v>
      </c>
      <c r="CR250" s="7">
        <v>50.22</v>
      </c>
      <c r="CS250" s="15">
        <f t="shared" ref="CS250:CS258" si="289">CT250*(AA250^0.5)</f>
        <v>9.34676414594912</v>
      </c>
      <c r="CT250" s="7">
        <v>4.18</v>
      </c>
      <c r="CU250" s="37">
        <f t="shared" si="262"/>
        <v>-0.078295018317315</v>
      </c>
      <c r="CV250" s="37">
        <f t="shared" si="263"/>
        <v>0.0138850977101532</v>
      </c>
      <c r="CW250" s="7">
        <v>4.95</v>
      </c>
      <c r="CX250" s="15">
        <f>CY250*(AA250^0.5)</f>
        <v>2.23606797749979</v>
      </c>
      <c r="CY250" s="7">
        <v>1</v>
      </c>
      <c r="CZ250" s="7">
        <v>23.9</v>
      </c>
      <c r="DA250" s="15">
        <f t="shared" ref="DA250:DA254" si="290">DB250*(AA250^0.5)</f>
        <v>11.1803398874989</v>
      </c>
      <c r="DB250" s="7">
        <v>5</v>
      </c>
      <c r="DC250" s="37">
        <f>LN(CZ250)-LN(CW250)</f>
        <v>1.57449088235687</v>
      </c>
      <c r="DD250" s="37">
        <f>(DA250^2)/(AA250*(CZ250^2))+(CX250^2)/(AA250*(CW250^2))</f>
        <v>0.084578902802631</v>
      </c>
      <c r="DE250" s="7">
        <v>3.73</v>
      </c>
      <c r="DF250" s="15">
        <f t="shared" ref="DF250:DF258" si="291">DG250*(AA250^0.5)</f>
        <v>0.782623792124926</v>
      </c>
      <c r="DG250" s="7">
        <v>0.35</v>
      </c>
      <c r="DH250" s="7">
        <v>5.66</v>
      </c>
      <c r="DI250" s="15">
        <f t="shared" ref="DI250:DI258" si="292">DJ250*(AA250^0.5)</f>
        <v>0.827345151674922</v>
      </c>
      <c r="DJ250" s="7">
        <v>0.37</v>
      </c>
      <c r="DK250" s="37">
        <f t="shared" ref="DK250:DK258" si="293">LN(DH250)-LN(DE250)</f>
        <v>0.417015658559367</v>
      </c>
      <c r="DL250" s="37">
        <f t="shared" ref="DL250:DL258" si="294">(DI250^2)/(AA250*(DH250^2))+(DF250^2)/(AA250*(DE250^2))</f>
        <v>0.0130781491741779</v>
      </c>
      <c r="DM250" s="7">
        <v>5.14</v>
      </c>
      <c r="DN250" s="15">
        <f t="shared" ref="DN250:DN258" si="295">DO250*(AA250^0.5)</f>
        <v>1.31928010672488</v>
      </c>
      <c r="DO250" s="7">
        <v>0.59</v>
      </c>
      <c r="DP250" s="7">
        <v>5.82</v>
      </c>
      <c r="DQ250" s="15">
        <f t="shared" ref="DQ250:DQ258" si="296">DR250*(AA250^0.5)</f>
        <v>1.11803398874989</v>
      </c>
      <c r="DR250" s="7">
        <v>0.5</v>
      </c>
      <c r="DS250" s="37">
        <f t="shared" ref="DS250:DS258" si="297">LN(DP250)-LN(DM250)</f>
        <v>0.124247182276273</v>
      </c>
      <c r="DT250" s="37">
        <f t="shared" ref="DT250:DT258" si="298">(DQ250^2)/(AA250*(DP250^2))+(DN250^2)/(AA250*(DM250^2))</f>
        <v>0.0205564642947536</v>
      </c>
      <c r="DU250" s="7">
        <v>324.49</v>
      </c>
      <c r="DV250" s="15">
        <f t="shared" ref="DV250:DV264" si="299">DW250*(AA250^0.5)</f>
        <v>29.4713759434472</v>
      </c>
      <c r="DW250" s="7">
        <v>13.18</v>
      </c>
      <c r="DX250" s="7">
        <v>350.24</v>
      </c>
      <c r="DY250" s="15">
        <f t="shared" ref="DY250:DY264" si="300">DZ250*(AA250^0.5)</f>
        <v>21.645138022198</v>
      </c>
      <c r="DZ250" s="7">
        <v>9.68</v>
      </c>
      <c r="EA250" s="37">
        <f t="shared" si="274"/>
        <v>0.0763639147462367</v>
      </c>
      <c r="EB250" s="37">
        <f t="shared" si="275"/>
        <v>0.00241365777126788</v>
      </c>
      <c r="EC250" s="7">
        <v>42.81</v>
      </c>
      <c r="ED250" s="15">
        <f t="shared" ref="ED250:ED264" si="301">EE250*(AA250^0.5)</f>
        <v>5.56780926397448</v>
      </c>
      <c r="EE250" s="7">
        <v>2.49</v>
      </c>
      <c r="EF250" s="7">
        <v>46.92</v>
      </c>
      <c r="EG250" s="15">
        <f t="shared" ref="EG250:EG264" si="302">EH250*(AA250^0.5)</f>
        <v>2.34787137637478</v>
      </c>
      <c r="EH250" s="7">
        <v>1.05</v>
      </c>
      <c r="EI250" s="37">
        <f t="shared" si="276"/>
        <v>0.0916723036284202</v>
      </c>
      <c r="EJ250" s="37">
        <f t="shared" si="277"/>
        <v>0.00388384661975327</v>
      </c>
      <c r="EK250" s="7">
        <v>4.29440891272952</v>
      </c>
      <c r="EL250" s="7">
        <f t="shared" si="278"/>
        <v>1.51434135508237</v>
      </c>
      <c r="EN250" s="7">
        <v>4.544277101529</v>
      </c>
      <c r="EO250" s="7">
        <f t="shared" si="279"/>
        <v>1.79938176105861</v>
      </c>
      <c r="EQ250" s="37">
        <f t="shared" si="280"/>
        <v>0.0565547376264059</v>
      </c>
      <c r="ER250" s="37">
        <f t="shared" si="281"/>
        <v>0.0562276157585197</v>
      </c>
      <c r="FA250" s="7">
        <v>5.57859894077997</v>
      </c>
      <c r="FB250" s="7">
        <f>FA250*0.395333909835762</f>
        <v>2.20540933066419</v>
      </c>
      <c r="FD250" s="7">
        <v>5.41490129995185</v>
      </c>
      <c r="FE250" s="7">
        <f>FD250*0.240602818804822</f>
        <v>1.30284051631831</v>
      </c>
      <c r="FG250" s="37">
        <f t="shared" ref="FG250:FG264" si="303">LN(FD250)-LN(FA250)</f>
        <v>-0.0297830058530253</v>
      </c>
      <c r="FH250" s="37">
        <f t="shared" ref="FH250:FH264" si="304">(FE250^2)/(AA250*(FD250^2))+(FB250^2)/(AA250*(FA250^2))</f>
        <v>0.0428357233365713</v>
      </c>
    </row>
    <row r="251" spans="1:164">
      <c r="A251" s="5">
        <v>43</v>
      </c>
      <c r="B251" s="5" t="s">
        <v>245</v>
      </c>
      <c r="C251" s="6" t="s">
        <v>246</v>
      </c>
      <c r="D251" s="5" t="s">
        <v>197</v>
      </c>
      <c r="E251" s="7">
        <v>104.15</v>
      </c>
      <c r="F251" s="7">
        <v>35.95</v>
      </c>
      <c r="G251" s="5" t="s">
        <v>108</v>
      </c>
      <c r="H251" s="8">
        <v>1966</v>
      </c>
      <c r="I251" s="7">
        <v>6.7</v>
      </c>
      <c r="J251" s="8">
        <v>382</v>
      </c>
      <c r="K251" s="5" t="s">
        <v>81</v>
      </c>
      <c r="L251" s="9">
        <v>2.3</v>
      </c>
      <c r="M251" s="6" t="s">
        <v>82</v>
      </c>
      <c r="N251" s="5" t="s">
        <v>83</v>
      </c>
      <c r="O251" s="5" t="s">
        <v>110</v>
      </c>
      <c r="Q251" s="18"/>
      <c r="W251" s="5">
        <v>7</v>
      </c>
      <c r="X251" s="6" t="s">
        <v>89</v>
      </c>
      <c r="Y251" s="5" t="s">
        <v>85</v>
      </c>
      <c r="Z251" s="7">
        <v>0.265100002288818</v>
      </c>
      <c r="AA251" s="5">
        <v>5</v>
      </c>
      <c r="AB251" s="5" t="s">
        <v>86</v>
      </c>
      <c r="AC251" s="5" t="s">
        <v>103</v>
      </c>
      <c r="AD251" s="6" t="s">
        <v>88</v>
      </c>
      <c r="AE251" s="7">
        <v>8.47</v>
      </c>
      <c r="AF251" s="7">
        <v>0.89</v>
      </c>
      <c r="AG251" s="7">
        <v>0.103</v>
      </c>
      <c r="AH251" s="7">
        <v>30</v>
      </c>
      <c r="AI251" s="7">
        <v>51</v>
      </c>
      <c r="AJ251" s="7">
        <v>19</v>
      </c>
      <c r="AK251" s="7">
        <v>0.50731628687511</v>
      </c>
      <c r="AL251" s="15">
        <f>AK251*0.212834193302881</f>
        <v>0.107974252666477</v>
      </c>
      <c r="AN251" s="7">
        <v>0.425283960431019</v>
      </c>
      <c r="AO251" s="15">
        <f>AN251*0.217668232025259</f>
        <v>0.0925708077757201</v>
      </c>
      <c r="AQ251" s="37">
        <f t="shared" si="236"/>
        <v>-0.176377561066832</v>
      </c>
      <c r="AR251" s="37">
        <f t="shared" si="237"/>
        <v>0.018535570614378</v>
      </c>
      <c r="BY251" s="7">
        <v>8.9</v>
      </c>
      <c r="BZ251" s="15">
        <f t="shared" si="282"/>
        <v>0.916787870774914</v>
      </c>
      <c r="CA251" s="7">
        <v>0.41</v>
      </c>
      <c r="CB251" s="7">
        <v>11.04</v>
      </c>
      <c r="CC251" s="15">
        <f t="shared" si="283"/>
        <v>0.313049516849971</v>
      </c>
      <c r="CD251" s="7">
        <v>0.14</v>
      </c>
      <c r="CE251" s="37">
        <f t="shared" si="272"/>
        <v>0.215473764110855</v>
      </c>
      <c r="CF251" s="37">
        <f t="shared" si="273"/>
        <v>0.00228301859631451</v>
      </c>
      <c r="CG251" s="7">
        <v>1.06</v>
      </c>
      <c r="CH251" s="15">
        <f t="shared" si="284"/>
        <v>0.0223606797749979</v>
      </c>
      <c r="CI251" s="7">
        <v>0.01</v>
      </c>
      <c r="CJ251" s="7">
        <v>1.15</v>
      </c>
      <c r="CK251" s="15">
        <f t="shared" si="285"/>
        <v>0.0670820393249937</v>
      </c>
      <c r="CL251" s="7">
        <v>0.03</v>
      </c>
      <c r="CM251" s="37">
        <f t="shared" si="286"/>
        <v>0.0814930342511828</v>
      </c>
      <c r="CN251" s="37">
        <f t="shared" si="287"/>
        <v>0.000769528944568532</v>
      </c>
      <c r="CO251" s="7">
        <v>54.31</v>
      </c>
      <c r="CP251" s="15">
        <f t="shared" si="288"/>
        <v>10.129387938074</v>
      </c>
      <c r="CQ251" s="7">
        <v>4.53</v>
      </c>
      <c r="CR251" s="7">
        <v>40.59</v>
      </c>
      <c r="CS251" s="15">
        <f t="shared" si="289"/>
        <v>8.96663258977416</v>
      </c>
      <c r="CT251" s="7">
        <v>4.01</v>
      </c>
      <c r="CU251" s="37">
        <f t="shared" si="262"/>
        <v>-0.291186641195948</v>
      </c>
      <c r="CV251" s="37">
        <f t="shared" si="263"/>
        <v>0.016717255546782</v>
      </c>
      <c r="CW251" s="7">
        <v>4.95</v>
      </c>
      <c r="CX251" s="15">
        <f>CY251*(AA251^0.5)</f>
        <v>2.23606797749979</v>
      </c>
      <c r="CY251" s="7">
        <v>1</v>
      </c>
      <c r="CZ251" s="7">
        <v>88.7</v>
      </c>
      <c r="DA251" s="15">
        <f t="shared" si="290"/>
        <v>2.54911749434976</v>
      </c>
      <c r="DB251" s="7">
        <v>1.14</v>
      </c>
      <c r="DC251" s="37">
        <f>LN(CZ251)-LN(CW251)</f>
        <v>2.88587231273494</v>
      </c>
      <c r="DD251" s="37">
        <f>(DA251^2)/(AA251*(CZ251^2))+(CX251^2)/(AA251*(CW251^2))</f>
        <v>0.040977343926468</v>
      </c>
      <c r="DE251" s="7">
        <v>3.73</v>
      </c>
      <c r="DF251" s="15">
        <f t="shared" si="291"/>
        <v>0.782623792124926</v>
      </c>
      <c r="DG251" s="7">
        <v>0.35</v>
      </c>
      <c r="DH251" s="7">
        <v>3.46</v>
      </c>
      <c r="DI251" s="15">
        <f t="shared" si="292"/>
        <v>1.0285912696499</v>
      </c>
      <c r="DJ251" s="7">
        <v>0.46</v>
      </c>
      <c r="DK251" s="37">
        <f t="shared" si="293"/>
        <v>-0.0751396445860912</v>
      </c>
      <c r="DL251" s="37">
        <f t="shared" si="294"/>
        <v>0.0264799428553924</v>
      </c>
      <c r="DM251" s="7">
        <v>5.14</v>
      </c>
      <c r="DN251" s="15">
        <f t="shared" si="295"/>
        <v>1.31928010672488</v>
      </c>
      <c r="DO251" s="7">
        <v>0.59</v>
      </c>
      <c r="DP251" s="7">
        <v>6.76</v>
      </c>
      <c r="DQ251" s="15">
        <f t="shared" si="296"/>
        <v>3.98020099994963</v>
      </c>
      <c r="DR251" s="7">
        <v>1.78</v>
      </c>
      <c r="DS251" s="37">
        <f t="shared" si="297"/>
        <v>0.273969810587799</v>
      </c>
      <c r="DT251" s="37">
        <f t="shared" si="298"/>
        <v>0.0825098809402273</v>
      </c>
      <c r="DU251" s="7">
        <v>324.49</v>
      </c>
      <c r="DV251" s="15">
        <f t="shared" si="299"/>
        <v>29.4713759434472</v>
      </c>
      <c r="DW251" s="7">
        <v>13.18</v>
      </c>
      <c r="DX251" s="7">
        <v>306.76</v>
      </c>
      <c r="DY251" s="15">
        <f t="shared" si="300"/>
        <v>28.1744565164974</v>
      </c>
      <c r="DZ251" s="7">
        <v>12.6</v>
      </c>
      <c r="EA251" s="37">
        <f t="shared" si="274"/>
        <v>-0.0561890361316575</v>
      </c>
      <c r="EB251" s="37">
        <f t="shared" si="275"/>
        <v>0.00333689907489027</v>
      </c>
      <c r="EC251" s="7">
        <v>42.81</v>
      </c>
      <c r="ED251" s="15">
        <f t="shared" si="301"/>
        <v>5.56780926397448</v>
      </c>
      <c r="EE251" s="7">
        <v>2.49</v>
      </c>
      <c r="EF251" s="7">
        <v>55.78</v>
      </c>
      <c r="EG251" s="15">
        <f t="shared" si="302"/>
        <v>5.47836654487449</v>
      </c>
      <c r="EH251" s="7">
        <v>2.45</v>
      </c>
      <c r="EI251" s="37">
        <f t="shared" si="276"/>
        <v>0.264643662042488</v>
      </c>
      <c r="EJ251" s="37">
        <f t="shared" si="277"/>
        <v>0.00531223926551406</v>
      </c>
      <c r="EK251" s="7">
        <v>4.29440891272952</v>
      </c>
      <c r="EL251" s="7">
        <f t="shared" si="278"/>
        <v>1.51434135508237</v>
      </c>
      <c r="EN251" s="7">
        <v>6.87733535061779</v>
      </c>
      <c r="EO251" s="7">
        <f t="shared" si="279"/>
        <v>2.72319480482859</v>
      </c>
      <c r="EQ251" s="37">
        <f t="shared" si="280"/>
        <v>0.470917349450833</v>
      </c>
      <c r="ER251" s="37">
        <f t="shared" si="281"/>
        <v>0.0562276157585197</v>
      </c>
      <c r="FA251" s="7">
        <v>5.57859894077997</v>
      </c>
      <c r="FB251" s="7">
        <f>FA251*0.395333909835762</f>
        <v>2.20540933066419</v>
      </c>
      <c r="FD251" s="7">
        <v>6.38047664901299</v>
      </c>
      <c r="FE251" s="7">
        <f>FD251*0.240602818804822</f>
        <v>1.53516066707087</v>
      </c>
      <c r="FG251" s="37">
        <f t="shared" si="303"/>
        <v>0.134305145458543</v>
      </c>
      <c r="FH251" s="37">
        <f t="shared" si="304"/>
        <v>0.0428357233365713</v>
      </c>
    </row>
    <row r="252" spans="1:164">
      <c r="A252" s="5">
        <v>43</v>
      </c>
      <c r="B252" s="5" t="s">
        <v>245</v>
      </c>
      <c r="C252" s="6" t="s">
        <v>246</v>
      </c>
      <c r="D252" s="5" t="s">
        <v>197</v>
      </c>
      <c r="E252" s="7">
        <v>104.15</v>
      </c>
      <c r="F252" s="7">
        <v>35.95</v>
      </c>
      <c r="G252" s="5" t="s">
        <v>108</v>
      </c>
      <c r="H252" s="8">
        <v>1966</v>
      </c>
      <c r="I252" s="7">
        <v>6.7</v>
      </c>
      <c r="J252" s="8">
        <v>382</v>
      </c>
      <c r="K252" s="5" t="s">
        <v>81</v>
      </c>
      <c r="L252" s="9">
        <v>4.6</v>
      </c>
      <c r="M252" s="6" t="s">
        <v>82</v>
      </c>
      <c r="N252" s="5" t="s">
        <v>83</v>
      </c>
      <c r="O252" s="5" t="s">
        <v>110</v>
      </c>
      <c r="Q252" s="18"/>
      <c r="W252" s="5">
        <v>7</v>
      </c>
      <c r="X252" s="6" t="s">
        <v>89</v>
      </c>
      <c r="Y252" s="5" t="s">
        <v>85</v>
      </c>
      <c r="Z252" s="7">
        <v>0.265100002288818</v>
      </c>
      <c r="AA252" s="5">
        <v>5</v>
      </c>
      <c r="AB252" s="5" t="s">
        <v>86</v>
      </c>
      <c r="AC252" s="5" t="s">
        <v>103</v>
      </c>
      <c r="AD252" s="6" t="s">
        <v>88</v>
      </c>
      <c r="AE252" s="7">
        <v>8.47</v>
      </c>
      <c r="AF252" s="7">
        <v>0.89</v>
      </c>
      <c r="AG252" s="7">
        <v>0.103</v>
      </c>
      <c r="AH252" s="7">
        <v>30</v>
      </c>
      <c r="AI252" s="7">
        <v>51</v>
      </c>
      <c r="AJ252" s="7">
        <v>19</v>
      </c>
      <c r="AK252" s="7">
        <v>0.50731628687511</v>
      </c>
      <c r="AL252" s="15">
        <f>AK252*0.212834193302881</f>
        <v>0.107974252666477</v>
      </c>
      <c r="AN252" s="7">
        <v>0.434062444797738</v>
      </c>
      <c r="AO252" s="15">
        <f>AN252*0.217668232025259</f>
        <v>0.0944816049476852</v>
      </c>
      <c r="AQ252" s="37">
        <f t="shared" si="236"/>
        <v>-0.155946243301444</v>
      </c>
      <c r="AR252" s="37">
        <f t="shared" si="237"/>
        <v>0.018535570614378</v>
      </c>
      <c r="BY252" s="7">
        <v>8.9</v>
      </c>
      <c r="BZ252" s="15">
        <f t="shared" si="282"/>
        <v>0.916787870774914</v>
      </c>
      <c r="CA252" s="7">
        <v>0.41</v>
      </c>
      <c r="CB252" s="7">
        <v>11</v>
      </c>
      <c r="CC252" s="15">
        <f t="shared" si="283"/>
        <v>0.939148550549912</v>
      </c>
      <c r="CD252" s="7">
        <v>0.42</v>
      </c>
      <c r="CE252" s="37">
        <f t="shared" si="272"/>
        <v>0.211843996060276</v>
      </c>
      <c r="CF252" s="37">
        <f t="shared" si="273"/>
        <v>0.00358005803174113</v>
      </c>
      <c r="CG252" s="7">
        <v>1.06</v>
      </c>
      <c r="CH252" s="15">
        <f t="shared" si="284"/>
        <v>0.0223606797749979</v>
      </c>
      <c r="CI252" s="7">
        <v>0.01</v>
      </c>
      <c r="CJ252" s="7">
        <v>1.18</v>
      </c>
      <c r="CK252" s="15">
        <f t="shared" si="285"/>
        <v>0.0894427190999916</v>
      </c>
      <c r="CL252" s="7">
        <v>0.04</v>
      </c>
      <c r="CM252" s="37">
        <f t="shared" si="286"/>
        <v>0.107245530353598</v>
      </c>
      <c r="CN252" s="37">
        <f t="shared" si="287"/>
        <v>0.00123809473161992</v>
      </c>
      <c r="CO252" s="7">
        <v>54.31</v>
      </c>
      <c r="CP252" s="15">
        <f t="shared" si="288"/>
        <v>10.129387938074</v>
      </c>
      <c r="CQ252" s="7">
        <v>4.53</v>
      </c>
      <c r="CR252" s="7">
        <v>50.09</v>
      </c>
      <c r="CS252" s="15">
        <f t="shared" si="289"/>
        <v>6.99889276957434</v>
      </c>
      <c r="CT252" s="7">
        <v>3.13</v>
      </c>
      <c r="CU252" s="37">
        <f t="shared" si="262"/>
        <v>-0.0808869846772287</v>
      </c>
      <c r="CV252" s="37">
        <f t="shared" si="263"/>
        <v>0.0108619274708534</v>
      </c>
      <c r="CW252" s="7">
        <v>4.95</v>
      </c>
      <c r="CX252" s="15">
        <f>CY252*(AA252^0.5)</f>
        <v>2.23606797749979</v>
      </c>
      <c r="CY252" s="7">
        <v>1</v>
      </c>
      <c r="CZ252" s="7">
        <v>8.55</v>
      </c>
      <c r="DA252" s="15">
        <f t="shared" si="290"/>
        <v>4.36033255612459</v>
      </c>
      <c r="DB252" s="7">
        <v>1.95</v>
      </c>
      <c r="DC252" s="37">
        <f>LN(CZ252)-LN(CW252)</f>
        <v>0.54654370636807</v>
      </c>
      <c r="DD252" s="37">
        <f>(DA252^2)/(AA252*(CZ252^2))+(CX252^2)/(AA252*(CW252^2))</f>
        <v>0.0928281669488754</v>
      </c>
      <c r="DE252" s="7">
        <v>3.73</v>
      </c>
      <c r="DF252" s="15">
        <f t="shared" si="291"/>
        <v>0.782623792124926</v>
      </c>
      <c r="DG252" s="7">
        <v>0.35</v>
      </c>
      <c r="DH252" s="7">
        <v>4.21</v>
      </c>
      <c r="DI252" s="15">
        <f t="shared" si="292"/>
        <v>1.0733126291999</v>
      </c>
      <c r="DJ252" s="7">
        <v>0.48</v>
      </c>
      <c r="DK252" s="37">
        <f t="shared" si="293"/>
        <v>0.121054414038566</v>
      </c>
      <c r="DL252" s="37">
        <f t="shared" si="294"/>
        <v>0.0218040279085653</v>
      </c>
      <c r="DM252" s="7">
        <v>5.14</v>
      </c>
      <c r="DN252" s="15">
        <f t="shared" si="295"/>
        <v>1.31928010672488</v>
      </c>
      <c r="DO252" s="7">
        <v>0.59</v>
      </c>
      <c r="DP252" s="7">
        <v>8.06</v>
      </c>
      <c r="DQ252" s="15">
        <f t="shared" si="296"/>
        <v>4.2932505167996</v>
      </c>
      <c r="DR252" s="7">
        <v>1.92</v>
      </c>
      <c r="DS252" s="37">
        <f t="shared" si="297"/>
        <v>0.449860477051463</v>
      </c>
      <c r="DT252" s="37">
        <f t="shared" si="298"/>
        <v>0.0699214477125674</v>
      </c>
      <c r="DU252" s="7">
        <v>324.49</v>
      </c>
      <c r="DV252" s="15">
        <f t="shared" si="299"/>
        <v>29.4713759434472</v>
      </c>
      <c r="DW252" s="7">
        <v>13.18</v>
      </c>
      <c r="DX252" s="7">
        <v>261.002</v>
      </c>
      <c r="DY252" s="15">
        <f t="shared" si="300"/>
        <v>33.3174128647469</v>
      </c>
      <c r="DZ252" s="7">
        <v>14.9</v>
      </c>
      <c r="EA252" s="37">
        <f t="shared" si="274"/>
        <v>-0.217726648899733</v>
      </c>
      <c r="EB252" s="37">
        <f t="shared" si="275"/>
        <v>0.00490879196801071</v>
      </c>
      <c r="EC252" s="7">
        <v>42.81</v>
      </c>
      <c r="ED252" s="15">
        <f t="shared" si="301"/>
        <v>5.56780926397448</v>
      </c>
      <c r="EE252" s="7">
        <v>2.49</v>
      </c>
      <c r="EF252" s="7">
        <v>59.93</v>
      </c>
      <c r="EG252" s="15">
        <f t="shared" si="302"/>
        <v>6.12682625834942</v>
      </c>
      <c r="EH252" s="7">
        <v>2.74</v>
      </c>
      <c r="EI252" s="37">
        <f t="shared" si="276"/>
        <v>0.336405494313239</v>
      </c>
      <c r="EJ252" s="37">
        <f t="shared" si="277"/>
        <v>0.00547336762377287</v>
      </c>
      <c r="EK252" s="7">
        <v>4.29440891272952</v>
      </c>
      <c r="EL252" s="7">
        <f t="shared" si="278"/>
        <v>1.51434135508237</v>
      </c>
      <c r="EN252" s="7">
        <v>7.83363516187943</v>
      </c>
      <c r="EO252" s="7">
        <f t="shared" si="279"/>
        <v>3.10185754920855</v>
      </c>
      <c r="EQ252" s="37">
        <f t="shared" si="280"/>
        <v>0.60111273925975</v>
      </c>
      <c r="ER252" s="37">
        <f t="shared" si="281"/>
        <v>0.0562276157585197</v>
      </c>
      <c r="FA252" s="7">
        <v>5.57859894077997</v>
      </c>
      <c r="FB252" s="7">
        <f>FA252*0.395333909835762</f>
        <v>2.20540933066419</v>
      </c>
      <c r="FD252" s="7">
        <v>7.956186807896</v>
      </c>
      <c r="FE252" s="7">
        <f>FD252*0.240602818804822</f>
        <v>1.91428097291752</v>
      </c>
      <c r="FG252" s="37">
        <f t="shared" si="303"/>
        <v>0.355012181859618</v>
      </c>
      <c r="FH252" s="37">
        <f t="shared" si="304"/>
        <v>0.0428357233365713</v>
      </c>
    </row>
    <row r="253" spans="1:164">
      <c r="A253" s="5">
        <v>43</v>
      </c>
      <c r="B253" s="5" t="s">
        <v>245</v>
      </c>
      <c r="C253" s="6" t="s">
        <v>246</v>
      </c>
      <c r="D253" s="5" t="s">
        <v>197</v>
      </c>
      <c r="E253" s="7">
        <v>104.15</v>
      </c>
      <c r="F253" s="7">
        <v>35.95</v>
      </c>
      <c r="G253" s="5" t="s">
        <v>108</v>
      </c>
      <c r="H253" s="8">
        <v>1966</v>
      </c>
      <c r="I253" s="7">
        <v>6.7</v>
      </c>
      <c r="J253" s="8">
        <v>382</v>
      </c>
      <c r="K253" s="5" t="s">
        <v>81</v>
      </c>
      <c r="L253" s="9">
        <v>9.2</v>
      </c>
      <c r="M253" s="6" t="s">
        <v>89</v>
      </c>
      <c r="N253" s="5" t="s">
        <v>83</v>
      </c>
      <c r="O253" s="5" t="s">
        <v>110</v>
      </c>
      <c r="Q253" s="18"/>
      <c r="W253" s="5">
        <v>7</v>
      </c>
      <c r="X253" s="6" t="s">
        <v>89</v>
      </c>
      <c r="Y253" s="5" t="s">
        <v>85</v>
      </c>
      <c r="Z253" s="7">
        <v>0.265100002288818</v>
      </c>
      <c r="AA253" s="5">
        <v>5</v>
      </c>
      <c r="AB253" s="5" t="s">
        <v>86</v>
      </c>
      <c r="AC253" s="5" t="s">
        <v>103</v>
      </c>
      <c r="AD253" s="6" t="s">
        <v>88</v>
      </c>
      <c r="AE253" s="7">
        <v>8.47</v>
      </c>
      <c r="AF253" s="7">
        <v>0.89</v>
      </c>
      <c r="AG253" s="7">
        <v>0.103</v>
      </c>
      <c r="AH253" s="7">
        <v>30</v>
      </c>
      <c r="AI253" s="7">
        <v>51</v>
      </c>
      <c r="AJ253" s="7">
        <v>19</v>
      </c>
      <c r="AK253" s="7">
        <v>0.50731628687511</v>
      </c>
      <c r="AL253" s="15">
        <f>AK253*0.212834193302881</f>
        <v>0.107974252666477</v>
      </c>
      <c r="AN253" s="7">
        <v>0.427832980038862</v>
      </c>
      <c r="AO253" s="15">
        <f>AN253*0.217668232025259</f>
        <v>0.093125648367157</v>
      </c>
      <c r="AQ253" s="37">
        <f t="shared" si="236"/>
        <v>-0.170401763207453</v>
      </c>
      <c r="AR253" s="37">
        <f t="shared" si="237"/>
        <v>0.018535570614378</v>
      </c>
      <c r="BY253" s="7">
        <v>8.9</v>
      </c>
      <c r="BZ253" s="15">
        <f t="shared" si="282"/>
        <v>0.916787870774914</v>
      </c>
      <c r="CA253" s="7">
        <v>0.41</v>
      </c>
      <c r="CB253" s="7">
        <v>10.59</v>
      </c>
      <c r="CC253" s="15">
        <f t="shared" si="283"/>
        <v>0.469574275274956</v>
      </c>
      <c r="CD253" s="7">
        <v>0.21</v>
      </c>
      <c r="CE253" s="37">
        <f t="shared" si="272"/>
        <v>0.173858882875221</v>
      </c>
      <c r="CF253" s="37">
        <f t="shared" si="273"/>
        <v>0.00251543681558526</v>
      </c>
      <c r="CG253" s="7">
        <v>1.06</v>
      </c>
      <c r="CH253" s="15">
        <f t="shared" si="284"/>
        <v>0.0223606797749979</v>
      </c>
      <c r="CI253" s="7">
        <v>0.01</v>
      </c>
      <c r="CJ253" s="7">
        <v>1.17</v>
      </c>
      <c r="CK253" s="15">
        <f t="shared" si="285"/>
        <v>0.0670820393249937</v>
      </c>
      <c r="CL253" s="7">
        <v>0.03</v>
      </c>
      <c r="CM253" s="37">
        <f t="shared" si="286"/>
        <v>0.0987348406856889</v>
      </c>
      <c r="CN253" s="37">
        <f t="shared" si="287"/>
        <v>0.000746461839925159</v>
      </c>
      <c r="CO253" s="7">
        <v>54.31</v>
      </c>
      <c r="CP253" s="15">
        <f t="shared" si="288"/>
        <v>10.129387938074</v>
      </c>
      <c r="CQ253" s="7">
        <v>4.53</v>
      </c>
      <c r="CR253" s="7">
        <v>42.84</v>
      </c>
      <c r="CS253" s="15">
        <f t="shared" si="289"/>
        <v>7.22249956732432</v>
      </c>
      <c r="CT253" s="7">
        <v>3.23</v>
      </c>
      <c r="CU253" s="37">
        <f t="shared" si="262"/>
        <v>-0.237236126467206</v>
      </c>
      <c r="CV253" s="37">
        <f t="shared" si="263"/>
        <v>0.0126419182876372</v>
      </c>
      <c r="CW253" s="7">
        <v>4.95</v>
      </c>
      <c r="CX253" s="15">
        <f>CY253*(AA253^0.5)</f>
        <v>2.23606797749979</v>
      </c>
      <c r="CY253" s="7">
        <v>1</v>
      </c>
      <c r="CZ253" s="7">
        <v>52.91</v>
      </c>
      <c r="DA253" s="15">
        <f t="shared" si="290"/>
        <v>23.7917632805978</v>
      </c>
      <c r="DB253" s="7">
        <v>10.64</v>
      </c>
      <c r="DC253" s="37">
        <f>LN(CZ253)-LN(CW253)</f>
        <v>2.36920478033544</v>
      </c>
      <c r="DD253" s="37">
        <f>(DA253^2)/(AA253*(CZ253^2))+(CX253^2)/(AA253*(CW253^2))</f>
        <v>0.081251844119607</v>
      </c>
      <c r="DE253" s="7">
        <v>3.73</v>
      </c>
      <c r="DF253" s="15">
        <f t="shared" si="291"/>
        <v>0.782623792124926</v>
      </c>
      <c r="DG253" s="7">
        <v>0.35</v>
      </c>
      <c r="DH253" s="7">
        <v>4.17</v>
      </c>
      <c r="DI253" s="15">
        <f t="shared" si="292"/>
        <v>1.27455874717488</v>
      </c>
      <c r="DJ253" s="7">
        <v>0.57</v>
      </c>
      <c r="DK253" s="37">
        <f t="shared" si="293"/>
        <v>0.111507802154986</v>
      </c>
      <c r="DL253" s="37">
        <f t="shared" si="294"/>
        <v>0.0274891114083285</v>
      </c>
      <c r="DM253" s="7">
        <v>5.14</v>
      </c>
      <c r="DN253" s="15">
        <f t="shared" si="295"/>
        <v>1.31928010672488</v>
      </c>
      <c r="DO253" s="7">
        <v>0.59</v>
      </c>
      <c r="DP253" s="7">
        <v>6.27</v>
      </c>
      <c r="DQ253" s="15">
        <f t="shared" si="296"/>
        <v>2.39259273592478</v>
      </c>
      <c r="DR253" s="7">
        <v>1.07</v>
      </c>
      <c r="DS253" s="37">
        <f t="shared" si="297"/>
        <v>0.198723275177756</v>
      </c>
      <c r="DT253" s="37">
        <f t="shared" si="298"/>
        <v>0.0422985801531052</v>
      </c>
      <c r="DU253" s="7">
        <v>324.49</v>
      </c>
      <c r="DV253" s="15">
        <f t="shared" si="299"/>
        <v>29.4713759434472</v>
      </c>
      <c r="DW253" s="7">
        <v>13.18</v>
      </c>
      <c r="DX253" s="7">
        <v>275.21</v>
      </c>
      <c r="DY253" s="15">
        <f t="shared" si="300"/>
        <v>21.443891904223</v>
      </c>
      <c r="DZ253" s="7">
        <v>9.59</v>
      </c>
      <c r="EA253" s="37">
        <f t="shared" si="274"/>
        <v>-0.164720276420006</v>
      </c>
      <c r="EB253" s="37">
        <f t="shared" si="275"/>
        <v>0.00286404007755452</v>
      </c>
      <c r="EC253" s="7">
        <v>42.81</v>
      </c>
      <c r="ED253" s="15">
        <f t="shared" si="301"/>
        <v>5.56780926397448</v>
      </c>
      <c r="EE253" s="7">
        <v>2.49</v>
      </c>
      <c r="EF253" s="7">
        <v>55.54</v>
      </c>
      <c r="EG253" s="15">
        <f t="shared" si="302"/>
        <v>6.97653208979934</v>
      </c>
      <c r="EH253" s="7">
        <v>3.12</v>
      </c>
      <c r="EI253" s="37">
        <f t="shared" si="276"/>
        <v>0.260331761721798</v>
      </c>
      <c r="EJ253" s="37">
        <f t="shared" si="277"/>
        <v>0.00653876116508184</v>
      </c>
      <c r="EK253" s="7">
        <v>4.29440891272952</v>
      </c>
      <c r="EL253" s="7">
        <f t="shared" si="278"/>
        <v>1.51434135508237</v>
      </c>
      <c r="EN253" s="7">
        <v>9.54355118477255</v>
      </c>
      <c r="EO253" s="7">
        <f t="shared" si="279"/>
        <v>3.77892711072374</v>
      </c>
      <c r="EQ253" s="37">
        <f t="shared" si="280"/>
        <v>0.798551734002198</v>
      </c>
      <c r="ER253" s="37">
        <f t="shared" si="281"/>
        <v>0.0562276157585197</v>
      </c>
      <c r="FA253" s="7">
        <v>5.57859894077997</v>
      </c>
      <c r="FB253" s="7">
        <f>FA253*0.395333909835762</f>
        <v>2.20540933066419</v>
      </c>
      <c r="FD253" s="7">
        <v>7.07607125662012</v>
      </c>
      <c r="FE253" s="7">
        <f>FD253*0.240602818804822</f>
        <v>1.70252269040658</v>
      </c>
      <c r="FG253" s="37">
        <f t="shared" si="303"/>
        <v>0.237781187446415</v>
      </c>
      <c r="FH253" s="37">
        <f t="shared" si="304"/>
        <v>0.0428357233365713</v>
      </c>
    </row>
    <row r="254" spans="1:164">
      <c r="A254" s="5">
        <v>43</v>
      </c>
      <c r="B254" s="5" t="s">
        <v>245</v>
      </c>
      <c r="C254" s="6" t="s">
        <v>246</v>
      </c>
      <c r="D254" s="5" t="s">
        <v>197</v>
      </c>
      <c r="E254" s="7">
        <v>104.15</v>
      </c>
      <c r="F254" s="7">
        <v>35.95</v>
      </c>
      <c r="G254" s="5" t="s">
        <v>108</v>
      </c>
      <c r="H254" s="8">
        <v>1966</v>
      </c>
      <c r="I254" s="7">
        <v>6.7</v>
      </c>
      <c r="J254" s="8">
        <v>382</v>
      </c>
      <c r="K254" s="5" t="s">
        <v>81</v>
      </c>
      <c r="L254" s="9">
        <v>13.8</v>
      </c>
      <c r="M254" s="6" t="s">
        <v>100</v>
      </c>
      <c r="N254" s="5" t="s">
        <v>83</v>
      </c>
      <c r="O254" s="5" t="s">
        <v>110</v>
      </c>
      <c r="Q254" s="18"/>
      <c r="W254" s="5">
        <v>7</v>
      </c>
      <c r="X254" s="6" t="s">
        <v>89</v>
      </c>
      <c r="Y254" s="5" t="s">
        <v>85</v>
      </c>
      <c r="Z254" s="7">
        <v>0.265100002288818</v>
      </c>
      <c r="AA254" s="5">
        <v>5</v>
      </c>
      <c r="AB254" s="5" t="s">
        <v>86</v>
      </c>
      <c r="AC254" s="5" t="s">
        <v>103</v>
      </c>
      <c r="AD254" s="6" t="s">
        <v>88</v>
      </c>
      <c r="AE254" s="7">
        <v>8.47</v>
      </c>
      <c r="AF254" s="7">
        <v>0.89</v>
      </c>
      <c r="AG254" s="7">
        <v>0.103</v>
      </c>
      <c r="AH254" s="7">
        <v>30</v>
      </c>
      <c r="AI254" s="7">
        <v>51</v>
      </c>
      <c r="AJ254" s="7">
        <v>19</v>
      </c>
      <c r="AK254" s="7">
        <v>0.50731628687511</v>
      </c>
      <c r="AL254" s="15">
        <f>AK254*0.212834193302881</f>
        <v>0.107974252666477</v>
      </c>
      <c r="AN254" s="7">
        <v>0.324303568274156</v>
      </c>
      <c r="AO254" s="15">
        <f>AN254*0.217668232025259</f>
        <v>0.0705905843457184</v>
      </c>
      <c r="AQ254" s="37">
        <f t="shared" si="236"/>
        <v>-0.447454632817649</v>
      </c>
      <c r="AR254" s="37">
        <f t="shared" si="237"/>
        <v>0.018535570614378</v>
      </c>
      <c r="BY254" s="7">
        <v>8.9</v>
      </c>
      <c r="BZ254" s="15">
        <f t="shared" si="282"/>
        <v>0.916787870774914</v>
      </c>
      <c r="CA254" s="7">
        <v>0.41</v>
      </c>
      <c r="CB254" s="7">
        <v>9.89</v>
      </c>
      <c r="CC254" s="15">
        <f t="shared" si="283"/>
        <v>0.514295634824952</v>
      </c>
      <c r="CD254" s="7">
        <v>0.23</v>
      </c>
      <c r="CE254" s="37">
        <f t="shared" si="272"/>
        <v>0.105472868896527</v>
      </c>
      <c r="CF254" s="37">
        <f t="shared" si="273"/>
        <v>0.00266303967471097</v>
      </c>
      <c r="CG254" s="7">
        <v>1.06</v>
      </c>
      <c r="CH254" s="15">
        <f t="shared" si="284"/>
        <v>0.0223606797749979</v>
      </c>
      <c r="CI254" s="7">
        <v>0.01</v>
      </c>
      <c r="CJ254" s="7">
        <v>1.04</v>
      </c>
      <c r="CK254" s="15">
        <f t="shared" si="285"/>
        <v>0.0447213595499958</v>
      </c>
      <c r="CL254" s="7">
        <v>0.02</v>
      </c>
      <c r="CM254" s="37">
        <f t="shared" si="286"/>
        <v>-0.0190481949706945</v>
      </c>
      <c r="CN254" s="37">
        <f t="shared" si="287"/>
        <v>0.000458822129208525</v>
      </c>
      <c r="CO254" s="7">
        <v>54.31</v>
      </c>
      <c r="CP254" s="15">
        <f t="shared" si="288"/>
        <v>10.129387938074</v>
      </c>
      <c r="CQ254" s="7">
        <v>4.53</v>
      </c>
      <c r="CR254" s="7">
        <v>16.59</v>
      </c>
      <c r="CS254" s="15">
        <f t="shared" si="289"/>
        <v>2.95160973029972</v>
      </c>
      <c r="CT254" s="7">
        <v>1.32</v>
      </c>
      <c r="CU254" s="37">
        <f t="shared" si="262"/>
        <v>-1.1859082678444</v>
      </c>
      <c r="CV254" s="37">
        <f t="shared" si="263"/>
        <v>0.0132879859392404</v>
      </c>
      <c r="CW254" s="7">
        <v>4.95</v>
      </c>
      <c r="CX254" s="15">
        <f>CY254*(AA254^0.5)</f>
        <v>2.23606797749979</v>
      </c>
      <c r="CY254" s="7">
        <v>1</v>
      </c>
      <c r="CZ254" s="7">
        <v>35.68</v>
      </c>
      <c r="DA254" s="15">
        <f t="shared" si="290"/>
        <v>8.74302579202418</v>
      </c>
      <c r="DB254" s="7">
        <v>3.91</v>
      </c>
      <c r="DC254" s="37">
        <f>LN(CZ254)-LN(CW254)</f>
        <v>1.97520273113121</v>
      </c>
      <c r="DD254" s="37">
        <f>(DA254^2)/(AA254*(CZ254^2))+(CX254^2)/(AA254*(CW254^2))</f>
        <v>0.052821078476454</v>
      </c>
      <c r="DE254" s="7">
        <v>3.73</v>
      </c>
      <c r="DF254" s="15">
        <f t="shared" si="291"/>
        <v>0.782623792124926</v>
      </c>
      <c r="DG254" s="7">
        <v>0.35</v>
      </c>
      <c r="DH254" s="7">
        <v>5.09</v>
      </c>
      <c r="DI254" s="15">
        <f t="shared" si="292"/>
        <v>0.603738353924943</v>
      </c>
      <c r="DJ254" s="7">
        <v>0.27</v>
      </c>
      <c r="DK254" s="37">
        <f t="shared" si="293"/>
        <v>0.310869596906707</v>
      </c>
      <c r="DL254" s="37">
        <f t="shared" si="294"/>
        <v>0.0116185701249987</v>
      </c>
      <c r="DM254" s="7">
        <v>5.14</v>
      </c>
      <c r="DN254" s="15">
        <f t="shared" si="295"/>
        <v>1.31928010672488</v>
      </c>
      <c r="DO254" s="7">
        <v>0.59</v>
      </c>
      <c r="DP254" s="7">
        <v>7.98</v>
      </c>
      <c r="DQ254" s="15">
        <f t="shared" si="296"/>
        <v>0.939148550549912</v>
      </c>
      <c r="DR254" s="7">
        <v>0.42</v>
      </c>
      <c r="DS254" s="37">
        <f t="shared" si="297"/>
        <v>0.439885331994644</v>
      </c>
      <c r="DT254" s="37">
        <f t="shared" si="298"/>
        <v>0.0159459071119406</v>
      </c>
      <c r="DU254" s="7">
        <v>324.49</v>
      </c>
      <c r="DV254" s="15">
        <f t="shared" si="299"/>
        <v>29.4713759434472</v>
      </c>
      <c r="DW254" s="7">
        <v>13.18</v>
      </c>
      <c r="DX254" s="7">
        <v>218.01</v>
      </c>
      <c r="DY254" s="15">
        <f t="shared" si="300"/>
        <v>19.5879554828982</v>
      </c>
      <c r="DZ254" s="7">
        <v>8.76</v>
      </c>
      <c r="EA254" s="37">
        <f t="shared" si="274"/>
        <v>-0.397713785731661</v>
      </c>
      <c r="EB254" s="37">
        <f t="shared" si="275"/>
        <v>0.0032643526097225</v>
      </c>
      <c r="EC254" s="7">
        <v>42.81</v>
      </c>
      <c r="ED254" s="15">
        <f t="shared" si="301"/>
        <v>5.56780926397448</v>
      </c>
      <c r="EE254" s="7">
        <v>2.49</v>
      </c>
      <c r="EF254" s="7">
        <v>63.34</v>
      </c>
      <c r="EG254" s="15">
        <f t="shared" si="302"/>
        <v>3.01869176962472</v>
      </c>
      <c r="EH254" s="7">
        <v>1.35</v>
      </c>
      <c r="EI254" s="37">
        <f t="shared" si="276"/>
        <v>0.391745320953639</v>
      </c>
      <c r="EJ254" s="37">
        <f t="shared" si="277"/>
        <v>0.00383731585410523</v>
      </c>
      <c r="EK254" s="7">
        <v>4.29440891272952</v>
      </c>
      <c r="EL254" s="7">
        <f t="shared" si="278"/>
        <v>1.51434135508237</v>
      </c>
      <c r="EN254" s="7">
        <v>12.574826735132</v>
      </c>
      <c r="EO254" s="7">
        <f t="shared" si="279"/>
        <v>4.97921085579388</v>
      </c>
      <c r="EQ254" s="37">
        <f t="shared" si="280"/>
        <v>1.07438301358885</v>
      </c>
      <c r="ER254" s="37">
        <f t="shared" si="281"/>
        <v>0.0562276157585197</v>
      </c>
      <c r="FA254" s="7">
        <v>5.57859894077997</v>
      </c>
      <c r="FB254" s="7">
        <f>FA254*0.395333909835762</f>
        <v>2.20540933066419</v>
      </c>
      <c r="FD254" s="7">
        <v>8.68006740491092</v>
      </c>
      <c r="FE254" s="7">
        <f>FD254*0.240602818804822</f>
        <v>2.08844868503742</v>
      </c>
      <c r="FG254" s="37">
        <f t="shared" si="303"/>
        <v>0.442091635200683</v>
      </c>
      <c r="FH254" s="37">
        <f t="shared" si="304"/>
        <v>0.0428357233365713</v>
      </c>
    </row>
    <row r="255" spans="1:164">
      <c r="A255" s="5">
        <v>44</v>
      </c>
      <c r="B255" s="5" t="s">
        <v>247</v>
      </c>
      <c r="C255" s="6" t="s">
        <v>248</v>
      </c>
      <c r="D255" s="5" t="s">
        <v>125</v>
      </c>
      <c r="E255" s="7">
        <v>109.35</v>
      </c>
      <c r="F255" s="7">
        <v>36.866667</v>
      </c>
      <c r="G255" s="5" t="s">
        <v>108</v>
      </c>
      <c r="H255" s="8">
        <v>1216</v>
      </c>
      <c r="I255" s="7">
        <v>8.8</v>
      </c>
      <c r="J255" s="8">
        <v>505</v>
      </c>
      <c r="K255" s="5" t="s">
        <v>81</v>
      </c>
      <c r="L255" s="9">
        <v>1</v>
      </c>
      <c r="M255" s="6" t="s">
        <v>82</v>
      </c>
      <c r="N255" s="5" t="s">
        <v>83</v>
      </c>
      <c r="O255" s="5" t="s">
        <v>84</v>
      </c>
      <c r="Q255" s="18"/>
      <c r="W255" s="5">
        <v>3</v>
      </c>
      <c r="X255" s="5" t="s">
        <v>82</v>
      </c>
      <c r="Y255" s="5" t="s">
        <v>85</v>
      </c>
      <c r="Z255" s="7">
        <v>0.344099998474121</v>
      </c>
      <c r="AA255" s="5">
        <v>3</v>
      </c>
      <c r="AB255" s="5" t="s">
        <v>86</v>
      </c>
      <c r="AC255" s="5" t="s">
        <v>103</v>
      </c>
      <c r="AD255" s="6" t="s">
        <v>88</v>
      </c>
      <c r="AE255" s="7">
        <v>8.57</v>
      </c>
      <c r="AF255" s="7">
        <v>0.38</v>
      </c>
      <c r="AG255" s="7">
        <v>0.052</v>
      </c>
      <c r="AH255" s="7">
        <v>44</v>
      </c>
      <c r="AI255" s="7">
        <v>39</v>
      </c>
      <c r="AJ255" s="7">
        <v>17</v>
      </c>
      <c r="AK255" s="7">
        <v>0.39</v>
      </c>
      <c r="AL255" s="15">
        <v>0.02</v>
      </c>
      <c r="AN255" s="7">
        <v>0.4</v>
      </c>
      <c r="AO255" s="15">
        <v>0.03</v>
      </c>
      <c r="AQ255" s="37">
        <f t="shared" si="236"/>
        <v>0.02531780798429</v>
      </c>
      <c r="AR255" s="37">
        <f t="shared" si="237"/>
        <v>0.00275161626123165</v>
      </c>
      <c r="BI255" s="7">
        <v>128.33</v>
      </c>
      <c r="BJ255" s="15">
        <f>BK255*(AA255^0.5)</f>
        <v>27.4183642838153</v>
      </c>
      <c r="BK255" s="7">
        <v>15.83</v>
      </c>
      <c r="BL255" s="7">
        <v>134.63</v>
      </c>
      <c r="BM255" s="15">
        <f>BN255*(AA255^0.5)</f>
        <v>2.96180688094278</v>
      </c>
      <c r="BN255" s="7">
        <v>1.71</v>
      </c>
      <c r="BO255" s="37">
        <f>LN(BL255)-LN(BI255)</f>
        <v>0.0479252037347733</v>
      </c>
      <c r="BP255" s="37">
        <f>(BM255^2)/(AA255*(BL255^2))+(BJ255^2)/(AA255*(BI255^2))</f>
        <v>0.0153775006820795</v>
      </c>
      <c r="BY255" s="7">
        <v>3.82</v>
      </c>
      <c r="BZ255" s="15">
        <f t="shared" si="282"/>
        <v>0.502294734194974</v>
      </c>
      <c r="CA255" s="7">
        <v>0.29</v>
      </c>
      <c r="CB255" s="7">
        <v>3.24</v>
      </c>
      <c r="CC255" s="15">
        <f t="shared" si="283"/>
        <v>0.450333209967908</v>
      </c>
      <c r="CD255" s="7">
        <v>0.26</v>
      </c>
      <c r="CE255" s="37">
        <f t="shared" si="272"/>
        <v>-0.164677092814246</v>
      </c>
      <c r="CF255" s="37">
        <f t="shared" si="273"/>
        <v>0.0122028411722139</v>
      </c>
      <c r="CG255" s="7">
        <v>0.52</v>
      </c>
      <c r="CH255" s="15">
        <f t="shared" si="284"/>
        <v>0.0173205080756888</v>
      </c>
      <c r="CI255" s="7">
        <v>0.01</v>
      </c>
      <c r="CJ255" s="7">
        <v>0.46</v>
      </c>
      <c r="CK255" s="15">
        <f t="shared" si="285"/>
        <v>0.0173205080756888</v>
      </c>
      <c r="CL255" s="7">
        <v>0.01</v>
      </c>
      <c r="CM255" s="37">
        <f t="shared" si="286"/>
        <v>-0.122602322092332</v>
      </c>
      <c r="CN255" s="37">
        <f t="shared" si="287"/>
        <v>0.000842412277267592</v>
      </c>
      <c r="CO255" s="7">
        <v>220.41</v>
      </c>
      <c r="CP255" s="15">
        <f t="shared" si="288"/>
        <v>10.0805357000509</v>
      </c>
      <c r="CQ255" s="7">
        <v>5.82</v>
      </c>
      <c r="CR255" s="7">
        <v>227.23</v>
      </c>
      <c r="CS255" s="15">
        <f t="shared" si="289"/>
        <v>15.640418792347</v>
      </c>
      <c r="CT255" s="7">
        <v>9.03</v>
      </c>
      <c r="CU255" s="37">
        <f t="shared" si="262"/>
        <v>0.0304732720834107</v>
      </c>
      <c r="CV255" s="37">
        <f t="shared" si="263"/>
        <v>0.00227646730044667</v>
      </c>
      <c r="DE255" s="7">
        <v>4.27</v>
      </c>
      <c r="DF255" s="15">
        <f t="shared" si="291"/>
        <v>0.779422863405995</v>
      </c>
      <c r="DG255" s="7">
        <v>0.45</v>
      </c>
      <c r="DH255" s="7">
        <v>3.94</v>
      </c>
      <c r="DI255" s="15">
        <f t="shared" si="292"/>
        <v>0.502294734194974</v>
      </c>
      <c r="DJ255" s="7">
        <v>0.29</v>
      </c>
      <c r="DK255" s="37">
        <f t="shared" si="293"/>
        <v>-0.0804331039306905</v>
      </c>
      <c r="DL255" s="37">
        <f t="shared" si="294"/>
        <v>0.0165238546419632</v>
      </c>
      <c r="DM255" s="7">
        <v>4.57</v>
      </c>
      <c r="DN255" s="15">
        <f t="shared" si="295"/>
        <v>0.242487113059643</v>
      </c>
      <c r="DO255" s="7">
        <v>0.14</v>
      </c>
      <c r="DP255" s="7">
        <v>3.48</v>
      </c>
      <c r="DQ255" s="15">
        <f t="shared" si="296"/>
        <v>0.450333209967908</v>
      </c>
      <c r="DR255" s="7">
        <v>0.26</v>
      </c>
      <c r="DS255" s="37">
        <f t="shared" si="297"/>
        <v>-0.27248091111973</v>
      </c>
      <c r="DT255" s="37">
        <f t="shared" si="298"/>
        <v>0.00652045620690764</v>
      </c>
      <c r="DU255" s="7">
        <v>102.43</v>
      </c>
      <c r="DV255" s="15">
        <f t="shared" si="299"/>
        <v>14.6185088158813</v>
      </c>
      <c r="DW255" s="7">
        <v>8.44</v>
      </c>
      <c r="DX255" s="7">
        <v>76.9</v>
      </c>
      <c r="DY255" s="15">
        <f t="shared" si="300"/>
        <v>5.43863953576627</v>
      </c>
      <c r="DZ255" s="7">
        <v>3.14</v>
      </c>
      <c r="EA255" s="37">
        <f t="shared" si="274"/>
        <v>-0.286673761936845</v>
      </c>
      <c r="EB255" s="37">
        <f t="shared" si="275"/>
        <v>0.00845665935299879</v>
      </c>
      <c r="EC255" s="7">
        <v>20.07</v>
      </c>
      <c r="ED255" s="15">
        <f t="shared" si="301"/>
        <v>2.89252484864002</v>
      </c>
      <c r="EE255" s="7">
        <v>1.67</v>
      </c>
      <c r="EF255" s="7">
        <v>15.21</v>
      </c>
      <c r="EG255" s="15">
        <f t="shared" si="302"/>
        <v>1.02190997646564</v>
      </c>
      <c r="EH255" s="7">
        <v>0.59</v>
      </c>
      <c r="EI255" s="37">
        <f t="shared" si="276"/>
        <v>-0.277273056537045</v>
      </c>
      <c r="EJ255" s="37">
        <f t="shared" si="277"/>
        <v>0.00842838430215481</v>
      </c>
      <c r="EK255" s="7">
        <v>23.83</v>
      </c>
      <c r="EL255" s="15">
        <f t="shared" ref="EL255:EL264" si="305">EM255*(AA255^0.5)</f>
        <v>4.03567838163548</v>
      </c>
      <c r="EM255" s="7">
        <v>2.33</v>
      </c>
      <c r="EN255" s="7">
        <v>19.73</v>
      </c>
      <c r="EO255" s="15">
        <f t="shared" ref="EO255:EO264" si="306">EP255*(AA255^0.5)</f>
        <v>1.83597385602301</v>
      </c>
      <c r="EP255" s="7">
        <v>1.06</v>
      </c>
      <c r="EQ255" s="37">
        <f t="shared" si="280"/>
        <v>-0.188804971076127</v>
      </c>
      <c r="ER255" s="37">
        <f t="shared" si="281"/>
        <v>0.0124465360469714</v>
      </c>
      <c r="ES255" s="7">
        <v>4.16</v>
      </c>
      <c r="ET255" s="15">
        <f t="shared" ref="ET255:ET264" si="307">EU255*(AA255^0.5)</f>
        <v>1.16047404107115</v>
      </c>
      <c r="EU255" s="7">
        <v>0.67</v>
      </c>
      <c r="EV255" s="7">
        <v>4.17</v>
      </c>
      <c r="EW255" s="15">
        <f t="shared" ref="EW255:EW264" si="308">EX255*(AA255^0.5)</f>
        <v>1.00458946838995</v>
      </c>
      <c r="EX255" s="7">
        <v>0.58</v>
      </c>
      <c r="EY255" s="37">
        <f t="shared" ref="EY255:EY264" si="309">LN(EV255)-LN(ES255)</f>
        <v>0.00240096153753822</v>
      </c>
      <c r="EZ255" s="37">
        <f t="shared" ref="EZ255:EZ264" si="310">(EW255^2)/(AA255*(EV255^2))+(ET255^2)/(AA255*(ES255^2))</f>
        <v>0.0452852547909844</v>
      </c>
      <c r="FA255" s="7">
        <v>41.92</v>
      </c>
      <c r="FB255" s="15">
        <f t="shared" ref="FB255:FB264" si="311">FC255*(AA255^0.5)</f>
        <v>7.15336983525946</v>
      </c>
      <c r="FC255" s="7">
        <v>4.13</v>
      </c>
      <c r="FD255" s="7">
        <v>39.3</v>
      </c>
      <c r="FE255" s="15">
        <f t="shared" ref="FE255:FE264" si="312">FF255*(AA255^0.5)</f>
        <v>3.96639634933273</v>
      </c>
      <c r="FF255" s="7">
        <v>2.29</v>
      </c>
      <c r="FG255" s="37">
        <f t="shared" si="303"/>
        <v>-0.0645385211375715</v>
      </c>
      <c r="FH255" s="37">
        <f t="shared" si="304"/>
        <v>0.0131017462176026</v>
      </c>
    </row>
    <row r="256" spans="1:164">
      <c r="A256" s="5">
        <v>44</v>
      </c>
      <c r="B256" s="5" t="s">
        <v>247</v>
      </c>
      <c r="C256" s="6" t="s">
        <v>248</v>
      </c>
      <c r="D256" s="5" t="s">
        <v>125</v>
      </c>
      <c r="E256" s="7">
        <v>109.35</v>
      </c>
      <c r="F256" s="7">
        <v>36.866667</v>
      </c>
      <c r="G256" s="5" t="s">
        <v>108</v>
      </c>
      <c r="H256" s="8">
        <v>1216</v>
      </c>
      <c r="I256" s="7">
        <v>8.8</v>
      </c>
      <c r="J256" s="8">
        <v>505</v>
      </c>
      <c r="K256" s="5" t="s">
        <v>81</v>
      </c>
      <c r="L256" s="9">
        <v>2</v>
      </c>
      <c r="M256" s="6" t="s">
        <v>82</v>
      </c>
      <c r="N256" s="5" t="s">
        <v>83</v>
      </c>
      <c r="O256" s="5" t="s">
        <v>84</v>
      </c>
      <c r="Q256" s="18"/>
      <c r="W256" s="5">
        <v>3</v>
      </c>
      <c r="X256" s="5" t="s">
        <v>82</v>
      </c>
      <c r="Y256" s="5" t="s">
        <v>85</v>
      </c>
      <c r="Z256" s="7">
        <v>0.344099998474121</v>
      </c>
      <c r="AA256" s="5">
        <v>3</v>
      </c>
      <c r="AB256" s="5" t="s">
        <v>86</v>
      </c>
      <c r="AC256" s="5" t="s">
        <v>103</v>
      </c>
      <c r="AD256" s="6" t="s">
        <v>88</v>
      </c>
      <c r="AE256" s="7">
        <v>8.57</v>
      </c>
      <c r="AF256" s="7">
        <v>0.38</v>
      </c>
      <c r="AG256" s="7">
        <v>0.052</v>
      </c>
      <c r="AH256" s="7">
        <v>44</v>
      </c>
      <c r="AI256" s="7">
        <v>39</v>
      </c>
      <c r="AJ256" s="7">
        <v>17</v>
      </c>
      <c r="AK256" s="7">
        <v>0.39</v>
      </c>
      <c r="AL256" s="15">
        <v>0.02</v>
      </c>
      <c r="AN256" s="7">
        <v>0.45</v>
      </c>
      <c r="AO256" s="15">
        <v>0.02</v>
      </c>
      <c r="AQ256" s="37">
        <f t="shared" si="236"/>
        <v>0.143100843640673</v>
      </c>
      <c r="AR256" s="37">
        <f t="shared" si="237"/>
        <v>0.00153505247522342</v>
      </c>
      <c r="BI256" s="7">
        <v>128.33</v>
      </c>
      <c r="BJ256" s="15">
        <f>BK256*(AA256^0.5)</f>
        <v>27.4183642838153</v>
      </c>
      <c r="BK256" s="7">
        <v>15.83</v>
      </c>
      <c r="BL256" s="7">
        <v>189.73</v>
      </c>
      <c r="BM256" s="15">
        <f>BN256*(AA256^0.5)</f>
        <v>44.63494931105</v>
      </c>
      <c r="BN256" s="7">
        <v>25.77</v>
      </c>
      <c r="BO256" s="37">
        <f>LN(BL256)-LN(BI256)</f>
        <v>0.390996937619672</v>
      </c>
      <c r="BP256" s="37">
        <f>(BM256^2)/(AA256*(BL256^2))+(BJ256^2)/(AA256*(BI256^2))</f>
        <v>0.0336644931563339</v>
      </c>
      <c r="BY256" s="7">
        <v>3.82</v>
      </c>
      <c r="BZ256" s="15">
        <f t="shared" si="282"/>
        <v>0.502294734194974</v>
      </c>
      <c r="CA256" s="7">
        <v>0.29</v>
      </c>
      <c r="CB256" s="7">
        <v>2.49</v>
      </c>
      <c r="CC256" s="15">
        <f t="shared" si="283"/>
        <v>0.103923048454133</v>
      </c>
      <c r="CD256" s="7">
        <v>0.06</v>
      </c>
      <c r="CE256" s="37">
        <f t="shared" si="272"/>
        <v>-0.427967712141867</v>
      </c>
      <c r="CF256" s="37">
        <f t="shared" si="273"/>
        <v>0.00634390982925514</v>
      </c>
      <c r="CG256" s="7">
        <v>0.52</v>
      </c>
      <c r="CH256" s="15">
        <f t="shared" si="284"/>
        <v>0.0173205080756888</v>
      </c>
      <c r="CI256" s="7">
        <v>0.01</v>
      </c>
      <c r="CJ256" s="7">
        <v>0.4</v>
      </c>
      <c r="CK256" s="15">
        <f t="shared" si="285"/>
        <v>0.0173205080756888</v>
      </c>
      <c r="CL256" s="7">
        <v>0.01</v>
      </c>
      <c r="CM256" s="37">
        <f t="shared" si="286"/>
        <v>-0.262364264467491</v>
      </c>
      <c r="CN256" s="37">
        <f t="shared" si="287"/>
        <v>0.0009948224852071</v>
      </c>
      <c r="CO256" s="7">
        <v>220.41</v>
      </c>
      <c r="CP256" s="15">
        <f t="shared" si="288"/>
        <v>10.0805357000509</v>
      </c>
      <c r="CQ256" s="7">
        <v>5.82</v>
      </c>
      <c r="CR256" s="7">
        <v>227.76</v>
      </c>
      <c r="CS256" s="15">
        <f t="shared" si="289"/>
        <v>10.2017792565807</v>
      </c>
      <c r="CT256" s="7">
        <v>5.89</v>
      </c>
      <c r="CU256" s="37">
        <f t="shared" si="262"/>
        <v>0.0328029946694857</v>
      </c>
      <c r="CV256" s="37">
        <f t="shared" si="263"/>
        <v>0.00136601004681723</v>
      </c>
      <c r="DE256" s="7">
        <v>4.27</v>
      </c>
      <c r="DF256" s="15">
        <f t="shared" si="291"/>
        <v>0.779422863405995</v>
      </c>
      <c r="DG256" s="7">
        <v>0.45</v>
      </c>
      <c r="DH256" s="7">
        <v>5.97</v>
      </c>
      <c r="DI256" s="15">
        <f t="shared" si="292"/>
        <v>2.13042249330972</v>
      </c>
      <c r="DJ256" s="7">
        <v>1.23</v>
      </c>
      <c r="DK256" s="37">
        <f t="shared" si="293"/>
        <v>0.335133100163978</v>
      </c>
      <c r="DL256" s="37">
        <f t="shared" si="294"/>
        <v>0.0535547198785954</v>
      </c>
      <c r="DM256" s="7">
        <v>4.57</v>
      </c>
      <c r="DN256" s="15">
        <f t="shared" si="295"/>
        <v>0.242487113059643</v>
      </c>
      <c r="DO256" s="7">
        <v>0.14</v>
      </c>
      <c r="DP256" s="7">
        <v>2.82</v>
      </c>
      <c r="DQ256" s="15">
        <f t="shared" si="296"/>
        <v>0.329089653438087</v>
      </c>
      <c r="DR256" s="7">
        <v>0.19</v>
      </c>
      <c r="DS256" s="37">
        <f t="shared" si="297"/>
        <v>-0.482776319956091</v>
      </c>
      <c r="DT256" s="37">
        <f t="shared" si="298"/>
        <v>0.00547798716653359</v>
      </c>
      <c r="DU256" s="7">
        <v>102.43</v>
      </c>
      <c r="DV256" s="15">
        <f t="shared" si="299"/>
        <v>14.6185088158813</v>
      </c>
      <c r="DW256" s="7">
        <v>8.44</v>
      </c>
      <c r="DX256" s="7">
        <v>49.82</v>
      </c>
      <c r="DY256" s="15">
        <f t="shared" si="300"/>
        <v>7.11872881910809</v>
      </c>
      <c r="DZ256" s="7">
        <v>4.11</v>
      </c>
      <c r="EA256" s="37">
        <f t="shared" si="274"/>
        <v>-0.720763128614409</v>
      </c>
      <c r="EB256" s="37">
        <f t="shared" si="275"/>
        <v>0.013595139960112</v>
      </c>
      <c r="EC256" s="7">
        <v>20.07</v>
      </c>
      <c r="ED256" s="15">
        <f t="shared" si="301"/>
        <v>2.89252484864002</v>
      </c>
      <c r="EE256" s="7">
        <v>1.67</v>
      </c>
      <c r="EF256" s="7">
        <v>14.08</v>
      </c>
      <c r="EG256" s="15">
        <f t="shared" si="302"/>
        <v>1.17779454914684</v>
      </c>
      <c r="EH256" s="7">
        <v>0.68</v>
      </c>
      <c r="EI256" s="37">
        <f t="shared" si="276"/>
        <v>-0.35447081207835</v>
      </c>
      <c r="EJ256" s="37">
        <f t="shared" si="277"/>
        <v>0.00925615021940817</v>
      </c>
      <c r="EK256" s="7">
        <v>23.83</v>
      </c>
      <c r="EL256" s="15">
        <f t="shared" si="305"/>
        <v>4.03567838163548</v>
      </c>
      <c r="EM256" s="7">
        <v>2.33</v>
      </c>
      <c r="EN256" s="7">
        <v>13.42</v>
      </c>
      <c r="EO256" s="15">
        <f t="shared" si="306"/>
        <v>1.50688420258492</v>
      </c>
      <c r="EP256" s="7">
        <v>0.87</v>
      </c>
      <c r="EQ256" s="37">
        <f t="shared" si="280"/>
        <v>-0.574199159567115</v>
      </c>
      <c r="ER256" s="37">
        <f t="shared" si="281"/>
        <v>0.0137628783015844</v>
      </c>
      <c r="ES256" s="7">
        <v>4.16</v>
      </c>
      <c r="ET256" s="15">
        <f t="shared" si="307"/>
        <v>1.16047404107115</v>
      </c>
      <c r="EU256" s="7">
        <v>0.67</v>
      </c>
      <c r="EV256" s="7">
        <v>3.9</v>
      </c>
      <c r="EW256" s="15">
        <f t="shared" si="308"/>
        <v>1.21243556529821</v>
      </c>
      <c r="EX256" s="7">
        <v>0.7</v>
      </c>
      <c r="EY256" s="37">
        <f t="shared" si="309"/>
        <v>-0.0645385211375713</v>
      </c>
      <c r="EZ256" s="37">
        <f t="shared" si="310"/>
        <v>0.0581552278517423</v>
      </c>
      <c r="FA256" s="7">
        <v>41.92</v>
      </c>
      <c r="FB256" s="15">
        <f t="shared" si="311"/>
        <v>7.15336983525946</v>
      </c>
      <c r="FC256" s="7">
        <v>4.13</v>
      </c>
      <c r="FD256" s="7">
        <v>32.98</v>
      </c>
      <c r="FE256" s="15">
        <f t="shared" si="312"/>
        <v>4.58993464005752</v>
      </c>
      <c r="FF256" s="7">
        <v>2.65</v>
      </c>
      <c r="FG256" s="37">
        <f t="shared" si="303"/>
        <v>-0.239861722881334</v>
      </c>
      <c r="FH256" s="37">
        <f t="shared" si="304"/>
        <v>0.0161627861809049</v>
      </c>
    </row>
    <row r="257" spans="1:164">
      <c r="A257" s="5">
        <v>44</v>
      </c>
      <c r="B257" s="5" t="s">
        <v>247</v>
      </c>
      <c r="C257" s="6" t="s">
        <v>248</v>
      </c>
      <c r="D257" s="5" t="s">
        <v>125</v>
      </c>
      <c r="E257" s="7">
        <v>109.35</v>
      </c>
      <c r="F257" s="7">
        <v>36.866667</v>
      </c>
      <c r="G257" s="5" t="s">
        <v>108</v>
      </c>
      <c r="H257" s="8">
        <v>1216</v>
      </c>
      <c r="I257" s="7">
        <v>8.8</v>
      </c>
      <c r="J257" s="8">
        <v>505</v>
      </c>
      <c r="K257" s="5" t="s">
        <v>81</v>
      </c>
      <c r="L257" s="9">
        <v>4</v>
      </c>
      <c r="M257" s="6" t="s">
        <v>82</v>
      </c>
      <c r="N257" s="5" t="s">
        <v>83</v>
      </c>
      <c r="O257" s="5" t="s">
        <v>84</v>
      </c>
      <c r="Q257" s="18"/>
      <c r="W257" s="5">
        <v>3</v>
      </c>
      <c r="X257" s="5" t="s">
        <v>82</v>
      </c>
      <c r="Y257" s="5" t="s">
        <v>85</v>
      </c>
      <c r="Z257" s="7">
        <v>0.344099998474121</v>
      </c>
      <c r="AA257" s="5">
        <v>3</v>
      </c>
      <c r="AB257" s="5" t="s">
        <v>86</v>
      </c>
      <c r="AC257" s="5" t="s">
        <v>103</v>
      </c>
      <c r="AD257" s="6" t="s">
        <v>88</v>
      </c>
      <c r="AE257" s="7">
        <v>8.57</v>
      </c>
      <c r="AF257" s="7">
        <v>0.38</v>
      </c>
      <c r="AG257" s="7">
        <v>0.052</v>
      </c>
      <c r="AH257" s="7">
        <v>44</v>
      </c>
      <c r="AI257" s="7">
        <v>39</v>
      </c>
      <c r="AJ257" s="7">
        <v>17</v>
      </c>
      <c r="AK257" s="7">
        <v>0.39</v>
      </c>
      <c r="AL257" s="15">
        <v>0.02</v>
      </c>
      <c r="AN257" s="7">
        <v>0.42</v>
      </c>
      <c r="AO257" s="15">
        <v>0.03</v>
      </c>
      <c r="AQ257" s="37">
        <f t="shared" si="236"/>
        <v>0.0741079721537219</v>
      </c>
      <c r="AR257" s="37">
        <f t="shared" si="237"/>
        <v>0.00257729653334049</v>
      </c>
      <c r="BI257" s="7">
        <v>128.33</v>
      </c>
      <c r="BJ257" s="15">
        <f>BK257*(AA257^0.5)</f>
        <v>27.4183642838153</v>
      </c>
      <c r="BK257" s="7">
        <v>15.83</v>
      </c>
      <c r="BL257" s="7">
        <v>254.23</v>
      </c>
      <c r="BM257" s="15">
        <f>BN257*(AA257^0.5)</f>
        <v>17.8920848421865</v>
      </c>
      <c r="BN257" s="7">
        <v>10.33</v>
      </c>
      <c r="BO257" s="37">
        <f>LN(BL257)-LN(BI257)</f>
        <v>0.683634297844694</v>
      </c>
      <c r="BP257" s="37">
        <f>(BM257^2)/(AA257*(BL257^2))+(BJ257^2)/(AA257*(BI257^2))</f>
        <v>0.0168671730399293</v>
      </c>
      <c r="BY257" s="7">
        <v>3.82</v>
      </c>
      <c r="BZ257" s="15">
        <f t="shared" si="282"/>
        <v>0.502294734194974</v>
      </c>
      <c r="CA257" s="7">
        <v>0.29</v>
      </c>
      <c r="CB257" s="7">
        <v>3.05</v>
      </c>
      <c r="CC257" s="15">
        <f t="shared" si="283"/>
        <v>0.311769145362398</v>
      </c>
      <c r="CD257" s="7">
        <v>0.18</v>
      </c>
      <c r="CE257" s="37">
        <f t="shared" si="272"/>
        <v>-0.225108831999163</v>
      </c>
      <c r="CF257" s="37">
        <f t="shared" si="273"/>
        <v>0.00924620872803277</v>
      </c>
      <c r="CG257" s="7">
        <v>0.52</v>
      </c>
      <c r="CH257" s="15">
        <f t="shared" si="284"/>
        <v>0.0173205080756888</v>
      </c>
      <c r="CI257" s="7">
        <v>0.01</v>
      </c>
      <c r="CJ257" s="7">
        <v>0.51</v>
      </c>
      <c r="CK257" s="15">
        <f t="shared" si="285"/>
        <v>0.0173205080756888</v>
      </c>
      <c r="CL257" s="7">
        <v>0.01</v>
      </c>
      <c r="CM257" s="37">
        <f t="shared" si="286"/>
        <v>-0.0194180858571017</v>
      </c>
      <c r="CN257" s="37">
        <f t="shared" si="287"/>
        <v>0.000754289997702295</v>
      </c>
      <c r="CO257" s="7">
        <v>220.41</v>
      </c>
      <c r="CP257" s="15">
        <f t="shared" si="288"/>
        <v>10.0805357000509</v>
      </c>
      <c r="CQ257" s="7">
        <v>5.82</v>
      </c>
      <c r="CR257" s="7">
        <v>242.25</v>
      </c>
      <c r="CS257" s="15">
        <f t="shared" si="289"/>
        <v>18.6715077055925</v>
      </c>
      <c r="CT257" s="7">
        <v>10.78</v>
      </c>
      <c r="CU257" s="37">
        <f t="shared" si="262"/>
        <v>0.0944808024705797</v>
      </c>
      <c r="CV257" s="37">
        <f t="shared" si="263"/>
        <v>0.00267744582008703</v>
      </c>
      <c r="DE257" s="7">
        <v>4.27</v>
      </c>
      <c r="DF257" s="15">
        <f t="shared" si="291"/>
        <v>0.779422863405995</v>
      </c>
      <c r="DG257" s="7">
        <v>0.45</v>
      </c>
      <c r="DH257" s="7">
        <v>5.12</v>
      </c>
      <c r="DI257" s="15">
        <f t="shared" si="292"/>
        <v>1.83597385602301</v>
      </c>
      <c r="DJ257" s="7">
        <v>1.06</v>
      </c>
      <c r="DK257" s="37">
        <f t="shared" si="293"/>
        <v>0.181540611810883</v>
      </c>
      <c r="DL257" s="37">
        <f t="shared" si="294"/>
        <v>0.0539682353355372</v>
      </c>
      <c r="DM257" s="7">
        <v>4.57</v>
      </c>
      <c r="DN257" s="15">
        <f t="shared" si="295"/>
        <v>0.242487113059643</v>
      </c>
      <c r="DO257" s="7">
        <v>0.14</v>
      </c>
      <c r="DP257" s="7">
        <v>3.71</v>
      </c>
      <c r="DQ257" s="15">
        <f t="shared" si="296"/>
        <v>0.422620397046806</v>
      </c>
      <c r="DR257" s="7">
        <v>0.244</v>
      </c>
      <c r="DS257" s="37">
        <f t="shared" si="297"/>
        <v>-0.208481328286769</v>
      </c>
      <c r="DT257" s="37">
        <f t="shared" si="298"/>
        <v>0.00526393243276762</v>
      </c>
      <c r="DU257" s="7">
        <v>102.43</v>
      </c>
      <c r="DV257" s="15">
        <f t="shared" si="299"/>
        <v>14.6185088158813</v>
      </c>
      <c r="DW257" s="7">
        <v>8.44</v>
      </c>
      <c r="DX257" s="7">
        <v>99.87</v>
      </c>
      <c r="DY257" s="15">
        <f t="shared" si="300"/>
        <v>10.3230228131105</v>
      </c>
      <c r="DZ257" s="7">
        <v>5.96</v>
      </c>
      <c r="EA257" s="37">
        <f t="shared" si="274"/>
        <v>-0.0253102981933999</v>
      </c>
      <c r="EB257" s="37">
        <f t="shared" si="275"/>
        <v>0.0103508003962036</v>
      </c>
      <c r="EC257" s="7">
        <v>20.07</v>
      </c>
      <c r="ED257" s="15">
        <f t="shared" si="301"/>
        <v>2.89252484864002</v>
      </c>
      <c r="EE257" s="7">
        <v>1.67</v>
      </c>
      <c r="EF257" s="7">
        <v>24.99</v>
      </c>
      <c r="EG257" s="15">
        <f t="shared" si="302"/>
        <v>2.9271658647914</v>
      </c>
      <c r="EH257" s="7">
        <v>1.69</v>
      </c>
      <c r="EI257" s="37">
        <f t="shared" si="276"/>
        <v>0.219249582038614</v>
      </c>
      <c r="EJ257" s="37">
        <f t="shared" si="277"/>
        <v>0.0114971172923113</v>
      </c>
      <c r="EK257" s="7">
        <v>23.83</v>
      </c>
      <c r="EL257" s="15">
        <f t="shared" si="305"/>
        <v>4.03567838163548</v>
      </c>
      <c r="EM257" s="7">
        <v>2.33</v>
      </c>
      <c r="EN257" s="7">
        <v>20.12</v>
      </c>
      <c r="EO257" s="15">
        <f t="shared" si="306"/>
        <v>1.45492267835786</v>
      </c>
      <c r="EP257" s="7">
        <v>0.84</v>
      </c>
      <c r="EQ257" s="37">
        <f t="shared" si="280"/>
        <v>-0.169230945879112</v>
      </c>
      <c r="ER257" s="37">
        <f t="shared" si="281"/>
        <v>0.011303150106517</v>
      </c>
      <c r="ES257" s="7">
        <v>4.16</v>
      </c>
      <c r="ET257" s="15">
        <f t="shared" si="307"/>
        <v>1.16047404107115</v>
      </c>
      <c r="EU257" s="7">
        <v>0.67</v>
      </c>
      <c r="EV257" s="7">
        <v>7.22</v>
      </c>
      <c r="EW257" s="15">
        <f t="shared" si="308"/>
        <v>1.61080725103906</v>
      </c>
      <c r="EX257" s="7">
        <v>0.93</v>
      </c>
      <c r="EY257" s="37">
        <f t="shared" si="309"/>
        <v>0.551339878631563</v>
      </c>
      <c r="EZ257" s="37">
        <f t="shared" si="310"/>
        <v>0.0425313037649575</v>
      </c>
      <c r="FA257" s="7">
        <v>41.92</v>
      </c>
      <c r="FB257" s="15">
        <f t="shared" si="311"/>
        <v>7.15336983525946</v>
      </c>
      <c r="FC257" s="7">
        <v>4.13</v>
      </c>
      <c r="FD257" s="7">
        <v>39.73</v>
      </c>
      <c r="FE257" s="15">
        <f t="shared" si="312"/>
        <v>7.2572928837136</v>
      </c>
      <c r="FF257" s="7">
        <v>4.19</v>
      </c>
      <c r="FG257" s="37">
        <f t="shared" si="303"/>
        <v>-0.0536564701862794</v>
      </c>
      <c r="FH257" s="37">
        <f t="shared" si="304"/>
        <v>0.0208285914558804</v>
      </c>
    </row>
    <row r="258" spans="1:164">
      <c r="A258" s="5">
        <v>44</v>
      </c>
      <c r="B258" s="5" t="s">
        <v>247</v>
      </c>
      <c r="C258" s="6" t="s">
        <v>248</v>
      </c>
      <c r="D258" s="5" t="s">
        <v>125</v>
      </c>
      <c r="E258" s="7">
        <v>109.35</v>
      </c>
      <c r="F258" s="7">
        <v>36.866667</v>
      </c>
      <c r="G258" s="5" t="s">
        <v>108</v>
      </c>
      <c r="H258" s="8">
        <v>1216</v>
      </c>
      <c r="I258" s="7">
        <v>8.8</v>
      </c>
      <c r="J258" s="8">
        <v>505</v>
      </c>
      <c r="K258" s="5" t="s">
        <v>81</v>
      </c>
      <c r="L258" s="9">
        <v>8</v>
      </c>
      <c r="M258" s="6" t="s">
        <v>89</v>
      </c>
      <c r="N258" s="5" t="s">
        <v>83</v>
      </c>
      <c r="O258" s="5" t="s">
        <v>84</v>
      </c>
      <c r="Q258" s="18"/>
      <c r="W258" s="5">
        <v>3</v>
      </c>
      <c r="X258" s="5" t="s">
        <v>82</v>
      </c>
      <c r="Y258" s="5" t="s">
        <v>85</v>
      </c>
      <c r="Z258" s="7">
        <v>0.344099998474121</v>
      </c>
      <c r="AA258" s="5">
        <v>3</v>
      </c>
      <c r="AB258" s="5" t="s">
        <v>86</v>
      </c>
      <c r="AC258" s="5" t="s">
        <v>103</v>
      </c>
      <c r="AD258" s="6" t="s">
        <v>88</v>
      </c>
      <c r="AE258" s="7">
        <v>8.57</v>
      </c>
      <c r="AF258" s="7">
        <v>0.38</v>
      </c>
      <c r="AG258" s="7">
        <v>0.052</v>
      </c>
      <c r="AH258" s="7">
        <v>44</v>
      </c>
      <c r="AI258" s="7">
        <v>39</v>
      </c>
      <c r="AJ258" s="7">
        <v>17</v>
      </c>
      <c r="AK258" s="7">
        <v>0.39</v>
      </c>
      <c r="AL258" s="15">
        <v>0.02</v>
      </c>
      <c r="AN258" s="7">
        <v>0.41</v>
      </c>
      <c r="AO258" s="15">
        <v>0.03</v>
      </c>
      <c r="AQ258" s="37">
        <f t="shared" si="236"/>
        <v>0.0500104205746613</v>
      </c>
      <c r="AR258" s="37">
        <f t="shared" si="237"/>
        <v>0.00266126825409304</v>
      </c>
      <c r="BI258" s="7">
        <v>128.33</v>
      </c>
      <c r="BJ258" s="15">
        <f>BK258*(AA258^0.5)</f>
        <v>27.4183642838153</v>
      </c>
      <c r="BK258" s="7">
        <v>15.83</v>
      </c>
      <c r="BL258" s="7">
        <v>335.73</v>
      </c>
      <c r="BM258" s="15">
        <f>BN258*(AA258^0.5)</f>
        <v>49.2595249672589</v>
      </c>
      <c r="BN258" s="7">
        <v>28.44</v>
      </c>
      <c r="BO258" s="37">
        <f>LN(BL258)-LN(BI258)</f>
        <v>0.961702194241676</v>
      </c>
      <c r="BP258" s="37">
        <f>(BM258^2)/(AA258*(BL258^2))+(BJ258^2)/(AA258*(BI258^2))</f>
        <v>0.022392114530076</v>
      </c>
      <c r="BY258" s="7">
        <v>3.82</v>
      </c>
      <c r="BZ258" s="15">
        <f t="shared" si="282"/>
        <v>0.502294734194974</v>
      </c>
      <c r="CA258" s="7">
        <v>0.29</v>
      </c>
      <c r="CB258" s="7">
        <v>4.08</v>
      </c>
      <c r="CC258" s="15">
        <f t="shared" si="283"/>
        <v>0.207846096908265</v>
      </c>
      <c r="CD258" s="7">
        <v>0.12</v>
      </c>
      <c r="CE258" s="37">
        <f t="shared" si="272"/>
        <v>0.0658465657975866</v>
      </c>
      <c r="CF258" s="37">
        <f t="shared" si="273"/>
        <v>0.00662832593617249</v>
      </c>
      <c r="CG258" s="7">
        <v>0.52</v>
      </c>
      <c r="CH258" s="15">
        <f t="shared" si="284"/>
        <v>0.0173205080756888</v>
      </c>
      <c r="CI258" s="7">
        <v>0.01</v>
      </c>
      <c r="CJ258" s="7">
        <v>0.66</v>
      </c>
      <c r="CK258" s="15">
        <f t="shared" si="285"/>
        <v>0.0519615242270663</v>
      </c>
      <c r="CL258" s="7">
        <v>0.03</v>
      </c>
      <c r="CM258" s="37">
        <f t="shared" si="286"/>
        <v>0.238411023444998</v>
      </c>
      <c r="CN258" s="37">
        <f t="shared" si="287"/>
        <v>0.00243593818768644</v>
      </c>
      <c r="CO258" s="7">
        <v>220.41</v>
      </c>
      <c r="CP258" s="15">
        <f t="shared" si="288"/>
        <v>10.0805357000509</v>
      </c>
      <c r="CQ258" s="7">
        <v>5.82</v>
      </c>
      <c r="CR258" s="7">
        <v>240.86</v>
      </c>
      <c r="CS258" s="15">
        <f t="shared" si="289"/>
        <v>4.98830632579837</v>
      </c>
      <c r="CT258" s="7">
        <v>2.88</v>
      </c>
      <c r="CU258" s="37">
        <f t="shared" si="262"/>
        <v>0.0887264035320383</v>
      </c>
      <c r="CV258" s="37">
        <f t="shared" si="263"/>
        <v>0.000840215264069254</v>
      </c>
      <c r="DE258" s="7">
        <v>4.27</v>
      </c>
      <c r="DF258" s="15">
        <f t="shared" si="291"/>
        <v>0.779422863405995</v>
      </c>
      <c r="DG258" s="7">
        <v>0.45</v>
      </c>
      <c r="DH258" s="7">
        <v>5.03</v>
      </c>
      <c r="DI258" s="15">
        <f t="shared" si="292"/>
        <v>2.51147367097487</v>
      </c>
      <c r="DJ258" s="7">
        <v>1.45</v>
      </c>
      <c r="DK258" s="37">
        <f t="shared" si="293"/>
        <v>0.163806156871115</v>
      </c>
      <c r="DL258" s="37">
        <f t="shared" si="294"/>
        <v>0.0942061075376462</v>
      </c>
      <c r="DM258" s="7">
        <v>4.57</v>
      </c>
      <c r="DN258" s="15">
        <f t="shared" si="295"/>
        <v>0.242487113059643</v>
      </c>
      <c r="DO258" s="7">
        <v>0.14</v>
      </c>
      <c r="DP258" s="7">
        <v>4.3</v>
      </c>
      <c r="DQ258" s="15">
        <f t="shared" si="296"/>
        <v>0.381051177665153</v>
      </c>
      <c r="DR258" s="7">
        <v>0.22</v>
      </c>
      <c r="DS258" s="37">
        <f t="shared" si="297"/>
        <v>-0.0608981822065966</v>
      </c>
      <c r="DT258" s="37">
        <f t="shared" si="298"/>
        <v>0.00355610823350184</v>
      </c>
      <c r="DU258" s="7">
        <v>102.43</v>
      </c>
      <c r="DV258" s="15">
        <f t="shared" si="299"/>
        <v>14.6185088158813</v>
      </c>
      <c r="DW258" s="7">
        <v>8.44</v>
      </c>
      <c r="DX258" s="7">
        <v>120.98</v>
      </c>
      <c r="DY258" s="15">
        <f t="shared" si="300"/>
        <v>15.415252187363</v>
      </c>
      <c r="DZ258" s="7">
        <v>8.9</v>
      </c>
      <c r="EA258" s="37">
        <f t="shared" si="274"/>
        <v>0.166445604230325</v>
      </c>
      <c r="EB258" s="37">
        <f t="shared" si="275"/>
        <v>0.0122013252421543</v>
      </c>
      <c r="EC258" s="7">
        <v>20.07</v>
      </c>
      <c r="ED258" s="15">
        <f t="shared" si="301"/>
        <v>2.89252484864002</v>
      </c>
      <c r="EE258" s="7">
        <v>1.67</v>
      </c>
      <c r="EF258" s="7">
        <v>27.75</v>
      </c>
      <c r="EG258" s="15">
        <f t="shared" si="302"/>
        <v>2.7712812921102</v>
      </c>
      <c r="EH258" s="7">
        <v>1.6</v>
      </c>
      <c r="EI258" s="37">
        <f t="shared" si="276"/>
        <v>0.324009677384197</v>
      </c>
      <c r="EJ258" s="37">
        <f t="shared" si="277"/>
        <v>0.0102481047762238</v>
      </c>
      <c r="EK258" s="7">
        <v>23.83</v>
      </c>
      <c r="EL258" s="15">
        <f t="shared" si="305"/>
        <v>4.03567838163548</v>
      </c>
      <c r="EM258" s="7">
        <v>2.33</v>
      </c>
      <c r="EN258" s="7">
        <v>28.51</v>
      </c>
      <c r="EO258" s="15">
        <f t="shared" si="306"/>
        <v>0.814063879557372</v>
      </c>
      <c r="EP258" s="7">
        <v>0.47</v>
      </c>
      <c r="EQ258" s="37">
        <f t="shared" si="280"/>
        <v>0.17930961181393</v>
      </c>
      <c r="ER258" s="37">
        <f t="shared" si="281"/>
        <v>0.00983189896138057</v>
      </c>
      <c r="ES258" s="7">
        <v>4.16</v>
      </c>
      <c r="ET258" s="15">
        <f t="shared" si="307"/>
        <v>1.16047404107115</v>
      </c>
      <c r="EU258" s="7">
        <v>0.67</v>
      </c>
      <c r="EV258" s="7">
        <v>10.3</v>
      </c>
      <c r="EW258" s="15">
        <f t="shared" si="308"/>
        <v>1.8532943640987</v>
      </c>
      <c r="EX258" s="7">
        <v>1.07</v>
      </c>
      <c r="EY258" s="37">
        <f t="shared" si="309"/>
        <v>0.906628820962418</v>
      </c>
      <c r="EZ258" s="37">
        <f t="shared" si="310"/>
        <v>0.0367313608151516</v>
      </c>
      <c r="FA258" s="7">
        <v>41.92</v>
      </c>
      <c r="FB258" s="15">
        <f t="shared" si="311"/>
        <v>7.15336983525946</v>
      </c>
      <c r="FC258" s="7">
        <v>4.13</v>
      </c>
      <c r="FD258" s="7">
        <v>46.72</v>
      </c>
      <c r="FE258" s="15">
        <f t="shared" si="312"/>
        <v>2.39023011444505</v>
      </c>
      <c r="FF258" s="7">
        <v>1.38</v>
      </c>
      <c r="FG258" s="37">
        <f t="shared" si="303"/>
        <v>0.108409298507185</v>
      </c>
      <c r="FH258" s="37">
        <f t="shared" si="304"/>
        <v>0.0105788599587242</v>
      </c>
    </row>
    <row r="259" spans="1:164">
      <c r="A259" s="5">
        <v>45</v>
      </c>
      <c r="B259" s="5" t="s">
        <v>249</v>
      </c>
      <c r="C259" s="6" t="s">
        <v>250</v>
      </c>
      <c r="D259" s="5" t="s">
        <v>175</v>
      </c>
      <c r="E259" s="7">
        <v>116.733333</v>
      </c>
      <c r="F259" s="7">
        <v>38.033333</v>
      </c>
      <c r="G259" s="5" t="s">
        <v>99</v>
      </c>
      <c r="H259" s="8">
        <v>8</v>
      </c>
      <c r="I259" s="7">
        <v>12.5</v>
      </c>
      <c r="J259" s="8">
        <v>581</v>
      </c>
      <c r="K259" s="5" t="s">
        <v>81</v>
      </c>
      <c r="L259" s="9">
        <v>0.6</v>
      </c>
      <c r="M259" s="6" t="s">
        <v>82</v>
      </c>
      <c r="N259" s="5" t="s">
        <v>83</v>
      </c>
      <c r="O259" s="5" t="s">
        <v>110</v>
      </c>
      <c r="Q259" s="18"/>
      <c r="W259" s="5">
        <v>1</v>
      </c>
      <c r="X259" s="5" t="s">
        <v>82</v>
      </c>
      <c r="Y259" s="5" t="s">
        <v>119</v>
      </c>
      <c r="Z259" s="7">
        <v>0.318199992179871</v>
      </c>
      <c r="AA259" s="5">
        <v>3</v>
      </c>
      <c r="AB259" s="5" t="s">
        <v>86</v>
      </c>
      <c r="AC259" s="5" t="s">
        <v>103</v>
      </c>
      <c r="AD259" s="6" t="s">
        <v>135</v>
      </c>
      <c r="AE259" s="7">
        <v>8.75</v>
      </c>
      <c r="AF259" s="7">
        <v>0.561</v>
      </c>
      <c r="AG259" s="7">
        <v>0.035</v>
      </c>
      <c r="AH259" s="7">
        <v>14.6</v>
      </c>
      <c r="AI259" s="7">
        <v>57.6</v>
      </c>
      <c r="AJ259" s="7">
        <v>27.8</v>
      </c>
      <c r="AK259" s="7">
        <v>0.464475778305179</v>
      </c>
      <c r="AL259" s="15">
        <f t="shared" si="234"/>
        <v>0.0367640660034586</v>
      </c>
      <c r="AM259" s="7">
        <v>0.021225743403602</v>
      </c>
      <c r="AN259" s="7">
        <v>0.417132486388384</v>
      </c>
      <c r="AO259" s="15">
        <f t="shared" si="235"/>
        <v>0.0441052725534791</v>
      </c>
      <c r="AP259" s="7">
        <v>0.025464190981433</v>
      </c>
      <c r="AQ259" s="37">
        <f t="shared" si="236"/>
        <v>-0.107505526657035</v>
      </c>
      <c r="AR259" s="37">
        <f t="shared" si="237"/>
        <v>0.00581492370097573</v>
      </c>
      <c r="BY259" s="7">
        <v>5.52741243061442</v>
      </c>
      <c r="BZ259" s="15">
        <f t="shared" si="282"/>
        <v>0.494878425208144</v>
      </c>
      <c r="CA259" s="7">
        <v>0.28571819201006</v>
      </c>
      <c r="CB259" s="7">
        <v>5.82305652019359</v>
      </c>
      <c r="CC259" s="15">
        <f t="shared" si="283"/>
        <v>0.879783867036702</v>
      </c>
      <c r="CD259" s="7">
        <v>0.50794345246233</v>
      </c>
      <c r="CE259" s="37">
        <f t="shared" si="272"/>
        <v>0.0521055080480903</v>
      </c>
      <c r="CF259" s="37">
        <f t="shared" si="273"/>
        <v>0.0102809928104417</v>
      </c>
      <c r="DU259" s="7">
        <v>75.2113526570047</v>
      </c>
      <c r="DV259" s="15">
        <f t="shared" si="299"/>
        <v>11.7666495079408</v>
      </c>
      <c r="DW259" s="7">
        <v>6.79347826086961</v>
      </c>
      <c r="DX259" s="7">
        <v>79.7403381642511</v>
      </c>
      <c r="DY259" s="15">
        <f t="shared" si="300"/>
        <v>6.53702750441156</v>
      </c>
      <c r="DZ259" s="7">
        <v>3.774154589372</v>
      </c>
      <c r="EA259" s="37">
        <f t="shared" si="274"/>
        <v>0.0584733970349527</v>
      </c>
      <c r="EB259" s="37">
        <f t="shared" si="275"/>
        <v>0.0103988180352477</v>
      </c>
      <c r="EC259" s="7">
        <v>20.1609359852393</v>
      </c>
      <c r="ED259" s="15">
        <f t="shared" si="301"/>
        <v>8.64673522700975</v>
      </c>
      <c r="EE259" s="7">
        <v>4.9921949109255</v>
      </c>
      <c r="EF259" s="7">
        <v>48.5993448416048</v>
      </c>
      <c r="EG259" s="15">
        <f t="shared" si="302"/>
        <v>8.64109298542619</v>
      </c>
      <c r="EH259" s="7">
        <v>4.9889373612284</v>
      </c>
      <c r="EI259" s="37">
        <f t="shared" si="276"/>
        <v>0.879863180225488</v>
      </c>
      <c r="EJ259" s="37">
        <f t="shared" si="277"/>
        <v>0.0718522165046941</v>
      </c>
      <c r="EK259" s="7">
        <v>12.0462017506811</v>
      </c>
      <c r="EL259" s="15">
        <f t="shared" si="305"/>
        <v>7.19279281849847</v>
      </c>
      <c r="EM259" s="7">
        <v>4.1527608699853</v>
      </c>
      <c r="EN259" s="7">
        <v>15.1499893722447</v>
      </c>
      <c r="EO259" s="15">
        <f t="shared" si="306"/>
        <v>2.05593745705303</v>
      </c>
      <c r="EP259" s="7">
        <v>1.1869960442666</v>
      </c>
      <c r="EQ259" s="37">
        <f t="shared" si="280"/>
        <v>0.229250427617123</v>
      </c>
      <c r="ER259" s="37">
        <f t="shared" si="281"/>
        <v>0.124981657786358</v>
      </c>
      <c r="ES259" s="7">
        <v>5.78216374269007</v>
      </c>
      <c r="ET259" s="15">
        <f t="shared" si="307"/>
        <v>1.26611901138075</v>
      </c>
      <c r="EU259" s="7">
        <v>0.73099415204678</v>
      </c>
      <c r="EV259" s="7">
        <v>2.67543859649123</v>
      </c>
      <c r="EW259" s="15">
        <f t="shared" si="308"/>
        <v>2.21570826991634</v>
      </c>
      <c r="EX259" s="7">
        <v>1.27923976608188</v>
      </c>
      <c r="EY259" s="37">
        <f t="shared" si="309"/>
        <v>-0.770664634366289</v>
      </c>
      <c r="EZ259" s="37">
        <f t="shared" si="310"/>
        <v>0.244602430697323</v>
      </c>
      <c r="FA259" s="7">
        <v>178.522024442386</v>
      </c>
      <c r="FB259" s="15">
        <f t="shared" si="311"/>
        <v>41.409738671428</v>
      </c>
      <c r="FC259" s="7">
        <v>23.907923769021</v>
      </c>
      <c r="FD259" s="7">
        <v>185.988784854408</v>
      </c>
      <c r="FE259" s="15">
        <f t="shared" si="312"/>
        <v>35.4940617183663</v>
      </c>
      <c r="FF259" s="7">
        <v>20.492506087732</v>
      </c>
      <c r="FG259" s="37">
        <f t="shared" si="303"/>
        <v>0.0409743955735253</v>
      </c>
      <c r="FH259" s="37">
        <f t="shared" si="304"/>
        <v>0.0300748904173959</v>
      </c>
    </row>
    <row r="260" spans="1:164">
      <c r="A260" s="5">
        <v>45</v>
      </c>
      <c r="B260" s="5" t="s">
        <v>249</v>
      </c>
      <c r="C260" s="6" t="s">
        <v>250</v>
      </c>
      <c r="D260" s="5" t="s">
        <v>175</v>
      </c>
      <c r="E260" s="7">
        <v>116.733333</v>
      </c>
      <c r="F260" s="7">
        <v>38.033333</v>
      </c>
      <c r="G260" s="5" t="s">
        <v>99</v>
      </c>
      <c r="H260" s="8">
        <v>8</v>
      </c>
      <c r="I260" s="7">
        <v>12.5</v>
      </c>
      <c r="J260" s="8">
        <v>581</v>
      </c>
      <c r="K260" s="5" t="s">
        <v>81</v>
      </c>
      <c r="L260" s="9">
        <v>1.2</v>
      </c>
      <c r="M260" s="6" t="s">
        <v>82</v>
      </c>
      <c r="N260" s="5" t="s">
        <v>83</v>
      </c>
      <c r="O260" s="5" t="s">
        <v>110</v>
      </c>
      <c r="Q260" s="18"/>
      <c r="W260" s="5">
        <v>1</v>
      </c>
      <c r="X260" s="5" t="s">
        <v>82</v>
      </c>
      <c r="Y260" s="5" t="s">
        <v>119</v>
      </c>
      <c r="Z260" s="7">
        <v>0.318199992179871</v>
      </c>
      <c r="AA260" s="5">
        <v>3</v>
      </c>
      <c r="AB260" s="5" t="s">
        <v>86</v>
      </c>
      <c r="AC260" s="5" t="s">
        <v>103</v>
      </c>
      <c r="AD260" s="6" t="s">
        <v>135</v>
      </c>
      <c r="AE260" s="7">
        <v>8.75</v>
      </c>
      <c r="AF260" s="7">
        <v>0.561</v>
      </c>
      <c r="AG260" s="7">
        <v>0.035</v>
      </c>
      <c r="AH260" s="7">
        <v>14.6</v>
      </c>
      <c r="AI260" s="7">
        <v>57.6</v>
      </c>
      <c r="AJ260" s="7">
        <v>27.8</v>
      </c>
      <c r="AK260" s="7">
        <v>0.464475778305179</v>
      </c>
      <c r="AL260" s="15">
        <f t="shared" si="234"/>
        <v>0.0367640660034586</v>
      </c>
      <c r="AM260" s="7">
        <v>0.021225743403602</v>
      </c>
      <c r="AN260" s="7">
        <v>0.492866117548513</v>
      </c>
      <c r="AO260" s="15">
        <f t="shared" si="235"/>
        <v>0.0257280756561946</v>
      </c>
      <c r="AP260" s="7">
        <v>0.014854111405835</v>
      </c>
      <c r="AQ260" s="37">
        <f>LN(AN260)-LN(AK260)</f>
        <v>0.0593281591657325</v>
      </c>
      <c r="AR260" s="37">
        <f>(AO260^2)/(AA260*(AN260^2))+(AL260^2)/(AA260*(AK260^2))</f>
        <v>0.00299664542885047</v>
      </c>
      <c r="BY260" s="7">
        <v>5.52741243061442</v>
      </c>
      <c r="BZ260" s="15">
        <f t="shared" si="282"/>
        <v>0.494878425208144</v>
      </c>
      <c r="CA260" s="7">
        <v>0.28571819201006</v>
      </c>
      <c r="CB260" s="7">
        <v>4.72185611550135</v>
      </c>
      <c r="CC260" s="15">
        <f t="shared" si="283"/>
        <v>1.374520208287</v>
      </c>
      <c r="CD260" s="7">
        <v>0.79357961226108</v>
      </c>
      <c r="CE260" s="37">
        <f t="shared" si="272"/>
        <v>-0.157517824023375</v>
      </c>
      <c r="CF260" s="37">
        <f t="shared" si="273"/>
        <v>0.0309178786184658</v>
      </c>
      <c r="DU260" s="7">
        <v>75.2113526570047</v>
      </c>
      <c r="DV260" s="15">
        <f t="shared" si="299"/>
        <v>11.7666495079408</v>
      </c>
      <c r="DW260" s="7">
        <v>6.79347826086961</v>
      </c>
      <c r="DX260" s="7">
        <v>90.3079710144927</v>
      </c>
      <c r="DY260" s="15">
        <f t="shared" si="300"/>
        <v>19.6110825132335</v>
      </c>
      <c r="DZ260" s="7">
        <v>11.3224637681153</v>
      </c>
      <c r="EA260" s="37">
        <f t="shared" si="274"/>
        <v>0.182923543367769</v>
      </c>
      <c r="EB260" s="37">
        <f t="shared" si="275"/>
        <v>0.0238778100153357</v>
      </c>
      <c r="EC260" s="7">
        <v>20.1609359852393</v>
      </c>
      <c r="ED260" s="15">
        <f t="shared" si="301"/>
        <v>8.64673522700975</v>
      </c>
      <c r="EE260" s="7">
        <v>4.9921949109255</v>
      </c>
      <c r="EF260" s="7">
        <v>11.8248663101603</v>
      </c>
      <c r="EG260" s="15">
        <f t="shared" si="302"/>
        <v>3.59692900960444</v>
      </c>
      <c r="EH260" s="7">
        <v>2.0766879319511</v>
      </c>
      <c r="EI260" s="37">
        <f t="shared" si="276"/>
        <v>-0.533542241345282</v>
      </c>
      <c r="EJ260" s="37">
        <f t="shared" si="277"/>
        <v>0.0921568176476478</v>
      </c>
      <c r="EK260" s="7">
        <v>12.0462017506811</v>
      </c>
      <c r="EL260" s="15">
        <f t="shared" si="305"/>
        <v>7.19279281849847</v>
      </c>
      <c r="EM260" s="7">
        <v>4.1527608699853</v>
      </c>
      <c r="EN260" s="7">
        <v>10.5400279910229</v>
      </c>
      <c r="EO260" s="15">
        <f t="shared" si="306"/>
        <v>6.17080065234707</v>
      </c>
      <c r="EP260" s="7">
        <v>3.5627134177481</v>
      </c>
      <c r="EQ260" s="37">
        <f t="shared" si="280"/>
        <v>-0.133569204031547</v>
      </c>
      <c r="ER260" s="37">
        <f t="shared" si="281"/>
        <v>0.233098792086739</v>
      </c>
      <c r="ES260" s="7">
        <v>5.78216374269007</v>
      </c>
      <c r="ET260" s="15">
        <f t="shared" si="307"/>
        <v>1.26611901138075</v>
      </c>
      <c r="EU260" s="7">
        <v>0.73099415204678</v>
      </c>
      <c r="EV260" s="7">
        <v>3.58918128654971</v>
      </c>
      <c r="EW260" s="15">
        <f t="shared" si="308"/>
        <v>3.79835703414229</v>
      </c>
      <c r="EX260" s="7">
        <v>2.19298245614036</v>
      </c>
      <c r="EY260" s="37">
        <f t="shared" si="309"/>
        <v>-0.476853839973135</v>
      </c>
      <c r="EZ260" s="37">
        <f t="shared" si="310"/>
        <v>0.389301096580755</v>
      </c>
      <c r="FA260" s="7">
        <v>178.522024442386</v>
      </c>
      <c r="FB260" s="15">
        <f t="shared" si="311"/>
        <v>41.409738671428</v>
      </c>
      <c r="FC260" s="7">
        <v>23.907923769021</v>
      </c>
      <c r="FD260" s="7">
        <v>162.723931360108</v>
      </c>
      <c r="FE260" s="15">
        <f t="shared" si="312"/>
        <v>14.7891923826515</v>
      </c>
      <c r="FF260" s="7">
        <v>8.53854420322099</v>
      </c>
      <c r="FG260" s="37">
        <f t="shared" si="303"/>
        <v>-0.0926568875557141</v>
      </c>
      <c r="FH260" s="37">
        <f t="shared" si="304"/>
        <v>0.0206883193231539</v>
      </c>
    </row>
    <row r="261" spans="1:164">
      <c r="A261" s="5">
        <v>45</v>
      </c>
      <c r="B261" s="5" t="s">
        <v>249</v>
      </c>
      <c r="C261" s="6" t="s">
        <v>250</v>
      </c>
      <c r="D261" s="5" t="s">
        <v>175</v>
      </c>
      <c r="E261" s="7">
        <v>116.733333</v>
      </c>
      <c r="F261" s="7">
        <v>38.033333</v>
      </c>
      <c r="G261" s="5" t="s">
        <v>99</v>
      </c>
      <c r="H261" s="8">
        <v>8</v>
      </c>
      <c r="I261" s="7">
        <v>12.5</v>
      </c>
      <c r="J261" s="8">
        <v>581</v>
      </c>
      <c r="K261" s="5" t="s">
        <v>81</v>
      </c>
      <c r="L261" s="9">
        <v>0.6</v>
      </c>
      <c r="M261" s="6" t="s">
        <v>82</v>
      </c>
      <c r="N261" s="5" t="s">
        <v>83</v>
      </c>
      <c r="O261" s="5" t="s">
        <v>110</v>
      </c>
      <c r="Q261" s="18"/>
      <c r="W261" s="5">
        <v>1</v>
      </c>
      <c r="X261" s="5" t="s">
        <v>82</v>
      </c>
      <c r="Y261" s="5" t="s">
        <v>119</v>
      </c>
      <c r="Z261" s="7">
        <v>0.318199992179871</v>
      </c>
      <c r="AA261" s="5">
        <v>3</v>
      </c>
      <c r="AB261" s="5" t="s">
        <v>86</v>
      </c>
      <c r="AC261" s="5" t="s">
        <v>103</v>
      </c>
      <c r="AD261" s="6" t="s">
        <v>135</v>
      </c>
      <c r="AE261" s="7">
        <v>8.75</v>
      </c>
      <c r="AF261" s="7">
        <v>0.561</v>
      </c>
      <c r="AG261" s="7">
        <v>0.035</v>
      </c>
      <c r="AH261" s="7">
        <v>14.6</v>
      </c>
      <c r="AI261" s="7">
        <v>57.6</v>
      </c>
      <c r="AJ261" s="7">
        <v>27.8</v>
      </c>
      <c r="AK261" s="7">
        <v>0.402786541951696</v>
      </c>
      <c r="AL261" s="15">
        <f t="shared" si="234"/>
        <v>0.0257087312384087</v>
      </c>
      <c r="AM261" s="7">
        <v>0.014842942901019</v>
      </c>
      <c r="AN261" s="7">
        <v>0.332106659220996</v>
      </c>
      <c r="AO261" s="15">
        <f t="shared" si="235"/>
        <v>0.0330499377884292</v>
      </c>
      <c r="AP261" s="7">
        <v>0.01908139047885</v>
      </c>
      <c r="AQ261" s="37">
        <f>LN(AN261)-LN(AK261)</f>
        <v>-0.192950569007658</v>
      </c>
      <c r="AR261" s="37">
        <f>(AO261^2)/(AA261*(AN261^2))+(AL261^2)/(AA261*(AK261^2))</f>
        <v>0.00465911690713902</v>
      </c>
      <c r="BY261" s="7">
        <v>6.29170654343605</v>
      </c>
      <c r="BZ261" s="15">
        <f t="shared" si="282"/>
        <v>0.659837900277531</v>
      </c>
      <c r="CA261" s="7">
        <v>0.38095758934675</v>
      </c>
      <c r="CB261" s="7">
        <v>6.07940718055289</v>
      </c>
      <c r="CC261" s="15">
        <f t="shared" si="283"/>
        <v>0.989756850416307</v>
      </c>
      <c r="CD261" s="7">
        <v>0.571436384020131</v>
      </c>
      <c r="CE261" s="37">
        <f t="shared" si="272"/>
        <v>-0.0343251564506726</v>
      </c>
      <c r="CF261" s="37">
        <f t="shared" si="273"/>
        <v>0.0125013391270724</v>
      </c>
      <c r="DU261" s="7">
        <v>98.611111111111</v>
      </c>
      <c r="DV261" s="15">
        <f t="shared" si="299"/>
        <v>7.84443300529319</v>
      </c>
      <c r="DW261" s="7">
        <v>4.52898550724601</v>
      </c>
      <c r="DX261" s="7">
        <v>119.746376811594</v>
      </c>
      <c r="DY261" s="15">
        <f t="shared" si="300"/>
        <v>7.84443300529316</v>
      </c>
      <c r="DZ261" s="7">
        <v>4.52898550724599</v>
      </c>
      <c r="EA261" s="37">
        <f t="shared" si="274"/>
        <v>0.194192035549331</v>
      </c>
      <c r="EB261" s="37">
        <f t="shared" si="275"/>
        <v>0.00353982188035406</v>
      </c>
      <c r="EC261" s="7">
        <v>42.541931179702</v>
      </c>
      <c r="ED261" s="15">
        <f t="shared" si="301"/>
        <v>10.0714012268923</v>
      </c>
      <c r="EE261" s="7">
        <v>5.814726209463</v>
      </c>
      <c r="EF261" s="7">
        <v>89.2535650623885</v>
      </c>
      <c r="EG261" s="15">
        <f t="shared" si="302"/>
        <v>14.3848949176259</v>
      </c>
      <c r="EH261" s="7">
        <v>8.3051229529558</v>
      </c>
      <c r="EI261" s="37">
        <f t="shared" si="276"/>
        <v>0.740991159000912</v>
      </c>
      <c r="EJ261" s="37">
        <f t="shared" si="277"/>
        <v>0.0273404998470961</v>
      </c>
      <c r="EK261" s="7">
        <v>37.2336367074386</v>
      </c>
      <c r="EL261" s="15">
        <f t="shared" si="305"/>
        <v>19.014433196554</v>
      </c>
      <c r="EM261" s="7">
        <v>10.9779881245186</v>
      </c>
      <c r="EN261" s="7">
        <v>41.2259460772541</v>
      </c>
      <c r="EO261" s="15">
        <f t="shared" si="306"/>
        <v>22.1073042256965</v>
      </c>
      <c r="EP261" s="7">
        <v>12.7636580457628</v>
      </c>
      <c r="EQ261" s="37">
        <f t="shared" si="280"/>
        <v>0.101855252006316</v>
      </c>
      <c r="ER261" s="37">
        <f t="shared" si="281"/>
        <v>0.182784723931718</v>
      </c>
      <c r="ES261" s="7">
        <v>17.8435672514619</v>
      </c>
      <c r="ET261" s="15">
        <f t="shared" si="307"/>
        <v>8.54630332682014</v>
      </c>
      <c r="EU261" s="7">
        <v>4.9342105263158</v>
      </c>
      <c r="EV261" s="7">
        <v>22.9605263157894</v>
      </c>
      <c r="EW261" s="15">
        <f t="shared" si="308"/>
        <v>7.91324382112974</v>
      </c>
      <c r="EX261" s="7">
        <v>4.5687134502924</v>
      </c>
      <c r="EY261" s="37">
        <f t="shared" si="309"/>
        <v>0.252133429145688</v>
      </c>
      <c r="EZ261" s="37">
        <f t="shared" si="310"/>
        <v>0.11606016076907</v>
      </c>
      <c r="FA261" s="7">
        <v>301.612820248996</v>
      </c>
      <c r="FB261" s="15">
        <f t="shared" si="311"/>
        <v>29.5783847653064</v>
      </c>
      <c r="FC261" s="7">
        <v>17.077088406444</v>
      </c>
      <c r="FD261" s="7">
        <v>307.371871820374</v>
      </c>
      <c r="FE261" s="15">
        <f t="shared" si="312"/>
        <v>14.8139441690672</v>
      </c>
      <c r="FF261" s="7">
        <v>8.55283465377101</v>
      </c>
      <c r="FG261" s="37">
        <f t="shared" si="303"/>
        <v>0.0189141807184052</v>
      </c>
      <c r="FH261" s="37">
        <f t="shared" si="304"/>
        <v>0.00398000731050295</v>
      </c>
    </row>
    <row r="262" spans="1:164">
      <c r="A262" s="5">
        <v>45</v>
      </c>
      <c r="B262" s="5" t="s">
        <v>249</v>
      </c>
      <c r="C262" s="6" t="s">
        <v>250</v>
      </c>
      <c r="D262" s="5" t="s">
        <v>175</v>
      </c>
      <c r="E262" s="7">
        <v>116.733333</v>
      </c>
      <c r="F262" s="7">
        <v>38.033333</v>
      </c>
      <c r="G262" s="5" t="s">
        <v>99</v>
      </c>
      <c r="H262" s="8">
        <v>8</v>
      </c>
      <c r="I262" s="7">
        <v>12.5</v>
      </c>
      <c r="J262" s="8">
        <v>581</v>
      </c>
      <c r="K262" s="5" t="s">
        <v>81</v>
      </c>
      <c r="L262" s="9">
        <v>1.2</v>
      </c>
      <c r="M262" s="6" t="s">
        <v>82</v>
      </c>
      <c r="N262" s="5" t="s">
        <v>83</v>
      </c>
      <c r="O262" s="5" t="s">
        <v>110</v>
      </c>
      <c r="Q262" s="18"/>
      <c r="W262" s="5">
        <v>1</v>
      </c>
      <c r="X262" s="5" t="s">
        <v>82</v>
      </c>
      <c r="Y262" s="5" t="s">
        <v>119</v>
      </c>
      <c r="Z262" s="7">
        <v>0.318199992179871</v>
      </c>
      <c r="AA262" s="5">
        <v>3</v>
      </c>
      <c r="AB262" s="5" t="s">
        <v>86</v>
      </c>
      <c r="AC262" s="5" t="s">
        <v>103</v>
      </c>
      <c r="AD262" s="6" t="s">
        <v>135</v>
      </c>
      <c r="AE262" s="7">
        <v>8.75</v>
      </c>
      <c r="AF262" s="7">
        <v>0.561</v>
      </c>
      <c r="AG262" s="7">
        <v>0.035</v>
      </c>
      <c r="AH262" s="7">
        <v>14.6</v>
      </c>
      <c r="AI262" s="7">
        <v>57.6</v>
      </c>
      <c r="AJ262" s="7">
        <v>27.8</v>
      </c>
      <c r="AK262" s="7">
        <v>0.402786541951696</v>
      </c>
      <c r="AL262" s="15">
        <f t="shared" si="234"/>
        <v>0.0257087312384087</v>
      </c>
      <c r="AM262" s="7">
        <v>0.014842942901019</v>
      </c>
      <c r="AN262" s="7">
        <v>0.395102610638</v>
      </c>
      <c r="AO262" s="15">
        <f t="shared" si="235"/>
        <v>0.0220623084856334</v>
      </c>
      <c r="AP262" s="7">
        <v>0.012737679743125</v>
      </c>
      <c r="AQ262" s="37">
        <f t="shared" ref="AQ262:AQ267" si="313">LN(AN262)-LN(AK262)</f>
        <v>-0.019261244111326</v>
      </c>
      <c r="AR262" s="37">
        <f t="shared" ref="AR262:AR267" si="314">(AO262^2)/(AA262*(AN262^2))+(AL262^2)/(AA262*(AK262^2))</f>
        <v>0.00239731754314883</v>
      </c>
      <c r="BY262" s="7">
        <v>6.29170654343605</v>
      </c>
      <c r="BZ262" s="15">
        <f t="shared" si="282"/>
        <v>0.659837900277531</v>
      </c>
      <c r="CA262" s="7">
        <v>0.38095758934675</v>
      </c>
      <c r="CB262" s="7">
        <v>6.40679773591096</v>
      </c>
      <c r="CC262" s="15">
        <f t="shared" si="283"/>
        <v>0.494736341250298</v>
      </c>
      <c r="CD262" s="7">
        <v>0.28563615979875</v>
      </c>
      <c r="CE262" s="37">
        <f t="shared" si="272"/>
        <v>0.0181272284470395</v>
      </c>
      <c r="CF262" s="37">
        <f t="shared" si="273"/>
        <v>0.00565387188891196</v>
      </c>
      <c r="DU262" s="7">
        <v>98.611111111111</v>
      </c>
      <c r="DV262" s="15">
        <f t="shared" si="299"/>
        <v>7.84443300529319</v>
      </c>
      <c r="DW262" s="7">
        <v>4.52898550724601</v>
      </c>
      <c r="DX262" s="7">
        <v>141.636473429951</v>
      </c>
      <c r="DY262" s="15">
        <f t="shared" si="300"/>
        <v>20.9184880141163</v>
      </c>
      <c r="DZ262" s="7">
        <v>12.07729468599</v>
      </c>
      <c r="EA262" s="37">
        <f t="shared" si="274"/>
        <v>0.362079784798044</v>
      </c>
      <c r="EB262" s="37">
        <f t="shared" si="275"/>
        <v>0.00938027315733043</v>
      </c>
      <c r="EC262" s="7">
        <v>42.541931179702</v>
      </c>
      <c r="ED262" s="15">
        <f t="shared" si="301"/>
        <v>10.0714012268923</v>
      </c>
      <c r="EE262" s="7">
        <v>5.814726209463</v>
      </c>
      <c r="EF262" s="7">
        <v>24.653097017648</v>
      </c>
      <c r="EG262" s="15">
        <f t="shared" si="302"/>
        <v>10.7879659080215</v>
      </c>
      <c r="EH262" s="7">
        <v>6.2284350210047</v>
      </c>
      <c r="EI262" s="37">
        <f t="shared" si="276"/>
        <v>-0.545587673279817</v>
      </c>
      <c r="EJ262" s="37">
        <f t="shared" si="277"/>
        <v>0.0825105725785755</v>
      </c>
      <c r="EK262" s="7">
        <v>37.2336367074386</v>
      </c>
      <c r="EL262" s="15">
        <f t="shared" si="305"/>
        <v>19.014433196554</v>
      </c>
      <c r="EM262" s="7">
        <v>10.9779881245186</v>
      </c>
      <c r="EN262" s="7">
        <v>38.1014550363137</v>
      </c>
      <c r="EO262" s="15">
        <f t="shared" si="306"/>
        <v>19.0174214777418</v>
      </c>
      <c r="EP262" s="7">
        <v>10.9797134094668</v>
      </c>
      <c r="EQ262" s="37">
        <f t="shared" si="280"/>
        <v>0.023039906042198</v>
      </c>
      <c r="ER262" s="37">
        <f t="shared" si="281"/>
        <v>0.169973192492565</v>
      </c>
      <c r="ES262" s="7">
        <v>17.8435672514619</v>
      </c>
      <c r="ET262" s="15">
        <f t="shared" si="307"/>
        <v>8.54630332682014</v>
      </c>
      <c r="EU262" s="7">
        <v>4.9342105263158</v>
      </c>
      <c r="EV262" s="7">
        <v>8.52339181286549</v>
      </c>
      <c r="EW262" s="15">
        <f t="shared" si="308"/>
        <v>1.58264876422597</v>
      </c>
      <c r="EX262" s="7">
        <v>0.91374269005849</v>
      </c>
      <c r="EY262" s="37">
        <f t="shared" si="309"/>
        <v>-0.738828703482518</v>
      </c>
      <c r="EZ262" s="37">
        <f t="shared" si="310"/>
        <v>0.0879593590034576</v>
      </c>
      <c r="FA262" s="7">
        <v>301.612820248996</v>
      </c>
      <c r="FB262" s="15">
        <f t="shared" si="311"/>
        <v>29.5783847653064</v>
      </c>
      <c r="FC262" s="7">
        <v>17.077088406444</v>
      </c>
      <c r="FD262" s="7">
        <v>260.220530232877</v>
      </c>
      <c r="FE262" s="15">
        <f t="shared" si="312"/>
        <v>50.2461264213961</v>
      </c>
      <c r="FF262" s="7">
        <v>29.009614615129</v>
      </c>
      <c r="FG262" s="37">
        <f t="shared" si="303"/>
        <v>-0.147614677980945</v>
      </c>
      <c r="FH262" s="37">
        <f t="shared" si="304"/>
        <v>0.0156337256300802</v>
      </c>
    </row>
    <row r="263" spans="1:164">
      <c r="A263" s="5">
        <v>45</v>
      </c>
      <c r="B263" s="5" t="s">
        <v>249</v>
      </c>
      <c r="C263" s="6" t="s">
        <v>250</v>
      </c>
      <c r="D263" s="5" t="s">
        <v>175</v>
      </c>
      <c r="E263" s="7">
        <v>116.733333</v>
      </c>
      <c r="F263" s="7">
        <v>38.033333</v>
      </c>
      <c r="G263" s="5" t="s">
        <v>99</v>
      </c>
      <c r="H263" s="8">
        <v>8</v>
      </c>
      <c r="I263" s="7">
        <v>12.5</v>
      </c>
      <c r="J263" s="8">
        <v>581</v>
      </c>
      <c r="K263" s="5" t="s">
        <v>81</v>
      </c>
      <c r="L263" s="9">
        <v>0.6</v>
      </c>
      <c r="M263" s="6" t="s">
        <v>82</v>
      </c>
      <c r="N263" s="5" t="s">
        <v>83</v>
      </c>
      <c r="O263" s="5" t="s">
        <v>110</v>
      </c>
      <c r="Q263" s="18"/>
      <c r="W263" s="5">
        <v>1</v>
      </c>
      <c r="X263" s="5" t="s">
        <v>82</v>
      </c>
      <c r="Y263" s="5" t="s">
        <v>119</v>
      </c>
      <c r="Z263" s="7">
        <v>0.318199992179871</v>
      </c>
      <c r="AA263" s="5">
        <v>3</v>
      </c>
      <c r="AB263" s="5" t="s">
        <v>86</v>
      </c>
      <c r="AC263" s="5" t="s">
        <v>103</v>
      </c>
      <c r="AD263" s="6" t="s">
        <v>135</v>
      </c>
      <c r="AE263" s="7">
        <v>8.75</v>
      </c>
      <c r="AF263" s="7">
        <v>0.561</v>
      </c>
      <c r="AG263" s="7">
        <v>0.035</v>
      </c>
      <c r="AH263" s="7">
        <v>14.6</v>
      </c>
      <c r="AI263" s="7">
        <v>57.6</v>
      </c>
      <c r="AJ263" s="7">
        <v>27.8</v>
      </c>
      <c r="AK263" s="7">
        <v>0.383532039648192</v>
      </c>
      <c r="AL263" s="15">
        <f t="shared" si="234"/>
        <v>0.0441246169712633</v>
      </c>
      <c r="AM263" s="7">
        <v>0.025475359486248</v>
      </c>
      <c r="AN263" s="7">
        <v>0.285254781516124</v>
      </c>
      <c r="AO263" s="15">
        <f t="shared" si="235"/>
        <v>0.0367640660034586</v>
      </c>
      <c r="AP263" s="7">
        <v>0.021225743403602</v>
      </c>
      <c r="AQ263" s="37">
        <f t="shared" si="313"/>
        <v>-0.296040411537189</v>
      </c>
      <c r="AR263" s="37">
        <f t="shared" si="314"/>
        <v>0.00994883292250323</v>
      </c>
      <c r="BY263" s="7">
        <v>6.89718629515189</v>
      </c>
      <c r="BZ263" s="15">
        <f t="shared" si="282"/>
        <v>0.659695816319685</v>
      </c>
      <c r="CA263" s="7">
        <v>0.38087555713544</v>
      </c>
      <c r="CB263" s="7">
        <v>6.30392934292198</v>
      </c>
      <c r="CC263" s="15">
        <f t="shared" si="283"/>
        <v>1.42964878393465</v>
      </c>
      <c r="CD263" s="7">
        <v>0.82540811025129</v>
      </c>
      <c r="CE263" s="37">
        <f t="shared" si="272"/>
        <v>-0.0899404009257374</v>
      </c>
      <c r="CF263" s="37">
        <f t="shared" si="273"/>
        <v>0.0201935593460865</v>
      </c>
      <c r="DU263" s="7">
        <v>109.933574879227</v>
      </c>
      <c r="DV263" s="15">
        <f t="shared" si="299"/>
        <v>13.0740550088214</v>
      </c>
      <c r="DW263" s="7">
        <v>7.54830917874301</v>
      </c>
      <c r="DX263" s="7">
        <v>137.862318840579</v>
      </c>
      <c r="DY263" s="15">
        <f t="shared" si="300"/>
        <v>13.0740550088231</v>
      </c>
      <c r="DZ263" s="7">
        <v>7.54830917874401</v>
      </c>
      <c r="EA263" s="37">
        <f t="shared" si="274"/>
        <v>0.226379178914303</v>
      </c>
      <c r="EB263" s="37">
        <f t="shared" si="275"/>
        <v>0.00771237107213398</v>
      </c>
      <c r="EC263" s="7">
        <v>71.5666989815596</v>
      </c>
      <c r="ED263" s="15">
        <f t="shared" si="301"/>
        <v>14.3848949176259</v>
      </c>
      <c r="EE263" s="7">
        <v>8.3051229529558</v>
      </c>
      <c r="EF263" s="7">
        <v>105.399610136452</v>
      </c>
      <c r="EG263" s="15">
        <f t="shared" si="302"/>
        <v>20.1428024537846</v>
      </c>
      <c r="EH263" s="7">
        <v>11.629452418926</v>
      </c>
      <c r="EI263" s="37">
        <f t="shared" si="276"/>
        <v>0.387129069453223</v>
      </c>
      <c r="EJ263" s="37">
        <f t="shared" si="277"/>
        <v>0.0256411808791752</v>
      </c>
      <c r="EK263" s="7">
        <v>38.0859274717812</v>
      </c>
      <c r="EL263" s="15">
        <f t="shared" si="305"/>
        <v>5.14283192382038</v>
      </c>
      <c r="EM263" s="7">
        <v>2.9692153956147</v>
      </c>
      <c r="EN263" s="7">
        <v>27.5409858692261</v>
      </c>
      <c r="EO263" s="15">
        <f t="shared" si="306"/>
        <v>5.65980456927137</v>
      </c>
      <c r="EP263" s="7">
        <v>3.2676896916295</v>
      </c>
      <c r="EQ263" s="37">
        <f t="shared" si="280"/>
        <v>-0.324169565826855</v>
      </c>
      <c r="ER263" s="37">
        <f t="shared" si="281"/>
        <v>0.0201553174824432</v>
      </c>
      <c r="ES263" s="7">
        <v>17.8435672514619</v>
      </c>
      <c r="ET263" s="15">
        <f t="shared" si="307"/>
        <v>4.74794629267795</v>
      </c>
      <c r="EU263" s="7">
        <v>2.7412280701755</v>
      </c>
      <c r="EV263" s="7">
        <v>13.4576023391812</v>
      </c>
      <c r="EW263" s="15">
        <f t="shared" si="308"/>
        <v>8.54630332682014</v>
      </c>
      <c r="EX263" s="7">
        <v>4.9342105263158</v>
      </c>
      <c r="EY263" s="37">
        <f t="shared" si="309"/>
        <v>-0.282098889159883</v>
      </c>
      <c r="EZ263" s="37">
        <f t="shared" si="310"/>
        <v>0.158031980661641</v>
      </c>
      <c r="FA263" s="7">
        <v>236.884224485829</v>
      </c>
      <c r="FB263" s="15">
        <f t="shared" si="311"/>
        <v>38.4395243016902</v>
      </c>
      <c r="FC263" s="7">
        <v>22.193069703102</v>
      </c>
      <c r="FD263" s="7">
        <v>194.820283293891</v>
      </c>
      <c r="FE263" s="15">
        <f t="shared" si="312"/>
        <v>17.759406752391</v>
      </c>
      <c r="FF263" s="7">
        <v>10.253398269141</v>
      </c>
      <c r="FG263" s="37">
        <f t="shared" si="303"/>
        <v>-0.195494008025628</v>
      </c>
      <c r="FH263" s="37">
        <f t="shared" si="304"/>
        <v>0.0115472515353174</v>
      </c>
    </row>
    <row r="264" spans="1:164">
      <c r="A264" s="5">
        <v>45</v>
      </c>
      <c r="B264" s="5" t="s">
        <v>249</v>
      </c>
      <c r="C264" s="6" t="s">
        <v>250</v>
      </c>
      <c r="D264" s="5" t="s">
        <v>175</v>
      </c>
      <c r="E264" s="7">
        <v>116.733333</v>
      </c>
      <c r="F264" s="7">
        <v>38.033333</v>
      </c>
      <c r="G264" s="5" t="s">
        <v>99</v>
      </c>
      <c r="H264" s="8">
        <v>8</v>
      </c>
      <c r="I264" s="7">
        <v>12.5</v>
      </c>
      <c r="J264" s="8">
        <v>581</v>
      </c>
      <c r="K264" s="5" t="s">
        <v>81</v>
      </c>
      <c r="L264" s="9">
        <v>1.2</v>
      </c>
      <c r="M264" s="6" t="s">
        <v>82</v>
      </c>
      <c r="N264" s="5" t="s">
        <v>83</v>
      </c>
      <c r="O264" s="5" t="s">
        <v>110</v>
      </c>
      <c r="Q264" s="18"/>
      <c r="W264" s="5">
        <v>1</v>
      </c>
      <c r="X264" s="5" t="s">
        <v>82</v>
      </c>
      <c r="Y264" s="5" t="s">
        <v>119</v>
      </c>
      <c r="Z264" s="7">
        <v>0.318199992179871</v>
      </c>
      <c r="AA264" s="5">
        <v>3</v>
      </c>
      <c r="AB264" s="5" t="s">
        <v>86</v>
      </c>
      <c r="AC264" s="5" t="s">
        <v>103</v>
      </c>
      <c r="AD264" s="6" t="s">
        <v>135</v>
      </c>
      <c r="AE264" s="7">
        <v>8.75</v>
      </c>
      <c r="AF264" s="7">
        <v>0.561</v>
      </c>
      <c r="AG264" s="7">
        <v>0.035</v>
      </c>
      <c r="AH264" s="7">
        <v>14.6</v>
      </c>
      <c r="AI264" s="7">
        <v>57.6</v>
      </c>
      <c r="AJ264" s="7">
        <v>27.8</v>
      </c>
      <c r="AK264" s="7">
        <v>0.383532039648192</v>
      </c>
      <c r="AL264" s="15">
        <f t="shared" si="234"/>
        <v>0.0441246169712633</v>
      </c>
      <c r="AM264" s="7">
        <v>0.025475359486248</v>
      </c>
      <c r="AN264" s="7">
        <v>0.392818651403043</v>
      </c>
      <c r="AO264" s="15">
        <f t="shared" si="235"/>
        <v>0.0367640660034586</v>
      </c>
      <c r="AP264" s="7">
        <v>0.021225743403602</v>
      </c>
      <c r="AQ264" s="37">
        <f t="shared" si="313"/>
        <v>0.0239248958738679</v>
      </c>
      <c r="AR264" s="37">
        <f t="shared" si="314"/>
        <v>0.00733174145979963</v>
      </c>
      <c r="BY264" s="7">
        <v>6.89718629515189</v>
      </c>
      <c r="BZ264" s="15">
        <f t="shared" si="282"/>
        <v>0.659695816319685</v>
      </c>
      <c r="CA264" s="7">
        <v>0.38087555713544</v>
      </c>
      <c r="CB264" s="7">
        <v>7.07568838697328</v>
      </c>
      <c r="CC264" s="15">
        <f t="shared" si="283"/>
        <v>1.15500049340139</v>
      </c>
      <c r="CD264" s="7">
        <v>0.666839845779441</v>
      </c>
      <c r="CE264" s="37">
        <f t="shared" si="272"/>
        <v>0.0255511921825635</v>
      </c>
      <c r="CF264" s="37">
        <f t="shared" si="273"/>
        <v>0.0119313515329908</v>
      </c>
      <c r="DU264" s="7">
        <v>109.933574879227</v>
      </c>
      <c r="DV264" s="15">
        <f t="shared" si="299"/>
        <v>13.0740550088214</v>
      </c>
      <c r="DW264" s="7">
        <v>7.54830917874301</v>
      </c>
      <c r="DX264" s="7">
        <v>168.810386473429</v>
      </c>
      <c r="DY264" s="15">
        <f t="shared" si="300"/>
        <v>19.6110825132347</v>
      </c>
      <c r="DZ264" s="7">
        <v>11.322463768116</v>
      </c>
      <c r="EA264" s="37">
        <f t="shared" si="274"/>
        <v>0.428899792851206</v>
      </c>
      <c r="EB264" s="37">
        <f t="shared" si="275"/>
        <v>0.00921319671015558</v>
      </c>
      <c r="EC264" s="7">
        <v>71.5666989815596</v>
      </c>
      <c r="ED264" s="15">
        <f t="shared" si="301"/>
        <v>14.3848949176259</v>
      </c>
      <c r="EE264" s="7">
        <v>8.3051229529558</v>
      </c>
      <c r="EF264" s="7">
        <v>54.9189912541305</v>
      </c>
      <c r="EG264" s="15">
        <f t="shared" si="302"/>
        <v>7.19667914000075</v>
      </c>
      <c r="EH264" s="7">
        <v>4.1550046387508</v>
      </c>
      <c r="EI264" s="37">
        <f t="shared" si="276"/>
        <v>-0.264770654571399</v>
      </c>
      <c r="EJ264" s="37">
        <f t="shared" si="277"/>
        <v>0.0191909558864356</v>
      </c>
      <c r="EK264" s="7">
        <v>38.0859274717812</v>
      </c>
      <c r="EL264" s="15">
        <f t="shared" si="305"/>
        <v>5.14283192382038</v>
      </c>
      <c r="EM264" s="7">
        <v>2.9692153956147</v>
      </c>
      <c r="EN264" s="7">
        <v>22.0390521698563</v>
      </c>
      <c r="EO264" s="15">
        <f t="shared" si="306"/>
        <v>7.7008006203867</v>
      </c>
      <c r="EP264" s="7">
        <v>4.4460593111559</v>
      </c>
      <c r="EQ264" s="37">
        <f t="shared" si="280"/>
        <v>-0.547028877844742</v>
      </c>
      <c r="ER264" s="37">
        <f t="shared" si="281"/>
        <v>0.0467751248172073</v>
      </c>
      <c r="ES264" s="7">
        <v>17.8435672514619</v>
      </c>
      <c r="ET264" s="15">
        <f t="shared" si="307"/>
        <v>4.74794629267795</v>
      </c>
      <c r="EU264" s="7">
        <v>2.7412280701755</v>
      </c>
      <c r="EV264" s="7">
        <v>12.1783625730994</v>
      </c>
      <c r="EW264" s="15">
        <f t="shared" si="308"/>
        <v>1.58264876422581</v>
      </c>
      <c r="EX264" s="7">
        <v>0.913742690058399</v>
      </c>
      <c r="EY264" s="37">
        <f t="shared" si="309"/>
        <v>-0.381982247666168</v>
      </c>
      <c r="EZ264" s="37">
        <f t="shared" si="310"/>
        <v>0.0292303163987575</v>
      </c>
      <c r="FA264" s="7">
        <v>236.884224485829</v>
      </c>
      <c r="FB264" s="15">
        <f t="shared" si="311"/>
        <v>38.4395243016902</v>
      </c>
      <c r="FC264" s="7">
        <v>22.193069703102</v>
      </c>
      <c r="FD264" s="7">
        <v>239.870928650638</v>
      </c>
      <c r="FE264" s="15">
        <f t="shared" si="312"/>
        <v>56.1865551608734</v>
      </c>
      <c r="FF264" s="7">
        <v>32.439322746968</v>
      </c>
      <c r="FG264" s="37">
        <f t="shared" si="303"/>
        <v>0.0125294638893108</v>
      </c>
      <c r="FH264" s="37">
        <f t="shared" si="304"/>
        <v>0.0270662621042389</v>
      </c>
    </row>
    <row r="265" ht="16.8" spans="1:188">
      <c r="A265" s="47">
        <v>46</v>
      </c>
      <c r="B265" s="5" t="s">
        <v>251</v>
      </c>
      <c r="C265" s="6" t="s">
        <v>252</v>
      </c>
      <c r="D265" s="5" t="s">
        <v>253</v>
      </c>
      <c r="E265" s="7">
        <v>119.92</v>
      </c>
      <c r="F265" s="7">
        <v>49.32</v>
      </c>
      <c r="G265" s="5" t="s">
        <v>108</v>
      </c>
      <c r="H265" s="8">
        <v>628</v>
      </c>
      <c r="I265" s="7">
        <v>0.2</v>
      </c>
      <c r="J265" s="8">
        <v>324</v>
      </c>
      <c r="K265" s="5" t="s">
        <v>117</v>
      </c>
      <c r="P265" s="9">
        <v>3.2</v>
      </c>
      <c r="Q265" s="6" t="s">
        <v>82</v>
      </c>
      <c r="R265" s="5" t="s">
        <v>188</v>
      </c>
      <c r="S265" s="5" t="s">
        <v>110</v>
      </c>
      <c r="W265" s="5">
        <v>10</v>
      </c>
      <c r="X265" s="6" t="s">
        <v>89</v>
      </c>
      <c r="Y265" s="5" t="s">
        <v>85</v>
      </c>
      <c r="Z265" s="48">
        <v>0.3626</v>
      </c>
      <c r="AA265" s="5">
        <v>6</v>
      </c>
      <c r="AB265" s="5" t="s">
        <v>86</v>
      </c>
      <c r="AC265" s="5" t="s">
        <v>103</v>
      </c>
      <c r="AD265" s="6" t="s">
        <v>88</v>
      </c>
      <c r="AE265" s="49">
        <v>7.45</v>
      </c>
      <c r="AF265" s="7">
        <v>5.4</v>
      </c>
      <c r="AG265" s="7">
        <v>0.43</v>
      </c>
      <c r="AH265" s="7">
        <v>27</v>
      </c>
      <c r="AI265" s="7">
        <v>54.5</v>
      </c>
      <c r="AJ265" s="7">
        <v>18</v>
      </c>
      <c r="AK265" s="7">
        <v>0.499819</v>
      </c>
      <c r="AL265" s="7">
        <f>AK265*0.224776992465161</f>
        <v>0.112347811596944</v>
      </c>
      <c r="AN265" s="7">
        <v>0.499343</v>
      </c>
      <c r="AO265" s="7">
        <f>AN265*0.224776992465161</f>
        <v>0.112240817748531</v>
      </c>
      <c r="AQ265" s="37">
        <f t="shared" si="313"/>
        <v>-0.000952798517178222</v>
      </c>
      <c r="AR265" s="37">
        <f t="shared" si="314"/>
        <v>0.0168415654472277</v>
      </c>
      <c r="BI265" s="7">
        <v>239.026</v>
      </c>
      <c r="BJ265" s="15">
        <f>BK265*(AA265^0.5)</f>
        <v>24.6198214047137</v>
      </c>
      <c r="BK265" s="7">
        <v>10.051</v>
      </c>
      <c r="BL265" s="7">
        <v>266.136</v>
      </c>
      <c r="BM265" s="15">
        <f>BN265*(AA265^0.5)</f>
        <v>16.4115812766473</v>
      </c>
      <c r="BN265" s="7">
        <v>6.69999999999999</v>
      </c>
      <c r="BO265" s="37">
        <f>LN(BL265)-LN(BI265)</f>
        <v>0.107435123693469</v>
      </c>
      <c r="BP265" s="37">
        <f>(BM265^2)/(AA265*(BL265^2))+(BJ265^2)/(AA265*(BI265^2))</f>
        <v>0.00240197284692409</v>
      </c>
      <c r="BQ265" s="7">
        <v>925.761</v>
      </c>
      <c r="BR265" s="15">
        <f>BS265*(AA265^0.5)</f>
        <v>215.871081541739</v>
      </c>
      <c r="BS265" s="7">
        <v>88.129</v>
      </c>
      <c r="BT265" s="7">
        <v>1079.21</v>
      </c>
      <c r="BU265" s="15">
        <f>BV265*(AA265^0.5)</f>
        <v>167.888026970359</v>
      </c>
      <c r="BV265" s="7">
        <v>68.54</v>
      </c>
      <c r="BW265" s="37">
        <f>LN(BT265)-LN(BQ265)</f>
        <v>0.153368468992912</v>
      </c>
      <c r="BX265" s="37">
        <f>(BU265^2)/(AA265*(BT265^2))+(BR265^2)/(AA265*(BQ265^2))</f>
        <v>0.0130957773253722</v>
      </c>
      <c r="BY265" s="7">
        <v>33.251</v>
      </c>
      <c r="BZ265" s="15">
        <f t="shared" ref="BZ265:BZ305" si="315">CA265*(AA265^0.5)</f>
        <v>1.13288900603723</v>
      </c>
      <c r="CA265" s="7">
        <v>0.462500000000006</v>
      </c>
      <c r="CB265" s="7">
        <v>33.9327</v>
      </c>
      <c r="CC265" s="15">
        <f t="shared" ref="CC265:CC305" si="316">CD265*(AA265^0.5)</f>
        <v>1.17991920909867</v>
      </c>
      <c r="CD265" s="7">
        <v>0.481700000000004</v>
      </c>
      <c r="CE265" s="37">
        <f t="shared" ref="CE265:CE305" si="317">LN(CB265)-LN(BY265)</f>
        <v>0.0202943093894024</v>
      </c>
      <c r="CF265" s="37">
        <f t="shared" ref="CF265:CF305" si="318">(CC265^2)/(AA265*(CB265^2))+(BZ265^2)/(AA265*(BY265^2))</f>
        <v>0.000394989400000776</v>
      </c>
      <c r="CO265" s="7">
        <v>84.6775</v>
      </c>
      <c r="CP265" s="15">
        <f t="shared" ref="CP265:CP270" si="319">CQ265*(AA265^0.5)</f>
        <v>4.3539680177971</v>
      </c>
      <c r="CQ265" s="7">
        <v>1.7775</v>
      </c>
      <c r="CR265" s="7">
        <v>86.2505</v>
      </c>
      <c r="CS265" s="15">
        <f t="shared" ref="CS265:CS270" si="320">CT265*(AA265^0.5)</f>
        <v>7.0763309179263</v>
      </c>
      <c r="CT265" s="7">
        <v>2.88889999999999</v>
      </c>
      <c r="CU265" s="37">
        <f t="shared" ref="CU265:CU270" si="321">LN(CR265)-LN(CO265)</f>
        <v>0.0184059300750388</v>
      </c>
      <c r="CV265" s="37">
        <f t="shared" ref="CV265:CV270" si="322">(CS265^2)/(AA265*(CR265^2))+(CP265^2)/(AA265*(CO265^2))</f>
        <v>0.00156250727177531</v>
      </c>
      <c r="DU265" s="7">
        <v>559.197</v>
      </c>
      <c r="DV265" s="15">
        <f t="shared" ref="DV265:DV270" si="323">DW265*(AA265^0.5)</f>
        <v>16.2548139331091</v>
      </c>
      <c r="DW265" s="7">
        <v>6.63599999999997</v>
      </c>
      <c r="DX265" s="7">
        <v>550.023</v>
      </c>
      <c r="DY265" s="15">
        <f t="shared" ref="DY265:DY270" si="324">DZ265*(AA265^0.5)</f>
        <v>14.8953471258646</v>
      </c>
      <c r="DZ265" s="7">
        <v>6.08100000000002</v>
      </c>
      <c r="EA265" s="37">
        <f t="shared" ref="EA265:EA270" si="325">LN(DX265)-LN(DU265)</f>
        <v>-0.0165417305643638</v>
      </c>
      <c r="EB265" s="37">
        <f t="shared" ref="EB265:EB270" si="326">(DY265^2)/(AA265*(DX265^2))+(DV265^2)/(AA265*(DU265^2))</f>
        <v>0.00026305903304434</v>
      </c>
      <c r="EC265" s="7">
        <v>40.12</v>
      </c>
      <c r="ED265" s="15">
        <f t="shared" ref="ED265:ED270" si="327">EE265*(AA265^0.5)</f>
        <v>1.15126017910809</v>
      </c>
      <c r="EE265" s="7">
        <v>0.47</v>
      </c>
      <c r="EF265" s="7">
        <v>39.62</v>
      </c>
      <c r="EG265" s="15">
        <f t="shared" ref="EG265:EG270" si="328">EH265*(AA265^0.5)</f>
        <v>0.906311204829776</v>
      </c>
      <c r="EH265" s="7">
        <v>0.37</v>
      </c>
      <c r="EI265" s="37">
        <f t="shared" ref="EI265:EI270" si="329">LN(EF265)-LN(EC265)</f>
        <v>-0.0125409218233301</v>
      </c>
      <c r="EJ265" s="37">
        <f t="shared" ref="EJ265:EJ270" si="330">(EG265^2)/(AA265*(EF265^2))+(ED265^2)/(AA265*(EC265^2))</f>
        <v>0.000224449488340662</v>
      </c>
      <c r="FY265" s="10">
        <v>0.805072</v>
      </c>
      <c r="FZ265" s="15">
        <f t="shared" ref="FZ265:FZ273" si="331">GA265*(AA265^0.5)</f>
        <v>0.0710009096843132</v>
      </c>
      <c r="GA265" s="7">
        <v>0.028986</v>
      </c>
      <c r="GB265" s="7">
        <v>0.753623</v>
      </c>
      <c r="GC265" s="15">
        <f t="shared" ref="GC265:GC273" si="332">GD265*(AA265^0.5)</f>
        <v>0.0869740322970023</v>
      </c>
      <c r="GD265" s="7">
        <v>0.035507</v>
      </c>
      <c r="GE265" s="37">
        <f t="shared" ref="GE265:GE273" si="333">LN(GB265)-LN(FY265)</f>
        <v>-0.0660394714464712</v>
      </c>
      <c r="GF265" s="37">
        <f t="shared" ref="GF265:GF273" si="334">(GC265^2)/(AA265*(GB265^2))+(FZ265^2)/(AA265*(FY265^2))</f>
        <v>0.00351613457683021</v>
      </c>
    </row>
    <row r="266" ht="16.8" spans="1:188">
      <c r="A266" s="5">
        <v>46</v>
      </c>
      <c r="B266" s="5" t="s">
        <v>251</v>
      </c>
      <c r="C266" s="6" t="s">
        <v>252</v>
      </c>
      <c r="D266" s="5" t="s">
        <v>253</v>
      </c>
      <c r="E266" s="7">
        <v>119.92</v>
      </c>
      <c r="F266" s="7">
        <v>49.32</v>
      </c>
      <c r="G266" s="5" t="s">
        <v>108</v>
      </c>
      <c r="H266" s="8">
        <v>628</v>
      </c>
      <c r="I266" s="7">
        <v>0.2</v>
      </c>
      <c r="J266" s="8">
        <v>324</v>
      </c>
      <c r="K266" s="5" t="s">
        <v>117</v>
      </c>
      <c r="P266" s="9">
        <v>3.2</v>
      </c>
      <c r="Q266" s="6" t="s">
        <v>82</v>
      </c>
      <c r="R266" s="5" t="s">
        <v>188</v>
      </c>
      <c r="S266" s="5" t="s">
        <v>110</v>
      </c>
      <c r="W266" s="5">
        <v>10</v>
      </c>
      <c r="X266" s="6" t="s">
        <v>89</v>
      </c>
      <c r="Y266" s="5" t="s">
        <v>85</v>
      </c>
      <c r="Z266" s="48">
        <v>0.3626</v>
      </c>
      <c r="AA266" s="5">
        <v>6</v>
      </c>
      <c r="AB266" s="5" t="s">
        <v>86</v>
      </c>
      <c r="AC266" s="5" t="s">
        <v>103</v>
      </c>
      <c r="AD266" s="6" t="s">
        <v>88</v>
      </c>
      <c r="AE266" s="7">
        <v>7.45</v>
      </c>
      <c r="AF266" s="7">
        <v>5.4</v>
      </c>
      <c r="AG266" s="7">
        <v>0.43</v>
      </c>
      <c r="AH266" s="7">
        <v>27</v>
      </c>
      <c r="AI266" s="7">
        <v>54.5</v>
      </c>
      <c r="AJ266" s="7">
        <v>18</v>
      </c>
      <c r="AK266" s="7">
        <v>0.508008</v>
      </c>
      <c r="AL266" s="7">
        <f>AK266*0.224776992465161</f>
        <v>0.114188510388242</v>
      </c>
      <c r="AN266" s="7">
        <v>0.505555</v>
      </c>
      <c r="AO266" s="7">
        <f>AN266*0.224776992465161</f>
        <v>0.113637132425724</v>
      </c>
      <c r="AQ266" s="37">
        <f t="shared" si="313"/>
        <v>-0.00484035977890507</v>
      </c>
      <c r="AR266" s="37">
        <f t="shared" si="314"/>
        <v>0.0168415654472277</v>
      </c>
      <c r="BI266" s="7">
        <v>305.632</v>
      </c>
      <c r="BJ266" s="15">
        <f>BK266*(AA266^0.5)</f>
        <v>41.0069077839332</v>
      </c>
      <c r="BK266" s="7">
        <v>16.741</v>
      </c>
      <c r="BL266" s="7">
        <v>339.438</v>
      </c>
      <c r="BM266" s="15">
        <f>BN266*(AA266^0.5)</f>
        <v>42.6382679526268</v>
      </c>
      <c r="BN266" s="7">
        <v>17.407</v>
      </c>
      <c r="BO266" s="37">
        <f>LN(BL266)-LN(BI266)</f>
        <v>0.104909544966878</v>
      </c>
      <c r="BP266" s="37">
        <f>(BM266^2)/(AA266*(BL266^2))+(BJ266^2)/(AA266*(BI266^2))</f>
        <v>0.00563012874653021</v>
      </c>
      <c r="BQ266" s="7">
        <v>1287.21</v>
      </c>
      <c r="BR266" s="15">
        <f>BS266*(AA266^0.5)</f>
        <v>126.761094189029</v>
      </c>
      <c r="BS266" s="7">
        <v>51.75</v>
      </c>
      <c r="BT266" s="7">
        <v>1249.05</v>
      </c>
      <c r="BU266" s="15">
        <f>BV266*(AA266^0.5)</f>
        <v>130.165884931498</v>
      </c>
      <c r="BV266" s="7">
        <v>53.1400000000001</v>
      </c>
      <c r="BW266" s="37">
        <f>LN(BT266)-LN(BQ266)</f>
        <v>-0.0300938230985555</v>
      </c>
      <c r="BX266" s="37">
        <f>(BU266^2)/(AA266*(BT266^2))+(BR266^2)/(AA266*(BQ266^2))</f>
        <v>0.00342632005133646</v>
      </c>
      <c r="BY266" s="7">
        <v>35.4237</v>
      </c>
      <c r="BZ266" s="15">
        <f t="shared" si="315"/>
        <v>1.27422456419582</v>
      </c>
      <c r="CA266" s="7">
        <v>0.520200000000003</v>
      </c>
      <c r="CB266" s="7">
        <v>35.5081</v>
      </c>
      <c r="CC266" s="15">
        <f t="shared" si="316"/>
        <v>1.06185380349651</v>
      </c>
      <c r="CD266" s="7">
        <v>0.433500000000002</v>
      </c>
      <c r="CE266" s="37">
        <f t="shared" si="317"/>
        <v>0.00237975181318673</v>
      </c>
      <c r="CF266" s="37">
        <f t="shared" si="318"/>
        <v>0.000364698716668399</v>
      </c>
      <c r="CO266" s="7">
        <v>101.824</v>
      </c>
      <c r="CP266" s="15">
        <f t="shared" si="319"/>
        <v>10.3417456940306</v>
      </c>
      <c r="CQ266" s="7">
        <v>4.22200000000001</v>
      </c>
      <c r="CR266" s="7">
        <v>95.3969</v>
      </c>
      <c r="CS266" s="15">
        <f t="shared" si="320"/>
        <v>6.16855001925088</v>
      </c>
      <c r="CT266" s="7">
        <v>2.5183</v>
      </c>
      <c r="CU266" s="37">
        <f t="shared" si="321"/>
        <v>-0.0651997495479568</v>
      </c>
      <c r="CV266" s="37">
        <f t="shared" si="322"/>
        <v>0.00241609998570215</v>
      </c>
      <c r="DU266" s="7">
        <v>571.635</v>
      </c>
      <c r="DV266" s="15">
        <f t="shared" si="323"/>
        <v>12.6442660522468</v>
      </c>
      <c r="DW266" s="7">
        <v>5.16200000000003</v>
      </c>
      <c r="DX266" s="7">
        <v>580.896</v>
      </c>
      <c r="DY266" s="15">
        <f t="shared" si="324"/>
        <v>14.449539992678</v>
      </c>
      <c r="DZ266" s="7">
        <v>5.899</v>
      </c>
      <c r="EA266" s="37">
        <f t="shared" si="325"/>
        <v>0.0160710632963772</v>
      </c>
      <c r="EB266" s="37">
        <f t="shared" si="326"/>
        <v>0.000184669259363511</v>
      </c>
      <c r="EC266" s="7">
        <v>42.12</v>
      </c>
      <c r="ED266" s="15">
        <f t="shared" si="327"/>
        <v>1.44519894824207</v>
      </c>
      <c r="EE266" s="7">
        <v>0.59</v>
      </c>
      <c r="EF266" s="7">
        <v>43.69</v>
      </c>
      <c r="EG266" s="15">
        <f t="shared" si="328"/>
        <v>2.18004587107703</v>
      </c>
      <c r="EH266" s="7">
        <v>0.89</v>
      </c>
      <c r="EI266" s="37">
        <f t="shared" si="329"/>
        <v>0.0365965556975696</v>
      </c>
      <c r="EJ266" s="37">
        <f t="shared" si="330"/>
        <v>0.000611182040911788</v>
      </c>
      <c r="FY266" s="10">
        <v>0.872464</v>
      </c>
      <c r="FZ266" s="15">
        <f t="shared" si="331"/>
        <v>0.062123958856467</v>
      </c>
      <c r="GA266" s="7">
        <v>0.025362</v>
      </c>
      <c r="GB266" s="10">
        <v>0.764493</v>
      </c>
      <c r="GC266" s="15">
        <f t="shared" si="332"/>
        <v>0.0603480787929492</v>
      </c>
      <c r="GD266" s="7">
        <v>0.024637</v>
      </c>
      <c r="GE266" s="37">
        <f t="shared" si="333"/>
        <v>-0.132108523464466</v>
      </c>
      <c r="GF266" s="37">
        <f t="shared" si="334"/>
        <v>0.00188358257794766</v>
      </c>
    </row>
    <row r="267" ht="16.8" spans="1:188">
      <c r="A267" s="5">
        <v>47</v>
      </c>
      <c r="B267" s="5" t="s">
        <v>254</v>
      </c>
      <c r="C267" s="6" t="s">
        <v>255</v>
      </c>
      <c r="D267" s="5" t="s">
        <v>256</v>
      </c>
      <c r="E267" s="7">
        <v>108.07</v>
      </c>
      <c r="F267" s="7">
        <v>34.3</v>
      </c>
      <c r="G267" s="5" t="s">
        <v>99</v>
      </c>
      <c r="H267" s="8">
        <v>492</v>
      </c>
      <c r="I267" s="7">
        <v>13</v>
      </c>
      <c r="J267" s="8">
        <v>600</v>
      </c>
      <c r="K267" s="5" t="s">
        <v>81</v>
      </c>
      <c r="L267" s="9">
        <v>12</v>
      </c>
      <c r="M267" s="6" t="s">
        <v>100</v>
      </c>
      <c r="N267" s="5" t="s">
        <v>83</v>
      </c>
      <c r="O267" s="5" t="s">
        <v>110</v>
      </c>
      <c r="W267" s="5">
        <v>20</v>
      </c>
      <c r="X267" s="5" t="s">
        <v>100</v>
      </c>
      <c r="Y267" s="5" t="s">
        <v>85</v>
      </c>
      <c r="Z267" s="48">
        <v>0.5406</v>
      </c>
      <c r="AA267" s="5">
        <v>4</v>
      </c>
      <c r="AB267" s="5" t="s">
        <v>86</v>
      </c>
      <c r="AC267" s="5" t="s">
        <v>103</v>
      </c>
      <c r="AD267" s="6" t="s">
        <v>88</v>
      </c>
      <c r="AE267" s="7">
        <v>8.25</v>
      </c>
      <c r="AF267" s="7">
        <v>0.8</v>
      </c>
      <c r="AG267" s="7">
        <v>0.09</v>
      </c>
      <c r="AH267" s="7">
        <v>16.6</v>
      </c>
      <c r="AI267" s="7">
        <v>53.9</v>
      </c>
      <c r="AJ267" s="7">
        <v>29.5</v>
      </c>
      <c r="AK267" s="7">
        <v>0.533336</v>
      </c>
      <c r="AL267" s="15">
        <f>AM267*(AA267^0.5)</f>
        <v>0.021132</v>
      </c>
      <c r="AM267" s="7">
        <v>0.010566</v>
      </c>
      <c r="AN267" s="7">
        <v>0.546417</v>
      </c>
      <c r="AO267" s="15">
        <f>AP267*(AA267^0.5)</f>
        <v>0.0140859999999998</v>
      </c>
      <c r="AP267" s="7">
        <v>0.00704299999999991</v>
      </c>
      <c r="AQ267" s="37">
        <f t="shared" si="313"/>
        <v>0.0242308009632471</v>
      </c>
      <c r="AR267" s="37">
        <f t="shared" si="314"/>
        <v>0.000558618934208379</v>
      </c>
      <c r="BY267" s="7">
        <v>16.16</v>
      </c>
      <c r="BZ267" s="15">
        <f t="shared" si="315"/>
        <v>0.32</v>
      </c>
      <c r="CA267" s="7">
        <v>0.16</v>
      </c>
      <c r="CB267" s="7">
        <v>17.18</v>
      </c>
      <c r="CC267" s="15">
        <f t="shared" si="316"/>
        <v>0.38</v>
      </c>
      <c r="CD267" s="7">
        <v>0.19</v>
      </c>
      <c r="CE267" s="37">
        <f t="shared" si="317"/>
        <v>0.06120686346316</v>
      </c>
      <c r="CF267" s="37">
        <f t="shared" si="318"/>
        <v>0.000220339299864399</v>
      </c>
      <c r="CG267" s="7">
        <v>1.08</v>
      </c>
      <c r="CH267" s="15">
        <f t="shared" ref="CH267:CH273" si="335">CI267*(AA267^0.5)</f>
        <v>0.04</v>
      </c>
      <c r="CI267" s="7">
        <v>0.02</v>
      </c>
      <c r="CJ267" s="7">
        <v>1.3</v>
      </c>
      <c r="CK267" s="15">
        <f t="shared" ref="CK267:CK273" si="336">CL267*(AA267^0.5)</f>
        <v>0.18</v>
      </c>
      <c r="CL267" s="7">
        <v>0.09</v>
      </c>
      <c r="CM267" s="37">
        <f t="shared" ref="CM267:CM273" si="337">LN(CJ267)-LN(CG267)</f>
        <v>0.185403223331363</v>
      </c>
      <c r="CN267" s="37">
        <f t="shared" ref="CN267:CN273" si="338">(CK267^2)/(AA267*(CJ267^2))+(CH267^2)/(AA267*(CG267^2))</f>
        <v>0.00513583493640474</v>
      </c>
      <c r="CO267" s="7">
        <v>177.25</v>
      </c>
      <c r="CP267" s="15">
        <f t="shared" si="319"/>
        <v>14</v>
      </c>
      <c r="CQ267" s="7">
        <v>7</v>
      </c>
      <c r="CR267" s="7">
        <v>183.48</v>
      </c>
      <c r="CS267" s="15">
        <f t="shared" si="320"/>
        <v>10.1</v>
      </c>
      <c r="CT267" s="7">
        <v>5.05</v>
      </c>
      <c r="CU267" s="37">
        <f t="shared" si="321"/>
        <v>0.0345445043167345</v>
      </c>
      <c r="CV267" s="37">
        <f t="shared" si="322"/>
        <v>0.00231717674326</v>
      </c>
      <c r="DU267" s="7">
        <v>381.72</v>
      </c>
      <c r="DV267" s="15">
        <f t="shared" si="323"/>
        <v>6.46</v>
      </c>
      <c r="DW267" s="7">
        <v>3.23</v>
      </c>
      <c r="DX267" s="7">
        <v>468.79</v>
      </c>
      <c r="DY267" s="15">
        <f t="shared" si="324"/>
        <v>9.24</v>
      </c>
      <c r="DZ267" s="7">
        <v>4.62</v>
      </c>
      <c r="EA267" s="37">
        <f t="shared" si="325"/>
        <v>0.205467551428219</v>
      </c>
      <c r="EB267" s="37">
        <f t="shared" si="326"/>
        <v>0.00016872452082873</v>
      </c>
      <c r="EC267" s="7">
        <v>22.44</v>
      </c>
      <c r="ED267" s="15">
        <f t="shared" si="327"/>
        <v>4.28</v>
      </c>
      <c r="EE267" s="7">
        <v>2.14</v>
      </c>
      <c r="EF267" s="7">
        <v>29.49</v>
      </c>
      <c r="EG267" s="15">
        <f t="shared" si="328"/>
        <v>2.68</v>
      </c>
      <c r="EH267" s="7">
        <v>1.34</v>
      </c>
      <c r="EI267" s="37">
        <f t="shared" si="329"/>
        <v>0.273206142172689</v>
      </c>
      <c r="EJ267" s="37">
        <f t="shared" si="330"/>
        <v>0.0111592778296411</v>
      </c>
      <c r="FY267" s="7">
        <v>9.3</v>
      </c>
      <c r="FZ267" s="15">
        <f t="shared" si="331"/>
        <v>0.48</v>
      </c>
      <c r="GA267" s="7">
        <v>0.24</v>
      </c>
      <c r="GB267" s="7">
        <v>10.38</v>
      </c>
      <c r="GC267" s="15">
        <f t="shared" si="332"/>
        <v>0.62</v>
      </c>
      <c r="GD267" s="7">
        <v>0.31</v>
      </c>
      <c r="GE267" s="37">
        <f t="shared" si="333"/>
        <v>0.109866477578532</v>
      </c>
      <c r="GF267" s="37">
        <f t="shared" si="334"/>
        <v>0.00155789865050064</v>
      </c>
    </row>
    <row r="268" ht="16.8" spans="1:188">
      <c r="A268" s="5">
        <v>47</v>
      </c>
      <c r="B268" s="5" t="s">
        <v>254</v>
      </c>
      <c r="C268" s="6" t="s">
        <v>255</v>
      </c>
      <c r="D268" s="5" t="s">
        <v>256</v>
      </c>
      <c r="E268" s="7">
        <v>108.07</v>
      </c>
      <c r="F268" s="7">
        <v>34.3</v>
      </c>
      <c r="G268" s="5" t="s">
        <v>99</v>
      </c>
      <c r="H268" s="8">
        <v>492</v>
      </c>
      <c r="I268" s="7">
        <v>13</v>
      </c>
      <c r="J268" s="8">
        <v>600</v>
      </c>
      <c r="K268" s="5" t="s">
        <v>81</v>
      </c>
      <c r="L268" s="9">
        <v>24</v>
      </c>
      <c r="M268" s="6" t="s">
        <v>100</v>
      </c>
      <c r="N268" s="5" t="s">
        <v>83</v>
      </c>
      <c r="O268" s="5" t="s">
        <v>110</v>
      </c>
      <c r="W268" s="5">
        <v>20</v>
      </c>
      <c r="X268" s="5" t="s">
        <v>100</v>
      </c>
      <c r="Y268" s="5" t="s">
        <v>85</v>
      </c>
      <c r="Z268" s="48">
        <v>0.5406</v>
      </c>
      <c r="AA268" s="5">
        <v>4</v>
      </c>
      <c r="AB268" s="5" t="s">
        <v>86</v>
      </c>
      <c r="AC268" s="5" t="s">
        <v>103</v>
      </c>
      <c r="AD268" s="6" t="s">
        <v>88</v>
      </c>
      <c r="AE268" s="7">
        <v>8.25</v>
      </c>
      <c r="AF268" s="7">
        <v>0.8</v>
      </c>
      <c r="AG268" s="7">
        <v>0.09</v>
      </c>
      <c r="AH268" s="7">
        <v>16.6</v>
      </c>
      <c r="AI268" s="7">
        <v>53.9</v>
      </c>
      <c r="AJ268" s="7">
        <v>29.5</v>
      </c>
      <c r="AK268" s="7">
        <v>0.533336</v>
      </c>
      <c r="AL268" s="15">
        <f t="shared" ref="AL268:AL283" si="339">AM268*(AA268^0.5)</f>
        <v>0.021132</v>
      </c>
      <c r="AM268" s="7">
        <v>0.010566</v>
      </c>
      <c r="AN268" s="7">
        <v>0.558322</v>
      </c>
      <c r="AO268" s="15">
        <f t="shared" ref="AO268:AO283" si="340">AP268*(AA268^0.5)</f>
        <v>0.011744</v>
      </c>
      <c r="AP268" s="7">
        <v>0.00587199999999999</v>
      </c>
      <c r="AQ268" s="37">
        <f t="shared" ref="AQ268:AQ283" si="341">LN(AN268)-LN(AK268)</f>
        <v>0.0457842373303139</v>
      </c>
      <c r="AR268" s="37">
        <f t="shared" ref="AR268:AR283" si="342">(AO268^2)/(AA268*(AN268^2))+(AL268^2)/(AA268*(AK268^2))</f>
        <v>0.000503093795151423</v>
      </c>
      <c r="BY268" s="7">
        <v>16.16</v>
      </c>
      <c r="BZ268" s="15">
        <f t="shared" si="315"/>
        <v>0.32</v>
      </c>
      <c r="CA268" s="7">
        <v>0.16</v>
      </c>
      <c r="CB268" s="7">
        <v>17.36</v>
      </c>
      <c r="CC268" s="15">
        <f t="shared" si="316"/>
        <v>0.76</v>
      </c>
      <c r="CD268" s="7">
        <v>0.38</v>
      </c>
      <c r="CE268" s="37">
        <f t="shared" si="317"/>
        <v>0.0716296561392546</v>
      </c>
      <c r="CF268" s="37">
        <f t="shared" si="318"/>
        <v>0.000577175477649817</v>
      </c>
      <c r="CG268" s="7">
        <v>1.08</v>
      </c>
      <c r="CH268" s="15">
        <f t="shared" si="335"/>
        <v>0.04</v>
      </c>
      <c r="CI268" s="7">
        <v>0.02</v>
      </c>
      <c r="CJ268" s="7">
        <v>1.8</v>
      </c>
      <c r="CK268" s="15">
        <f t="shared" si="336"/>
        <v>0.08</v>
      </c>
      <c r="CL268" s="7">
        <v>0.04</v>
      </c>
      <c r="CM268" s="37">
        <f t="shared" si="337"/>
        <v>0.510825623765991</v>
      </c>
      <c r="CN268" s="37">
        <f t="shared" si="338"/>
        <v>0.00083676268861454</v>
      </c>
      <c r="CO268" s="7">
        <v>177.25</v>
      </c>
      <c r="CP268" s="15">
        <f t="shared" si="319"/>
        <v>14</v>
      </c>
      <c r="CQ268" s="7">
        <v>7</v>
      </c>
      <c r="CR268" s="7">
        <v>202.1</v>
      </c>
      <c r="CS268" s="15">
        <f t="shared" si="320"/>
        <v>21.2</v>
      </c>
      <c r="CT268" s="7">
        <v>10.6</v>
      </c>
      <c r="CU268" s="37">
        <f t="shared" si="321"/>
        <v>0.131201458997339</v>
      </c>
      <c r="CV268" s="37">
        <f t="shared" si="322"/>
        <v>0.00431056446346683</v>
      </c>
      <c r="DU268" s="7">
        <v>381.72</v>
      </c>
      <c r="DV268" s="15">
        <f t="shared" si="323"/>
        <v>6.46</v>
      </c>
      <c r="DW268" s="7">
        <v>3.23</v>
      </c>
      <c r="DX268" s="7">
        <v>449.66</v>
      </c>
      <c r="DY268" s="15">
        <f t="shared" si="324"/>
        <v>11.12</v>
      </c>
      <c r="DZ268" s="7">
        <v>5.56</v>
      </c>
      <c r="EA268" s="37">
        <f t="shared" si="325"/>
        <v>0.163804386083803</v>
      </c>
      <c r="EB268" s="37">
        <f t="shared" si="326"/>
        <v>0.000224491062035631</v>
      </c>
      <c r="EC268" s="7">
        <v>22.44</v>
      </c>
      <c r="ED268" s="15">
        <f t="shared" si="327"/>
        <v>4.28</v>
      </c>
      <c r="EE268" s="7">
        <v>2.14</v>
      </c>
      <c r="EF268" s="7">
        <v>37.79</v>
      </c>
      <c r="EG268" s="15">
        <f t="shared" si="328"/>
        <v>3.28</v>
      </c>
      <c r="EH268" s="7">
        <v>1.64</v>
      </c>
      <c r="EI268" s="37">
        <f t="shared" si="329"/>
        <v>0.521199436706902</v>
      </c>
      <c r="EJ268" s="37">
        <f t="shared" si="330"/>
        <v>0.0109779255924264</v>
      </c>
      <c r="FY268" s="7">
        <v>9.3</v>
      </c>
      <c r="FZ268" s="15">
        <f t="shared" si="331"/>
        <v>0.48</v>
      </c>
      <c r="GA268" s="7">
        <v>0.24</v>
      </c>
      <c r="GB268" s="7">
        <v>10.36</v>
      </c>
      <c r="GC268" s="15">
        <f t="shared" si="332"/>
        <v>0.82</v>
      </c>
      <c r="GD268" s="7">
        <v>0.41</v>
      </c>
      <c r="GE268" s="37">
        <f t="shared" si="333"/>
        <v>0.107937836672126</v>
      </c>
      <c r="GF268" s="37">
        <f t="shared" si="334"/>
        <v>0.00223217648981714</v>
      </c>
    </row>
    <row r="269" ht="16.8" spans="1:188">
      <c r="A269" s="5">
        <v>47</v>
      </c>
      <c r="B269" s="5" t="s">
        <v>254</v>
      </c>
      <c r="C269" s="6" t="s">
        <v>255</v>
      </c>
      <c r="D269" s="5" t="s">
        <v>256</v>
      </c>
      <c r="E269" s="7">
        <v>108.07</v>
      </c>
      <c r="F269" s="7">
        <v>34.3</v>
      </c>
      <c r="G269" s="5" t="s">
        <v>99</v>
      </c>
      <c r="H269" s="8">
        <v>492</v>
      </c>
      <c r="I269" s="7">
        <v>13</v>
      </c>
      <c r="J269" s="8">
        <v>600</v>
      </c>
      <c r="K269" s="5" t="s">
        <v>81</v>
      </c>
      <c r="L269" s="9">
        <v>12</v>
      </c>
      <c r="M269" s="6" t="s">
        <v>100</v>
      </c>
      <c r="N269" s="5" t="s">
        <v>83</v>
      </c>
      <c r="O269" s="5" t="s">
        <v>110</v>
      </c>
      <c r="W269" s="5">
        <v>20</v>
      </c>
      <c r="X269" s="5" t="s">
        <v>100</v>
      </c>
      <c r="Y269" s="5" t="s">
        <v>85</v>
      </c>
      <c r="Z269" s="48">
        <v>0.5406</v>
      </c>
      <c r="AA269" s="5">
        <v>4</v>
      </c>
      <c r="AB269" s="5" t="s">
        <v>86</v>
      </c>
      <c r="AC269" s="5" t="s">
        <v>103</v>
      </c>
      <c r="AD269" s="6" t="s">
        <v>88</v>
      </c>
      <c r="AE269" s="7">
        <v>8.25</v>
      </c>
      <c r="AF269" s="7">
        <v>0.8</v>
      </c>
      <c r="AG269" s="7">
        <v>0.09</v>
      </c>
      <c r="AH269" s="7">
        <v>16.6</v>
      </c>
      <c r="AI269" s="7">
        <v>53.9</v>
      </c>
      <c r="AJ269" s="7">
        <v>29.5</v>
      </c>
      <c r="AK269" s="7">
        <v>0.507994</v>
      </c>
      <c r="AL269" s="15">
        <f t="shared" si="339"/>
        <v>0.0187860000000002</v>
      </c>
      <c r="AM269" s="7">
        <v>0.0093930000000001</v>
      </c>
      <c r="AN269" s="7">
        <v>0.565694</v>
      </c>
      <c r="AO269" s="15">
        <f t="shared" si="340"/>
        <v>0.00703999999999994</v>
      </c>
      <c r="AP269" s="7">
        <v>0.00351999999999997</v>
      </c>
      <c r="AQ269" s="37">
        <f t="shared" si="341"/>
        <v>0.107583659479311</v>
      </c>
      <c r="AR269" s="37">
        <f t="shared" si="342"/>
        <v>0.000380612825973009</v>
      </c>
      <c r="BY269" s="7">
        <v>20.36</v>
      </c>
      <c r="BZ269" s="15">
        <f t="shared" si="315"/>
        <v>0.68</v>
      </c>
      <c r="CA269" s="7">
        <v>0.34</v>
      </c>
      <c r="CB269" s="7">
        <v>20.76</v>
      </c>
      <c r="CC269" s="15">
        <f t="shared" si="316"/>
        <v>0.4</v>
      </c>
      <c r="CD269" s="7">
        <v>0.2</v>
      </c>
      <c r="CE269" s="37">
        <f t="shared" si="317"/>
        <v>0.0194558666153659</v>
      </c>
      <c r="CF269" s="37">
        <f t="shared" si="318"/>
        <v>0.000371682562936005</v>
      </c>
      <c r="CG269" s="7">
        <v>1.92</v>
      </c>
      <c r="CH269" s="15">
        <f t="shared" si="335"/>
        <v>0.04</v>
      </c>
      <c r="CI269" s="7">
        <v>0.02</v>
      </c>
      <c r="CJ269" s="7">
        <v>2.09</v>
      </c>
      <c r="CK269" s="15">
        <f t="shared" si="336"/>
        <v>0.16</v>
      </c>
      <c r="CL269" s="7">
        <v>0.08</v>
      </c>
      <c r="CM269" s="37">
        <f t="shared" si="337"/>
        <v>0.0848388799370294</v>
      </c>
      <c r="CN269" s="37">
        <f t="shared" si="338"/>
        <v>0.00157367486642425</v>
      </c>
      <c r="CO269" s="7">
        <v>213.54</v>
      </c>
      <c r="CP269" s="15">
        <f t="shared" si="319"/>
        <v>6.68</v>
      </c>
      <c r="CQ269" s="7">
        <v>3.34</v>
      </c>
      <c r="CR269" s="7">
        <v>279.01</v>
      </c>
      <c r="CS269" s="15">
        <f t="shared" si="320"/>
        <v>14.9</v>
      </c>
      <c r="CT269" s="7">
        <v>7.45</v>
      </c>
      <c r="CU269" s="37">
        <f t="shared" si="321"/>
        <v>0.267423454722796</v>
      </c>
      <c r="CV269" s="37">
        <f t="shared" si="322"/>
        <v>0.000957616811549194</v>
      </c>
      <c r="DU269" s="7">
        <v>507.01</v>
      </c>
      <c r="DV269" s="15">
        <f t="shared" si="323"/>
        <v>28.2</v>
      </c>
      <c r="DW269" s="7">
        <v>14.1</v>
      </c>
      <c r="DX269" s="7">
        <v>616.02</v>
      </c>
      <c r="DY269" s="15">
        <f t="shared" si="324"/>
        <v>51</v>
      </c>
      <c r="DZ269" s="7">
        <v>25.5</v>
      </c>
      <c r="EA269" s="37">
        <f t="shared" si="325"/>
        <v>0.19474870327638</v>
      </c>
      <c r="EB269" s="37">
        <f t="shared" si="326"/>
        <v>0.00248692794158219</v>
      </c>
      <c r="EC269" s="7">
        <v>43.78</v>
      </c>
      <c r="ED269" s="15">
        <f t="shared" si="327"/>
        <v>4.96</v>
      </c>
      <c r="EE269" s="7">
        <v>2.48</v>
      </c>
      <c r="EF269" s="7">
        <v>36.27</v>
      </c>
      <c r="EG269" s="15">
        <f t="shared" si="328"/>
        <v>4.92</v>
      </c>
      <c r="EH269" s="7">
        <v>2.46</v>
      </c>
      <c r="EI269" s="37">
        <f t="shared" si="329"/>
        <v>-0.188186138799906</v>
      </c>
      <c r="EJ269" s="37">
        <f t="shared" si="330"/>
        <v>0.00780905090210698</v>
      </c>
      <c r="FY269" s="7">
        <v>10.9</v>
      </c>
      <c r="FZ269" s="15">
        <f t="shared" si="331"/>
        <v>0.46</v>
      </c>
      <c r="GA269" s="7">
        <v>0.23</v>
      </c>
      <c r="GB269" s="7">
        <v>11.34</v>
      </c>
      <c r="GC269" s="15">
        <f t="shared" si="332"/>
        <v>0.58</v>
      </c>
      <c r="GD269" s="7">
        <v>0.29</v>
      </c>
      <c r="GE269" s="37">
        <f t="shared" si="333"/>
        <v>0.0395735090645082</v>
      </c>
      <c r="GF269" s="37">
        <f t="shared" si="334"/>
        <v>0.00109923687777479</v>
      </c>
    </row>
    <row r="270" ht="16.8" spans="1:188">
      <c r="A270" s="5">
        <v>47</v>
      </c>
      <c r="B270" s="5" t="s">
        <v>254</v>
      </c>
      <c r="C270" s="6" t="s">
        <v>255</v>
      </c>
      <c r="D270" s="5" t="s">
        <v>256</v>
      </c>
      <c r="E270" s="7">
        <v>108.07</v>
      </c>
      <c r="F270" s="7">
        <v>34.3</v>
      </c>
      <c r="G270" s="5" t="s">
        <v>99</v>
      </c>
      <c r="H270" s="8">
        <v>492</v>
      </c>
      <c r="I270" s="7">
        <v>13</v>
      </c>
      <c r="J270" s="8">
        <v>600</v>
      </c>
      <c r="K270" s="5" t="s">
        <v>81</v>
      </c>
      <c r="L270" s="9">
        <v>24</v>
      </c>
      <c r="M270" s="6" t="s">
        <v>100</v>
      </c>
      <c r="N270" s="5" t="s">
        <v>83</v>
      </c>
      <c r="O270" s="5" t="s">
        <v>110</v>
      </c>
      <c r="W270" s="5">
        <v>20</v>
      </c>
      <c r="X270" s="5" t="s">
        <v>100</v>
      </c>
      <c r="Y270" s="5" t="s">
        <v>85</v>
      </c>
      <c r="Z270" s="48">
        <v>0.5406</v>
      </c>
      <c r="AA270" s="5">
        <v>4</v>
      </c>
      <c r="AB270" s="5" t="s">
        <v>86</v>
      </c>
      <c r="AC270" s="5" t="s">
        <v>103</v>
      </c>
      <c r="AD270" s="6" t="s">
        <v>88</v>
      </c>
      <c r="AE270" s="7">
        <v>8.25</v>
      </c>
      <c r="AF270" s="7">
        <v>0.8</v>
      </c>
      <c r="AG270" s="7">
        <v>0.09</v>
      </c>
      <c r="AH270" s="7">
        <v>16.6</v>
      </c>
      <c r="AI270" s="7">
        <v>53.9</v>
      </c>
      <c r="AJ270" s="7">
        <v>29.5</v>
      </c>
      <c r="AK270" s="7">
        <v>0.507994</v>
      </c>
      <c r="AL270" s="15">
        <f t="shared" si="339"/>
        <v>0.0187860000000002</v>
      </c>
      <c r="AM270" s="7">
        <v>0.0093930000000001</v>
      </c>
      <c r="AN270" s="7">
        <v>0.565857</v>
      </c>
      <c r="AO270" s="15">
        <f t="shared" si="340"/>
        <v>0.0117379999999998</v>
      </c>
      <c r="AP270" s="7">
        <v>0.0058689999999999</v>
      </c>
      <c r="AQ270" s="37">
        <f t="shared" si="341"/>
        <v>0.107871759619963</v>
      </c>
      <c r="AR270" s="37">
        <f t="shared" si="342"/>
        <v>0.000449469861534138</v>
      </c>
      <c r="BY270" s="7">
        <v>20.36</v>
      </c>
      <c r="BZ270" s="15">
        <f t="shared" si="315"/>
        <v>0.68</v>
      </c>
      <c r="CA270" s="7">
        <v>0.34</v>
      </c>
      <c r="CB270" s="7">
        <v>21.27</v>
      </c>
      <c r="CC270" s="15">
        <f t="shared" si="316"/>
        <v>0.44</v>
      </c>
      <c r="CD270" s="7">
        <v>0.22</v>
      </c>
      <c r="CE270" s="37">
        <f t="shared" si="317"/>
        <v>0.0437254375298237</v>
      </c>
      <c r="CF270" s="37">
        <f t="shared" si="318"/>
        <v>0.000385852233197741</v>
      </c>
      <c r="CG270" s="7">
        <v>1.92</v>
      </c>
      <c r="CH270" s="15">
        <f t="shared" si="335"/>
        <v>0.04</v>
      </c>
      <c r="CI270" s="7">
        <v>0.02</v>
      </c>
      <c r="CJ270" s="7">
        <v>1.78</v>
      </c>
      <c r="CK270" s="15">
        <f t="shared" si="336"/>
        <v>0.12</v>
      </c>
      <c r="CL270" s="7">
        <v>0.06</v>
      </c>
      <c r="CM270" s="37">
        <f t="shared" si="337"/>
        <v>-0.0757118217356963</v>
      </c>
      <c r="CN270" s="37">
        <f t="shared" si="338"/>
        <v>0.00124472711866487</v>
      </c>
      <c r="CO270" s="7">
        <v>213.54</v>
      </c>
      <c r="CP270" s="15">
        <f t="shared" si="319"/>
        <v>6.68</v>
      </c>
      <c r="CQ270" s="7">
        <v>3.34</v>
      </c>
      <c r="CR270" s="7">
        <v>233.84</v>
      </c>
      <c r="CS270" s="15">
        <f t="shared" si="320"/>
        <v>10.86</v>
      </c>
      <c r="CT270" s="7">
        <v>5.43</v>
      </c>
      <c r="CU270" s="37">
        <f t="shared" si="321"/>
        <v>0.0908129520528345</v>
      </c>
      <c r="CV270" s="37">
        <f t="shared" si="322"/>
        <v>0.000783859047946304</v>
      </c>
      <c r="DU270" s="7">
        <v>507.01</v>
      </c>
      <c r="DV270" s="15">
        <f t="shared" si="323"/>
        <v>28.2</v>
      </c>
      <c r="DW270" s="7">
        <v>14.1</v>
      </c>
      <c r="DX270" s="7">
        <v>566.65</v>
      </c>
      <c r="DY270" s="15">
        <f t="shared" si="324"/>
        <v>31.4</v>
      </c>
      <c r="DZ270" s="7">
        <v>15.7</v>
      </c>
      <c r="EA270" s="37">
        <f t="shared" si="325"/>
        <v>0.111211101916409</v>
      </c>
      <c r="EB270" s="37">
        <f t="shared" si="326"/>
        <v>0.0015410628663678</v>
      </c>
      <c r="EC270" s="7">
        <v>43.78</v>
      </c>
      <c r="ED270" s="15">
        <f t="shared" si="327"/>
        <v>4.96</v>
      </c>
      <c r="EE270" s="7">
        <v>2.48</v>
      </c>
      <c r="EF270" s="7">
        <v>30.36</v>
      </c>
      <c r="EG270" s="15">
        <f t="shared" si="328"/>
        <v>2.88</v>
      </c>
      <c r="EH270" s="7">
        <v>1.44</v>
      </c>
      <c r="EI270" s="37">
        <f t="shared" si="329"/>
        <v>-0.366051139567288</v>
      </c>
      <c r="EJ270" s="37">
        <f t="shared" si="330"/>
        <v>0.00545855160029209</v>
      </c>
      <c r="FY270" s="7">
        <v>10.9</v>
      </c>
      <c r="FZ270" s="15">
        <f t="shared" si="331"/>
        <v>0.46</v>
      </c>
      <c r="GA270" s="7">
        <v>0.23</v>
      </c>
      <c r="GB270" s="7">
        <v>11.88</v>
      </c>
      <c r="GC270" s="15">
        <f t="shared" si="332"/>
        <v>0.34</v>
      </c>
      <c r="GD270" s="7">
        <v>0.17</v>
      </c>
      <c r="GE270" s="37">
        <f t="shared" si="333"/>
        <v>0.0860935246994008</v>
      </c>
      <c r="GF270" s="37">
        <f t="shared" si="334"/>
        <v>0.000650018071039015</v>
      </c>
    </row>
    <row r="271" ht="16.8" spans="1:196">
      <c r="A271" s="5">
        <v>48</v>
      </c>
      <c r="B271" s="5" t="s">
        <v>257</v>
      </c>
      <c r="C271" s="6" t="s">
        <v>258</v>
      </c>
      <c r="D271" s="5" t="s">
        <v>259</v>
      </c>
      <c r="E271" s="7">
        <v>126.92</v>
      </c>
      <c r="F271" s="7">
        <v>47.45</v>
      </c>
      <c r="G271" s="5" t="s">
        <v>99</v>
      </c>
      <c r="H271" s="8">
        <v>240</v>
      </c>
      <c r="I271" s="7">
        <v>2.2</v>
      </c>
      <c r="J271" s="8">
        <v>550</v>
      </c>
      <c r="K271" s="5" t="s">
        <v>81</v>
      </c>
      <c r="L271" s="9">
        <v>5.75</v>
      </c>
      <c r="M271" s="6" t="s">
        <v>89</v>
      </c>
      <c r="N271" s="5" t="s">
        <v>83</v>
      </c>
      <c r="O271" s="5" t="s">
        <v>110</v>
      </c>
      <c r="W271" s="5">
        <v>18</v>
      </c>
      <c r="X271" s="5" t="s">
        <v>100</v>
      </c>
      <c r="Y271" s="5" t="s">
        <v>85</v>
      </c>
      <c r="Z271" s="48">
        <v>0.5182</v>
      </c>
      <c r="AA271" s="5">
        <v>3</v>
      </c>
      <c r="AB271" s="5" t="s">
        <v>86</v>
      </c>
      <c r="AC271" s="5" t="s">
        <v>103</v>
      </c>
      <c r="AD271" s="6" t="s">
        <v>88</v>
      </c>
      <c r="AE271" s="7">
        <v>5.9</v>
      </c>
      <c r="AF271" s="7">
        <v>2.357</v>
      </c>
      <c r="AG271" s="7">
        <v>0.217</v>
      </c>
      <c r="AH271" s="7">
        <v>26.5</v>
      </c>
      <c r="AI271" s="7">
        <v>42.5</v>
      </c>
      <c r="AJ271" s="7">
        <v>31</v>
      </c>
      <c r="AK271" s="7">
        <v>0.570529</v>
      </c>
      <c r="AL271" s="15">
        <f t="shared" si="339"/>
        <v>0.000531739597923744</v>
      </c>
      <c r="AM271" s="7">
        <v>0.000307000000000057</v>
      </c>
      <c r="AN271" s="7">
        <v>0.56309</v>
      </c>
      <c r="AO271" s="15">
        <f t="shared" si="340"/>
        <v>0.00159521879377104</v>
      </c>
      <c r="AP271" s="7">
        <v>0.000921000000000061</v>
      </c>
      <c r="AQ271" s="37">
        <f t="shared" si="341"/>
        <v>-0.0131245273453147</v>
      </c>
      <c r="AR271" s="37">
        <f t="shared" si="342"/>
        <v>2.96479391914911e-6</v>
      </c>
      <c r="BY271" s="7">
        <v>23.57</v>
      </c>
      <c r="BZ271" s="15">
        <f t="shared" si="315"/>
        <v>1.43760217028217</v>
      </c>
      <c r="CA271" s="7">
        <v>0.83</v>
      </c>
      <c r="CB271" s="7">
        <v>25.13</v>
      </c>
      <c r="CC271" s="15">
        <f t="shared" si="316"/>
        <v>0.346410161513775</v>
      </c>
      <c r="CD271" s="7">
        <v>0.2</v>
      </c>
      <c r="CE271" s="37">
        <f t="shared" si="317"/>
        <v>0.064087634607461</v>
      </c>
      <c r="CF271" s="37">
        <f t="shared" si="318"/>
        <v>0.00130338333995665</v>
      </c>
      <c r="CG271" s="7">
        <v>2.17</v>
      </c>
      <c r="CH271" s="15">
        <f t="shared" si="335"/>
        <v>0.0519615242270663</v>
      </c>
      <c r="CI271" s="7">
        <v>0.03</v>
      </c>
      <c r="CJ271" s="7">
        <v>2.13</v>
      </c>
      <c r="CK271" s="15">
        <f t="shared" si="336"/>
        <v>0.0519615242270663</v>
      </c>
      <c r="CL271" s="7">
        <v>0.03</v>
      </c>
      <c r="CM271" s="37">
        <f t="shared" si="337"/>
        <v>-0.0186051878310345</v>
      </c>
      <c r="CN271" s="37">
        <f t="shared" si="338"/>
        <v>0.000389500778152691</v>
      </c>
      <c r="EK271" s="7">
        <v>614.975</v>
      </c>
      <c r="EL271" s="15">
        <f>EM271*(AA271^0.5)</f>
        <v>31.098972249899</v>
      </c>
      <c r="EM271" s="7">
        <v>17.9549999999999</v>
      </c>
      <c r="EN271" s="7">
        <v>446.388</v>
      </c>
      <c r="EO271" s="15">
        <f>EP271*(AA271^0.5)</f>
        <v>24.165572867201</v>
      </c>
      <c r="EP271" s="7">
        <v>13.952</v>
      </c>
      <c r="EQ271" s="37">
        <f>LN(EN271)-LN(EK271)</f>
        <v>-0.320393087588412</v>
      </c>
      <c r="ER271" s="37">
        <f>(EO271^2)/(AA271*(EN271^2))+(EL271^2)/(AA271*(EK271^2))</f>
        <v>0.00182931950566645</v>
      </c>
      <c r="ES271" s="7">
        <v>58.7593</v>
      </c>
      <c r="ET271" s="15">
        <f>EU271*(AA271^0.5)</f>
        <v>16.50384611992</v>
      </c>
      <c r="EU271" s="7">
        <v>9.5285</v>
      </c>
      <c r="EV271" s="7">
        <v>59.5533</v>
      </c>
      <c r="EW271" s="15">
        <f>EX271*(AA271^0.5)</f>
        <v>3.43846726318573</v>
      </c>
      <c r="EX271" s="7">
        <v>1.9852</v>
      </c>
      <c r="EY271" s="37">
        <f>LN(EV271)-LN(ES271)</f>
        <v>0.0134222715142256</v>
      </c>
      <c r="EZ271" s="37">
        <f>(EW271^2)/(AA271*(EV271^2))+(ET271^2)/(AA271*(ES271^2))</f>
        <v>0.02740758477115</v>
      </c>
      <c r="FA271" s="7">
        <v>548.78</v>
      </c>
      <c r="FB271" s="15">
        <f>FC271*(AA271^0.5)</f>
        <v>21.12409164911</v>
      </c>
      <c r="FC271" s="7">
        <v>12.196</v>
      </c>
      <c r="FD271" s="7">
        <v>370.732</v>
      </c>
      <c r="FE271" s="15">
        <f>FF271*(AA271^0.5)</f>
        <v>42.2447191966049</v>
      </c>
      <c r="FF271" s="7">
        <v>24.39</v>
      </c>
      <c r="FG271" s="37">
        <f>LN(FD271)-LN(FA271)</f>
        <v>-0.392218202995488</v>
      </c>
      <c r="FH271" s="37">
        <f>(FE271^2)/(AA271*(FD271^2))+(FB271^2)/(AA271*(FA271^2))</f>
        <v>0.00482206060124696</v>
      </c>
      <c r="FI271" s="7">
        <v>15.1111</v>
      </c>
      <c r="FJ271" s="15">
        <f>FK271*(AA271^0.5)</f>
        <v>0.846799639820422</v>
      </c>
      <c r="FK271" s="7">
        <v>0.488899999999999</v>
      </c>
      <c r="FL271" s="7">
        <v>8</v>
      </c>
      <c r="FM271" s="15">
        <f>FN271*(AA271^0.5)</f>
        <v>0.692820323027551</v>
      </c>
      <c r="FN271" s="7">
        <v>0.4</v>
      </c>
      <c r="FO271" s="37">
        <f>LN(FL271)-LN(FI271)</f>
        <v>-0.635988031425609</v>
      </c>
      <c r="FP271" s="37">
        <f>(FM271^2)/(AA271*(FL271^2))+(FJ271^2)/(AA271*(FI271^2))</f>
        <v>0.00354676192051869</v>
      </c>
      <c r="FQ271" s="7">
        <v>0.774834</v>
      </c>
      <c r="FR271" s="15">
        <f>FS271*(AA271^0.5)</f>
        <v>0.0611777665741401</v>
      </c>
      <c r="FS271" s="7">
        <v>0.0353209999999999</v>
      </c>
      <c r="FT271" s="7">
        <v>0.304636</v>
      </c>
      <c r="FU271" s="15">
        <f>FV271*(AA271^0.5)</f>
        <v>0.110880696548137</v>
      </c>
      <c r="FV271" s="7">
        <v>0.064017</v>
      </c>
      <c r="FW271" s="37">
        <f>LN(FT271)-LN(FQ271)</f>
        <v>-0.933531191597548</v>
      </c>
      <c r="FX271" s="37">
        <f>(FU271^2)/(AA271*(FT271^2))+(FR271^2)/(AA271*(FQ271^2))</f>
        <v>0.0462379256554715</v>
      </c>
      <c r="FY271" s="7">
        <v>0.674509</v>
      </c>
      <c r="FZ271" s="15">
        <f t="shared" si="331"/>
        <v>0.203323712249703</v>
      </c>
      <c r="GA271" s="7">
        <v>0.117389</v>
      </c>
      <c r="GB271" s="7">
        <v>0.459756</v>
      </c>
      <c r="GC271" s="15">
        <f t="shared" si="332"/>
        <v>0.145305206348568</v>
      </c>
      <c r="GD271" s="7">
        <v>0.083892</v>
      </c>
      <c r="GE271" s="37">
        <f t="shared" si="333"/>
        <v>-0.383289104805754</v>
      </c>
      <c r="GF271" s="37">
        <f t="shared" si="334"/>
        <v>0.0635841646003995</v>
      </c>
      <c r="GG271" s="7">
        <v>3.72814</v>
      </c>
      <c r="GH271" s="15">
        <f>GI271*(AA271^0.5)</f>
        <v>0.494032851842871</v>
      </c>
      <c r="GI271" s="7">
        <v>0.28523</v>
      </c>
      <c r="GJ271" s="7">
        <v>3.19459</v>
      </c>
      <c r="GK271" s="15">
        <f>GL271*(AA271^0.5)</f>
        <v>0.20332544430051</v>
      </c>
      <c r="GL271" s="7">
        <v>0.11739</v>
      </c>
      <c r="GM271" s="37">
        <f>LN(GJ271)-LN(GG271)</f>
        <v>-0.154450695679825</v>
      </c>
      <c r="GN271" s="37">
        <f>(GK271^2)/(AA271*(GJ271^2))+(GH271^2)/(AA271*(GG271^2))</f>
        <v>0.00720367524344343</v>
      </c>
    </row>
    <row r="272" ht="16.8" spans="1:196">
      <c r="A272" s="5">
        <v>48</v>
      </c>
      <c r="B272" s="5" t="s">
        <v>257</v>
      </c>
      <c r="C272" s="6" t="s">
        <v>258</v>
      </c>
      <c r="D272" s="5" t="s">
        <v>259</v>
      </c>
      <c r="E272" s="7">
        <v>126.92</v>
      </c>
      <c r="F272" s="7">
        <v>47.45</v>
      </c>
      <c r="G272" s="5" t="s">
        <v>99</v>
      </c>
      <c r="H272" s="8">
        <v>240</v>
      </c>
      <c r="I272" s="7">
        <v>2.2</v>
      </c>
      <c r="J272" s="8">
        <v>550</v>
      </c>
      <c r="K272" s="5" t="s">
        <v>81</v>
      </c>
      <c r="L272" s="9">
        <v>9.75</v>
      </c>
      <c r="M272" s="6" t="s">
        <v>89</v>
      </c>
      <c r="N272" s="5" t="s">
        <v>83</v>
      </c>
      <c r="O272" s="5" t="s">
        <v>110</v>
      </c>
      <c r="W272" s="5">
        <v>18</v>
      </c>
      <c r="X272" s="5" t="s">
        <v>100</v>
      </c>
      <c r="Y272" s="5" t="s">
        <v>85</v>
      </c>
      <c r="Z272" s="48">
        <v>0.5182</v>
      </c>
      <c r="AA272" s="5">
        <v>3</v>
      </c>
      <c r="AB272" s="5" t="s">
        <v>86</v>
      </c>
      <c r="AC272" s="5" t="s">
        <v>103</v>
      </c>
      <c r="AD272" s="6" t="s">
        <v>88</v>
      </c>
      <c r="AE272" s="7">
        <v>5.9</v>
      </c>
      <c r="AF272" s="7">
        <v>2.357</v>
      </c>
      <c r="AG272" s="7">
        <v>0.217</v>
      </c>
      <c r="AH272" s="7">
        <v>26.5</v>
      </c>
      <c r="AI272" s="7">
        <v>42.5</v>
      </c>
      <c r="AJ272" s="7">
        <v>31</v>
      </c>
      <c r="AK272" s="7">
        <v>0.570529</v>
      </c>
      <c r="AL272" s="15">
        <f t="shared" si="339"/>
        <v>0.000531739597923744</v>
      </c>
      <c r="AM272" s="7">
        <v>0.000307000000000057</v>
      </c>
      <c r="AN272" s="7">
        <v>0.569302</v>
      </c>
      <c r="AO272" s="15">
        <f t="shared" si="340"/>
        <v>0.00159348674296342</v>
      </c>
      <c r="AP272" s="7">
        <v>0.000920000000000032</v>
      </c>
      <c r="AQ272" s="37">
        <f t="shared" si="341"/>
        <v>-0.00215295157606554</v>
      </c>
      <c r="AR272" s="37">
        <f t="shared" si="342"/>
        <v>2.90104972388575e-6</v>
      </c>
      <c r="BY272" s="7">
        <v>23.57</v>
      </c>
      <c r="BZ272" s="15">
        <f t="shared" si="315"/>
        <v>1.43760217028217</v>
      </c>
      <c r="CA272" s="7">
        <v>0.83</v>
      </c>
      <c r="CB272" s="7">
        <v>24.73</v>
      </c>
      <c r="CC272" s="15">
        <f t="shared" si="316"/>
        <v>1.61080725103906</v>
      </c>
      <c r="CD272" s="7">
        <v>0.93</v>
      </c>
      <c r="CE272" s="37">
        <f t="shared" si="317"/>
        <v>0.0480423645852852</v>
      </c>
      <c r="CF272" s="37">
        <f t="shared" si="318"/>
        <v>0.0026542660296625</v>
      </c>
      <c r="CG272" s="7">
        <v>2.17</v>
      </c>
      <c r="CH272" s="15">
        <f t="shared" si="335"/>
        <v>0.0519615242270663</v>
      </c>
      <c r="CI272" s="7">
        <v>0.03</v>
      </c>
      <c r="CJ272" s="7">
        <v>2.17</v>
      </c>
      <c r="CK272" s="15">
        <f t="shared" si="336"/>
        <v>0.121243556529821</v>
      </c>
      <c r="CL272" s="7">
        <v>0.07</v>
      </c>
      <c r="CM272" s="37">
        <f t="shared" si="337"/>
        <v>0</v>
      </c>
      <c r="CN272" s="37">
        <f t="shared" si="338"/>
        <v>0.00123171016585614</v>
      </c>
      <c r="EK272" s="7">
        <v>614.975</v>
      </c>
      <c r="EL272" s="15">
        <f>EM272*(AA272^0.5)</f>
        <v>31.098972249899</v>
      </c>
      <c r="EM272" s="7">
        <v>17.9549999999999</v>
      </c>
      <c r="EN272" s="7">
        <v>537.153</v>
      </c>
      <c r="EO272" s="15">
        <f>EP272*(AA272^0.5)</f>
        <v>13.8217654443997</v>
      </c>
      <c r="EP272" s="7">
        <v>7.98000000000002</v>
      </c>
      <c r="EQ272" s="37">
        <f>LN(EN272)-LN(EK272)</f>
        <v>-0.135298646444694</v>
      </c>
      <c r="ER272" s="37">
        <f>(EO272^2)/(AA272*(EN272^2))+(EL272^2)/(AA272*(EK272^2))</f>
        <v>0.0010731282271808</v>
      </c>
      <c r="ES272" s="7">
        <v>58.7593</v>
      </c>
      <c r="ET272" s="15">
        <f>EU272*(AA272^0.5)</f>
        <v>16.50384611992</v>
      </c>
      <c r="EU272" s="7">
        <v>9.5285</v>
      </c>
      <c r="EV272" s="7">
        <v>116.328</v>
      </c>
      <c r="EW272" s="15">
        <f>EX272*(AA272^0.5)</f>
        <v>13.7524834120969</v>
      </c>
      <c r="EX272" s="7">
        <v>7.94</v>
      </c>
      <c r="EY272" s="37">
        <f>LN(EV272)-LN(ES272)</f>
        <v>0.682964348842361</v>
      </c>
      <c r="EZ272" s="37">
        <f>(EW272^2)/(AA272*(EV272^2))+(ET272^2)/(AA272*(ES272^2))</f>
        <v>0.0309551559069554</v>
      </c>
      <c r="FA272" s="7">
        <v>548.78</v>
      </c>
      <c r="FB272" s="15">
        <f>FC272*(AA272^0.5)</f>
        <v>21.12409164911</v>
      </c>
      <c r="FC272" s="7">
        <v>12.196</v>
      </c>
      <c r="FD272" s="7">
        <v>765.854</v>
      </c>
      <c r="FE272" s="15">
        <f>FF272*(AA272^0.5)</f>
        <v>21.1223595983023</v>
      </c>
      <c r="FF272" s="7">
        <v>12.1949999999999</v>
      </c>
      <c r="FG272" s="37">
        <f>LN(FD272)-LN(FA272)</f>
        <v>0.33329391845289</v>
      </c>
      <c r="FH272" s="37">
        <f>(FE272^2)/(AA272*(FD272^2))+(FB272^2)/(AA272*(FA272^2))</f>
        <v>0.000747453837082802</v>
      </c>
      <c r="FI272" s="7">
        <v>15.1111</v>
      </c>
      <c r="FJ272" s="15">
        <f>FK272*(AA272^0.5)</f>
        <v>0.846799639820422</v>
      </c>
      <c r="FK272" s="7">
        <v>0.488899999999999</v>
      </c>
      <c r="FL272" s="7">
        <v>13.1111</v>
      </c>
      <c r="FM272" s="15">
        <f>FN272*(AA272^0.5)</f>
        <v>5.08062463384179</v>
      </c>
      <c r="FN272" s="7">
        <v>2.9333</v>
      </c>
      <c r="FO272" s="37">
        <f>LN(FL272)-LN(FI272)</f>
        <v>-0.141970373433986</v>
      </c>
      <c r="FP272" s="37">
        <f>(FM272^2)/(AA272*(FL272^2))+(FJ272^2)/(AA272*(FI272^2))</f>
        <v>0.0511002911759618</v>
      </c>
      <c r="FQ272" s="7">
        <v>0.774834</v>
      </c>
      <c r="FR272" s="15">
        <f>FS272*(AA272^0.5)</f>
        <v>0.0611777665741401</v>
      </c>
      <c r="FS272" s="7">
        <v>0.0353209999999999</v>
      </c>
      <c r="FT272" s="7">
        <v>0.611479</v>
      </c>
      <c r="FU272" s="15">
        <f>FV272*(AA272^0.5)</f>
        <v>0.118529432914361</v>
      </c>
      <c r="FV272" s="7">
        <v>0.068433</v>
      </c>
      <c r="FW272" s="37">
        <f>LN(FT272)-LN(FQ272)</f>
        <v>-0.236768200107213</v>
      </c>
      <c r="FX272" s="37">
        <f>(FU272^2)/(AA272*(FT272^2))+(FR272^2)/(AA272*(FQ272^2))</f>
        <v>0.0146027359678359</v>
      </c>
      <c r="FY272" s="7">
        <v>0.674509</v>
      </c>
      <c r="FZ272" s="15">
        <f t="shared" si="331"/>
        <v>0.203323712249703</v>
      </c>
      <c r="GA272" s="7">
        <v>0.117389</v>
      </c>
      <c r="GB272" s="7">
        <v>0.463183</v>
      </c>
      <c r="GC272" s="15">
        <f t="shared" si="332"/>
        <v>0.0871845094497868</v>
      </c>
      <c r="GD272" s="7">
        <v>0.0503359999999999</v>
      </c>
      <c r="GE272" s="37">
        <f t="shared" si="333"/>
        <v>-0.37586279439969</v>
      </c>
      <c r="GF272" s="37">
        <f t="shared" si="334"/>
        <v>0.0420986696137786</v>
      </c>
      <c r="GG272" s="7">
        <v>3.72814</v>
      </c>
      <c r="GH272" s="15">
        <f>GI272*(AA272^0.5)</f>
        <v>0.494032851842871</v>
      </c>
      <c r="GI272" s="7">
        <v>0.28523</v>
      </c>
      <c r="GJ272" s="7">
        <v>2.67789</v>
      </c>
      <c r="GK272" s="15">
        <f>GL272*(AA272^0.5)</f>
        <v>0.464969039291865</v>
      </c>
      <c r="GL272" s="7">
        <v>0.26845</v>
      </c>
      <c r="GM272" s="37">
        <f>LN(GJ272)-LN(GG272)</f>
        <v>-0.330880278770356</v>
      </c>
      <c r="GN272" s="37">
        <f>(GK272^2)/(AA272*(GJ272^2))+(GH272^2)/(AA272*(GG272^2))</f>
        <v>0.0159027981679694</v>
      </c>
    </row>
    <row r="273" ht="16.8" spans="1:196">
      <c r="A273" s="5">
        <v>48</v>
      </c>
      <c r="B273" s="5" t="s">
        <v>257</v>
      </c>
      <c r="C273" s="6" t="s">
        <v>258</v>
      </c>
      <c r="D273" s="5" t="s">
        <v>259</v>
      </c>
      <c r="E273" s="7">
        <v>126.92</v>
      </c>
      <c r="F273" s="7">
        <v>47.45</v>
      </c>
      <c r="G273" s="5" t="s">
        <v>99</v>
      </c>
      <c r="H273" s="8">
        <v>240</v>
      </c>
      <c r="I273" s="7">
        <v>2.2</v>
      </c>
      <c r="J273" s="8">
        <v>550</v>
      </c>
      <c r="K273" s="5" t="s">
        <v>81</v>
      </c>
      <c r="L273" s="9">
        <v>13.75</v>
      </c>
      <c r="M273" s="6" t="s">
        <v>100</v>
      </c>
      <c r="N273" s="5" t="s">
        <v>83</v>
      </c>
      <c r="O273" s="5" t="s">
        <v>110</v>
      </c>
      <c r="W273" s="5">
        <v>18</v>
      </c>
      <c r="X273" s="5" t="s">
        <v>100</v>
      </c>
      <c r="Y273" s="5" t="s">
        <v>85</v>
      </c>
      <c r="Z273" s="48">
        <v>0.5182</v>
      </c>
      <c r="AA273" s="5">
        <v>3</v>
      </c>
      <c r="AB273" s="5" t="s">
        <v>86</v>
      </c>
      <c r="AC273" s="5" t="s">
        <v>103</v>
      </c>
      <c r="AD273" s="6" t="s">
        <v>88</v>
      </c>
      <c r="AE273" s="7">
        <v>5.9</v>
      </c>
      <c r="AF273" s="7">
        <v>2.357</v>
      </c>
      <c r="AG273" s="7">
        <v>0.217</v>
      </c>
      <c r="AH273" s="7">
        <v>26.5</v>
      </c>
      <c r="AI273" s="7">
        <v>42.5</v>
      </c>
      <c r="AJ273" s="7">
        <v>31</v>
      </c>
      <c r="AK273" s="7">
        <v>0.570529</v>
      </c>
      <c r="AL273" s="15">
        <f t="shared" si="339"/>
        <v>0.000531739597923744</v>
      </c>
      <c r="AM273" s="7">
        <v>0.000307000000000057</v>
      </c>
      <c r="AN273" s="7">
        <v>0.513551</v>
      </c>
      <c r="AO273" s="15">
        <f t="shared" si="340"/>
        <v>0.00584393942473737</v>
      </c>
      <c r="AP273" s="7">
        <v>0.00337399999999999</v>
      </c>
      <c r="AQ273" s="37">
        <f t="shared" si="341"/>
        <v>-0.105214657773194</v>
      </c>
      <c r="AR273" s="37">
        <f t="shared" si="342"/>
        <v>4.34536791041108e-5</v>
      </c>
      <c r="BY273" s="7">
        <v>23.57</v>
      </c>
      <c r="BZ273" s="15">
        <f t="shared" si="315"/>
        <v>1.43760217028217</v>
      </c>
      <c r="CA273" s="7">
        <v>0.83</v>
      </c>
      <c r="CB273" s="7">
        <v>25.23</v>
      </c>
      <c r="CC273" s="15">
        <f t="shared" si="316"/>
        <v>1.00458946838995</v>
      </c>
      <c r="CD273" s="7">
        <v>0.58</v>
      </c>
      <c r="CE273" s="37">
        <f t="shared" si="317"/>
        <v>0.0680590457049268</v>
      </c>
      <c r="CF273" s="37">
        <f t="shared" si="318"/>
        <v>0.00176851518052544</v>
      </c>
      <c r="CG273" s="7">
        <v>2.17</v>
      </c>
      <c r="CH273" s="15">
        <f t="shared" si="335"/>
        <v>0.0519615242270663</v>
      </c>
      <c r="CI273" s="7">
        <v>0.03</v>
      </c>
      <c r="CJ273" s="7">
        <v>2.23</v>
      </c>
      <c r="CK273" s="15">
        <f t="shared" si="336"/>
        <v>0.0519615242270663</v>
      </c>
      <c r="CL273" s="7">
        <v>0.03</v>
      </c>
      <c r="CM273" s="37">
        <f t="shared" si="337"/>
        <v>0.0272744179196592</v>
      </c>
      <c r="CN273" s="37">
        <f t="shared" si="338"/>
        <v>0.000372108356097199</v>
      </c>
      <c r="EK273" s="7">
        <v>614.975</v>
      </c>
      <c r="EL273" s="15">
        <f>EM273*(AA273^0.5)</f>
        <v>31.098972249899</v>
      </c>
      <c r="EM273" s="7">
        <v>17.9549999999999</v>
      </c>
      <c r="EN273" s="7">
        <v>787.532</v>
      </c>
      <c r="EO273" s="15">
        <f>EP273*(AA273^0.5)</f>
        <v>31.1214889103976</v>
      </c>
      <c r="EP273" s="7">
        <v>17.968</v>
      </c>
      <c r="EQ273" s="37">
        <f>LN(EN273)-LN(EK273)</f>
        <v>0.247322388221083</v>
      </c>
      <c r="ER273" s="37">
        <f>(EO273^2)/(AA273*(EN273^2))+(EL273^2)/(AA273*(EK273^2))</f>
        <v>0.00137297517562068</v>
      </c>
      <c r="ES273" s="7">
        <v>58.7593</v>
      </c>
      <c r="ET273" s="15">
        <f>EU273*(AA273^0.5)</f>
        <v>16.50384611992</v>
      </c>
      <c r="EU273" s="7">
        <v>9.5285</v>
      </c>
      <c r="EV273" s="7">
        <v>150.074</v>
      </c>
      <c r="EW273" s="15">
        <f>EX273*(AA273^0.5)</f>
        <v>5.5027254156463</v>
      </c>
      <c r="EX273" s="7">
        <v>3.17699999999999</v>
      </c>
      <c r="EY273" s="37">
        <f>LN(EV273)-LN(ES273)</f>
        <v>0.937679067411884</v>
      </c>
      <c r="EZ273" s="37">
        <f>(EW273^2)/(AA273*(EV273^2))+(ET273^2)/(AA273*(ES273^2))</f>
        <v>0.0267445230238195</v>
      </c>
      <c r="FA273" s="7">
        <v>548.78</v>
      </c>
      <c r="FB273" s="15">
        <f>FC273*(AA273^0.5)</f>
        <v>21.12409164911</v>
      </c>
      <c r="FC273" s="7">
        <v>12.196</v>
      </c>
      <c r="FD273" s="7">
        <v>765.854</v>
      </c>
      <c r="FE273" s="15">
        <f>FF273*(AA273^0.5)</f>
        <v>325.287801915473</v>
      </c>
      <c r="FF273" s="7">
        <v>187.805</v>
      </c>
      <c r="FG273" s="37">
        <f>LN(FD273)-LN(FA273)</f>
        <v>0.33329391845289</v>
      </c>
      <c r="FH273" s="37">
        <f>(FE273^2)/(AA273*(FD273^2))+(FB273^2)/(AA273*(FA273^2))</f>
        <v>0.0606282089922902</v>
      </c>
      <c r="FI273" s="7">
        <v>15.1111</v>
      </c>
      <c r="FJ273" s="15">
        <f>FK273*(AA273^0.5)</f>
        <v>0.846799639820422</v>
      </c>
      <c r="FK273" s="7">
        <v>0.488899999999999</v>
      </c>
      <c r="FL273" s="7">
        <v>14.4</v>
      </c>
      <c r="FM273" s="15">
        <f>FN273*(AA273^0.5)</f>
        <v>0.384861689441803</v>
      </c>
      <c r="FN273" s="7">
        <v>0.222199999999999</v>
      </c>
      <c r="FO273" s="37">
        <f>LN(FL273)-LN(FI273)</f>
        <v>-0.0482013665234899</v>
      </c>
      <c r="FP273" s="37">
        <f>(FM273^2)/(AA273*(FL273^2))+(FJ273^2)/(AA273*(FI273^2))</f>
        <v>0.00128486396527177</v>
      </c>
      <c r="FQ273" s="7">
        <v>0.774834</v>
      </c>
      <c r="FR273" s="15">
        <f>FS273*(AA273^0.5)</f>
        <v>0.0611777665741401</v>
      </c>
      <c r="FS273" s="7">
        <v>0.0353209999999999</v>
      </c>
      <c r="FT273" s="7">
        <v>0.693157</v>
      </c>
      <c r="FU273" s="15">
        <f>FV273*(AA273^0.5)</f>
        <v>0.133821709494386</v>
      </c>
      <c r="FV273" s="7">
        <v>0.0772619999999999</v>
      </c>
      <c r="FW273" s="37">
        <f>LN(FT273)-LN(FQ273)</f>
        <v>-0.111392288104645</v>
      </c>
      <c r="FX273" s="37">
        <f>(FU273^2)/(AA273*(FT273^2))+(FR273^2)/(AA273*(FQ273^2))</f>
        <v>0.014502221450513</v>
      </c>
      <c r="FY273" s="7">
        <v>0.674509</v>
      </c>
      <c r="FZ273" s="15">
        <f t="shared" si="331"/>
        <v>0.203323712249703</v>
      </c>
      <c r="GA273" s="7">
        <v>0.117389</v>
      </c>
      <c r="GB273" s="7">
        <v>0.416155</v>
      </c>
      <c r="GC273" s="15">
        <f t="shared" si="332"/>
        <v>0.0581241610003964</v>
      </c>
      <c r="GD273" s="7">
        <v>0.033558</v>
      </c>
      <c r="GE273" s="37">
        <f t="shared" si="333"/>
        <v>-0.482927231757589</v>
      </c>
      <c r="GF273" s="37">
        <f t="shared" si="334"/>
        <v>0.0367911306943092</v>
      </c>
      <c r="GG273" s="7">
        <v>3.72814</v>
      </c>
      <c r="GH273" s="15">
        <f>GI273*(AA273^0.5)</f>
        <v>0.494032851842871</v>
      </c>
      <c r="GI273" s="7">
        <v>0.28523</v>
      </c>
      <c r="GJ273" s="7">
        <v>2.59748</v>
      </c>
      <c r="GK273" s="15">
        <f>GL273*(AA273^0.5)</f>
        <v>0.0579197790051034</v>
      </c>
      <c r="GL273" s="7">
        <v>0.0334400000000001</v>
      </c>
      <c r="GM273" s="37">
        <f>LN(GJ273)-LN(GG273)</f>
        <v>-0.361367705515951</v>
      </c>
      <c r="GN273" s="37">
        <f>(GK273^2)/(AA273*(GJ273^2))+(GH273^2)/(AA273*(GG273^2))</f>
        <v>0.00601911031129737</v>
      </c>
    </row>
    <row r="274" ht="16.8" spans="1:157">
      <c r="A274" s="5">
        <v>49</v>
      </c>
      <c r="B274" s="5" t="s">
        <v>260</v>
      </c>
      <c r="C274" s="6" t="s">
        <v>261</v>
      </c>
      <c r="D274" s="5" t="s">
        <v>197</v>
      </c>
      <c r="E274" s="7">
        <v>105.5</v>
      </c>
      <c r="F274" s="7">
        <v>35.95</v>
      </c>
      <c r="G274" s="5" t="s">
        <v>108</v>
      </c>
      <c r="H274" s="8">
        <v>1966</v>
      </c>
      <c r="I274" s="7">
        <v>6.8</v>
      </c>
      <c r="J274" s="8">
        <v>384</v>
      </c>
      <c r="K274" s="5" t="s">
        <v>81</v>
      </c>
      <c r="L274" s="9">
        <v>1.15</v>
      </c>
      <c r="M274" s="6" t="s">
        <v>82</v>
      </c>
      <c r="N274" s="5" t="s">
        <v>83</v>
      </c>
      <c r="O274" s="5" t="s">
        <v>84</v>
      </c>
      <c r="W274" s="5">
        <v>12</v>
      </c>
      <c r="X274" s="5" t="s">
        <v>100</v>
      </c>
      <c r="Y274" s="5" t="s">
        <v>85</v>
      </c>
      <c r="Z274" s="48">
        <v>0.3847</v>
      </c>
      <c r="AA274" s="5">
        <v>5</v>
      </c>
      <c r="AB274" s="5" t="s">
        <v>86</v>
      </c>
      <c r="AC274" s="5" t="s">
        <v>103</v>
      </c>
      <c r="AD274" s="6" t="s">
        <v>88</v>
      </c>
      <c r="AE274" s="7">
        <v>8.46348</v>
      </c>
      <c r="AF274" s="7">
        <v>1.06707</v>
      </c>
      <c r="AG274" s="7">
        <v>0.255</v>
      </c>
      <c r="AH274" s="7">
        <v>26</v>
      </c>
      <c r="AI274" s="7">
        <v>50</v>
      </c>
      <c r="AJ274" s="7">
        <v>25</v>
      </c>
      <c r="AK274" s="7">
        <v>0.454021</v>
      </c>
      <c r="AL274" s="15">
        <f t="shared" si="339"/>
        <v>0.037572650225929</v>
      </c>
      <c r="AM274" s="7">
        <v>0.016803</v>
      </c>
      <c r="AN274" s="7">
        <v>0.419847</v>
      </c>
      <c r="AO274" s="15">
        <f t="shared" si="340"/>
        <v>0.0241741309047502</v>
      </c>
      <c r="AP274" s="7">
        <v>0.010811</v>
      </c>
      <c r="AQ274" s="37">
        <f t="shared" si="341"/>
        <v>-0.0782530932832338</v>
      </c>
      <c r="AR274" s="37">
        <f t="shared" si="342"/>
        <v>0.00203274349460438</v>
      </c>
      <c r="BY274" s="7">
        <v>10.6707</v>
      </c>
      <c r="BZ274" s="15">
        <f t="shared" si="315"/>
        <v>0.409200439882462</v>
      </c>
      <c r="CA274" s="10">
        <v>0.183</v>
      </c>
      <c r="CB274" s="7">
        <v>10.7317</v>
      </c>
      <c r="CC274" s="15">
        <f t="shared" si="316"/>
        <v>0.136400146627487</v>
      </c>
      <c r="CD274" s="7">
        <v>0.0609999999999999</v>
      </c>
      <c r="CE274" s="37">
        <f t="shared" si="317"/>
        <v>0.00570031072920951</v>
      </c>
      <c r="CF274" s="37">
        <f t="shared" si="318"/>
        <v>0.000326423381479615</v>
      </c>
      <c r="CO274" s="7">
        <v>74.8299</v>
      </c>
      <c r="CP274" s="15">
        <f t="shared" ref="CP274:CP287" si="343">CQ274*(AA274^0.5)</f>
        <v>13.6903261922425</v>
      </c>
      <c r="CQ274" s="7">
        <v>6.1225</v>
      </c>
      <c r="CR274" s="7">
        <v>87.7551</v>
      </c>
      <c r="CS274" s="15">
        <f t="shared" ref="CS274:CS287" si="344">CT274*(AA274^0.5)</f>
        <v>1.52119704509311</v>
      </c>
      <c r="CT274" s="7">
        <v>0.680300000000003</v>
      </c>
      <c r="CU274" s="37">
        <f t="shared" ref="CU274:CU287" si="345">LN(CR274)-LN(CO274)</f>
        <v>0.15933244258626</v>
      </c>
      <c r="CV274" s="37">
        <f t="shared" ref="CV274:CV287" si="346">(CS274^2)/(AA274*(CR274^2))+(CP274^2)/(AA274*(CO274^2))</f>
        <v>0.00675442964035598</v>
      </c>
      <c r="CW274" s="7">
        <v>13.6653</v>
      </c>
      <c r="CX274" s="15">
        <f t="shared" ref="CX274:CX283" si="347">CY274*(AA274^0.5)</f>
        <v>0.947422002066661</v>
      </c>
      <c r="CY274" s="7">
        <v>0.4237</v>
      </c>
      <c r="CZ274" s="7">
        <v>14.4068</v>
      </c>
      <c r="DA274" s="15">
        <f>DB274*(AA274^0.5)</f>
        <v>0.473599197634455</v>
      </c>
      <c r="DB274" s="7">
        <v>0.2118</v>
      </c>
      <c r="DC274" s="37">
        <f t="shared" ref="DC274:DC283" si="348">LN(CZ274)-LN(CW274)</f>
        <v>0.0528405443064872</v>
      </c>
      <c r="DD274" s="37">
        <f t="shared" ref="DD274:DD283" si="349">(DA274^2)/(AA274*(CZ274^2))+(CX274^2)/(AA274*(CW274^2))</f>
        <v>0.00117747438216756</v>
      </c>
      <c r="DE274" s="7">
        <v>1.04459</v>
      </c>
      <c r="DF274" s="15">
        <f t="shared" ref="DF274:DF283" si="350">DG274*(AA274^0.5)</f>
        <v>0.199390181553657</v>
      </c>
      <c r="DG274" s="7">
        <v>0.0891700000000002</v>
      </c>
      <c r="DH274" s="7">
        <v>1.0828</v>
      </c>
      <c r="DI274" s="15">
        <f t="shared" ref="DI274:DI283" si="351">DJ274*(AA274^0.5)</f>
        <v>0.37031521775374</v>
      </c>
      <c r="DJ274" s="7">
        <v>0.16561</v>
      </c>
      <c r="DK274" s="37">
        <f t="shared" ref="DK274:DK283" si="352">LN(DH274)-LN(DE274)</f>
        <v>0.0359258148260825</v>
      </c>
      <c r="DL274" s="37">
        <f t="shared" ref="DL274:DL283" si="353">(DI274^2)/(AA274*(DH274^2))+(DF274^2)/(AA274*(DE274^2))</f>
        <v>0.0306794492947119</v>
      </c>
      <c r="DM274" s="7">
        <v>4.34043</v>
      </c>
      <c r="DN274" s="15">
        <f t="shared" ref="DN274:DN283" si="354">DO274*(AA274^0.5)</f>
        <v>2.85454201939646</v>
      </c>
      <c r="DO274" s="7">
        <v>1.27659</v>
      </c>
      <c r="DP274" s="7">
        <v>5.87234</v>
      </c>
      <c r="DQ274" s="15">
        <f t="shared" ref="DQ274:DQ283" si="355">DR274*(AA274^0.5)</f>
        <v>1.14182575203049</v>
      </c>
      <c r="DR274" s="7">
        <v>0.51064</v>
      </c>
      <c r="DS274" s="37">
        <f t="shared" ref="DS274:DS283" si="356">LN(DP274)-LN(DM274)</f>
        <v>0.302279769997928</v>
      </c>
      <c r="DT274" s="37">
        <f t="shared" ref="DT274:DT283" si="357">(DQ274^2)/(AA274*(DP274^2))+(DN274^2)/(AA274*(DM274^2))</f>
        <v>0.0940657218479118</v>
      </c>
      <c r="DU274" s="7">
        <v>356.902</v>
      </c>
      <c r="DV274" s="15">
        <f t="shared" ref="DV274:DV299" si="358">DW274*(AA274^0.5)</f>
        <v>22.5865226407254</v>
      </c>
      <c r="DW274" s="7">
        <v>10.101</v>
      </c>
      <c r="DX274" s="7">
        <v>348.485</v>
      </c>
      <c r="DY274" s="15">
        <f t="shared" ref="DY274:DY299" si="359">DZ274*(AA274^0.5)</f>
        <v>18.8209841666157</v>
      </c>
      <c r="DZ274" s="7">
        <v>8.41699999999997</v>
      </c>
      <c r="EA274" s="37">
        <f t="shared" ref="EA274:EA299" si="360">LN(DX274)-LN(DU274)</f>
        <v>-0.0238660466236293</v>
      </c>
      <c r="EB274" s="37">
        <f t="shared" ref="EB274:EB299" si="361">(DY274^2)/(AA274*(DX274^2))+(DV274^2)/(AA274*(DU274^2))</f>
        <v>0.00138436999853128</v>
      </c>
      <c r="FA274" s="50"/>
    </row>
    <row r="275" ht="16.8" spans="1:157">
      <c r="A275" s="5">
        <v>49</v>
      </c>
      <c r="B275" s="5" t="s">
        <v>260</v>
      </c>
      <c r="C275" s="6" t="s">
        <v>261</v>
      </c>
      <c r="D275" s="5" t="s">
        <v>197</v>
      </c>
      <c r="E275" s="7">
        <v>105.5</v>
      </c>
      <c r="F275" s="7">
        <v>35.95</v>
      </c>
      <c r="G275" s="5" t="s">
        <v>108</v>
      </c>
      <c r="H275" s="8">
        <v>1966</v>
      </c>
      <c r="I275" s="7">
        <v>6.8</v>
      </c>
      <c r="J275" s="8">
        <v>384</v>
      </c>
      <c r="K275" s="5" t="s">
        <v>81</v>
      </c>
      <c r="L275" s="9">
        <v>2.3</v>
      </c>
      <c r="M275" s="6" t="s">
        <v>82</v>
      </c>
      <c r="N275" s="5" t="s">
        <v>83</v>
      </c>
      <c r="O275" s="5" t="s">
        <v>84</v>
      </c>
      <c r="W275" s="5">
        <v>12</v>
      </c>
      <c r="X275" s="5" t="s">
        <v>100</v>
      </c>
      <c r="Y275" s="5" t="s">
        <v>85</v>
      </c>
      <c r="Z275" s="48">
        <v>0.3847</v>
      </c>
      <c r="AA275" s="5">
        <v>5</v>
      </c>
      <c r="AB275" s="5" t="s">
        <v>86</v>
      </c>
      <c r="AC275" s="5" t="s">
        <v>103</v>
      </c>
      <c r="AD275" s="6" t="s">
        <v>88</v>
      </c>
      <c r="AE275" s="7">
        <v>8.46348</v>
      </c>
      <c r="AF275" s="7">
        <v>1.06707</v>
      </c>
      <c r="AG275" s="7">
        <v>0.255</v>
      </c>
      <c r="AH275" s="7">
        <v>26</v>
      </c>
      <c r="AI275" s="7">
        <v>50</v>
      </c>
      <c r="AJ275" s="7">
        <v>25</v>
      </c>
      <c r="AK275" s="7">
        <v>0.454021</v>
      </c>
      <c r="AL275" s="15">
        <f t="shared" si="339"/>
        <v>0.037572650225929</v>
      </c>
      <c r="AM275" s="7">
        <v>0.016803</v>
      </c>
      <c r="AN275" s="7">
        <v>0.425612</v>
      </c>
      <c r="AO275" s="15">
        <f t="shared" si="340"/>
        <v>0.0181300391615683</v>
      </c>
      <c r="AP275" s="7">
        <v>0.008108</v>
      </c>
      <c r="AQ275" s="37">
        <f t="shared" si="341"/>
        <v>-0.0646153193595318</v>
      </c>
      <c r="AR275" s="37">
        <f t="shared" si="342"/>
        <v>0.00173259906707892</v>
      </c>
      <c r="BY275" s="7">
        <v>10.6707</v>
      </c>
      <c r="BZ275" s="15">
        <f t="shared" si="315"/>
        <v>0.409200439882462</v>
      </c>
      <c r="CA275" s="10">
        <v>0.183</v>
      </c>
      <c r="CB275" s="7">
        <v>11.9512</v>
      </c>
      <c r="CC275" s="15">
        <f t="shared" si="316"/>
        <v>0.681777126339686</v>
      </c>
      <c r="CD275" s="7">
        <v>0.3049</v>
      </c>
      <c r="CE275" s="37">
        <f t="shared" si="317"/>
        <v>0.113330024085595</v>
      </c>
      <c r="CF275" s="37">
        <f t="shared" si="318"/>
        <v>0.000944980799849243</v>
      </c>
      <c r="CO275" s="7">
        <v>74.8299</v>
      </c>
      <c r="CP275" s="15">
        <f t="shared" si="343"/>
        <v>13.6903261922425</v>
      </c>
      <c r="CQ275" s="7">
        <v>6.1225</v>
      </c>
      <c r="CR275" s="7">
        <v>102.721</v>
      </c>
      <c r="CS275" s="15">
        <f t="shared" si="344"/>
        <v>3.04328851737719</v>
      </c>
      <c r="CT275" s="7">
        <v>1.36099999999999</v>
      </c>
      <c r="CU275" s="37">
        <f t="shared" si="345"/>
        <v>0.316799037367804</v>
      </c>
      <c r="CV275" s="37">
        <f t="shared" si="346"/>
        <v>0.00686988093017062</v>
      </c>
      <c r="CW275" s="7">
        <v>13.6653</v>
      </c>
      <c r="CX275" s="15">
        <f t="shared" si="347"/>
        <v>0.947422002066661</v>
      </c>
      <c r="CY275" s="7">
        <v>0.4237</v>
      </c>
      <c r="CZ275" s="7">
        <v>15.8898</v>
      </c>
      <c r="DA275" s="15">
        <f t="shared" ref="DA275:DA283" si="362">DB275*(AA275^0.5)</f>
        <v>0.710622403249433</v>
      </c>
      <c r="DB275" s="7">
        <v>0.3178</v>
      </c>
      <c r="DC275" s="37">
        <f t="shared" si="348"/>
        <v>0.150817620901138</v>
      </c>
      <c r="DD275" s="37">
        <f t="shared" si="349"/>
        <v>0.00136135355396055</v>
      </c>
      <c r="DE275" s="7">
        <v>1.04459</v>
      </c>
      <c r="DF275" s="15">
        <f t="shared" si="350"/>
        <v>0.199390181553657</v>
      </c>
      <c r="DG275" s="7">
        <v>0.0891700000000002</v>
      </c>
      <c r="DH275" s="7">
        <v>1.12102</v>
      </c>
      <c r="DI275" s="15">
        <f t="shared" si="351"/>
        <v>0.142415169486962</v>
      </c>
      <c r="DJ275" s="7">
        <v>0.06369</v>
      </c>
      <c r="DK275" s="37">
        <f t="shared" si="352"/>
        <v>0.0706145212121462</v>
      </c>
      <c r="DL275" s="37">
        <f t="shared" si="353"/>
        <v>0.0105148183360357</v>
      </c>
      <c r="DM275" s="7">
        <v>4.34043</v>
      </c>
      <c r="DN275" s="15">
        <f t="shared" si="354"/>
        <v>2.85454201939646</v>
      </c>
      <c r="DO275" s="7">
        <v>1.27659</v>
      </c>
      <c r="DP275" s="7">
        <v>8.42553</v>
      </c>
      <c r="DQ275" s="15">
        <f t="shared" si="355"/>
        <v>1.71273862804574</v>
      </c>
      <c r="DR275" s="7">
        <v>0.76596</v>
      </c>
      <c r="DS275" s="37">
        <f t="shared" si="356"/>
        <v>0.663292960726277</v>
      </c>
      <c r="DT275" s="37">
        <f t="shared" si="357"/>
        <v>0.0947687553324425</v>
      </c>
      <c r="DU275" s="7">
        <v>356.902</v>
      </c>
      <c r="DV275" s="15">
        <f t="shared" si="358"/>
        <v>22.5865226407254</v>
      </c>
      <c r="DW275" s="7">
        <v>10.101</v>
      </c>
      <c r="DX275" s="7">
        <v>331.65</v>
      </c>
      <c r="DY275" s="15">
        <f t="shared" si="359"/>
        <v>37.644204401209</v>
      </c>
      <c r="DZ275" s="7">
        <v>16.835</v>
      </c>
      <c r="EA275" s="37">
        <f t="shared" si="360"/>
        <v>-0.0733810383194395</v>
      </c>
      <c r="EB275" s="37">
        <f t="shared" si="361"/>
        <v>0.00337771092102345</v>
      </c>
      <c r="FA275" s="50"/>
    </row>
    <row r="276" ht="16.8" spans="1:157">
      <c r="A276" s="5">
        <v>49</v>
      </c>
      <c r="B276" s="5" t="s">
        <v>260</v>
      </c>
      <c r="C276" s="6" t="s">
        <v>261</v>
      </c>
      <c r="D276" s="5" t="s">
        <v>197</v>
      </c>
      <c r="E276" s="7">
        <v>105.5</v>
      </c>
      <c r="F276" s="7">
        <v>35.95</v>
      </c>
      <c r="G276" s="5" t="s">
        <v>108</v>
      </c>
      <c r="H276" s="8">
        <v>1966</v>
      </c>
      <c r="I276" s="7">
        <v>6.8</v>
      </c>
      <c r="J276" s="8">
        <v>384</v>
      </c>
      <c r="K276" s="5" t="s">
        <v>81</v>
      </c>
      <c r="L276" s="9">
        <v>4.6</v>
      </c>
      <c r="M276" s="6" t="s">
        <v>82</v>
      </c>
      <c r="N276" s="5" t="s">
        <v>83</v>
      </c>
      <c r="O276" s="5" t="s">
        <v>84</v>
      </c>
      <c r="W276" s="5">
        <v>12</v>
      </c>
      <c r="X276" s="5" t="s">
        <v>100</v>
      </c>
      <c r="Y276" s="5" t="s">
        <v>85</v>
      </c>
      <c r="Z276" s="48">
        <v>0.3847</v>
      </c>
      <c r="AA276" s="5">
        <v>5</v>
      </c>
      <c r="AB276" s="5" t="s">
        <v>86</v>
      </c>
      <c r="AC276" s="5" t="s">
        <v>103</v>
      </c>
      <c r="AD276" s="6" t="s">
        <v>88</v>
      </c>
      <c r="AE276" s="7">
        <v>8.46348</v>
      </c>
      <c r="AF276" s="7">
        <v>1.06707</v>
      </c>
      <c r="AG276" s="7">
        <v>0.255</v>
      </c>
      <c r="AH276" s="7">
        <v>26</v>
      </c>
      <c r="AI276" s="7">
        <v>50</v>
      </c>
      <c r="AJ276" s="7">
        <v>25</v>
      </c>
      <c r="AK276" s="7">
        <v>0.454021</v>
      </c>
      <c r="AL276" s="15">
        <f t="shared" si="339"/>
        <v>0.037572650225929</v>
      </c>
      <c r="AM276" s="7">
        <v>0.016803</v>
      </c>
      <c r="AN276" s="7">
        <v>0.396257</v>
      </c>
      <c r="AO276" s="15">
        <f t="shared" si="340"/>
        <v>0.0483795667611854</v>
      </c>
      <c r="AP276" s="7">
        <v>0.021636</v>
      </c>
      <c r="AQ276" s="37">
        <f t="shared" si="341"/>
        <v>-0.136080461827606</v>
      </c>
      <c r="AR276" s="37">
        <f t="shared" si="342"/>
        <v>0.00435094974379132</v>
      </c>
      <c r="BY276" s="7">
        <v>10.6707</v>
      </c>
      <c r="BZ276" s="15">
        <f t="shared" si="315"/>
        <v>0.409200439882462</v>
      </c>
      <c r="CA276" s="10">
        <v>0.183</v>
      </c>
      <c r="CB276" s="7">
        <v>12.1341</v>
      </c>
      <c r="CC276" s="15">
        <f t="shared" si="316"/>
        <v>1.90893123239157</v>
      </c>
      <c r="CD276" s="7">
        <v>0.8537</v>
      </c>
      <c r="CE276" s="37">
        <f t="shared" si="317"/>
        <v>0.128518003131194</v>
      </c>
      <c r="CF276" s="37">
        <f t="shared" si="318"/>
        <v>0.00524400302910206</v>
      </c>
      <c r="CO276" s="7">
        <v>74.8299</v>
      </c>
      <c r="CP276" s="15">
        <f t="shared" si="343"/>
        <v>13.6903261922425</v>
      </c>
      <c r="CQ276" s="7">
        <v>6.1225</v>
      </c>
      <c r="CR276" s="7">
        <v>111.565</v>
      </c>
      <c r="CS276" s="15">
        <f t="shared" si="344"/>
        <v>21.2940753497305</v>
      </c>
      <c r="CT276" s="7">
        <v>9.523</v>
      </c>
      <c r="CU276" s="37">
        <f t="shared" si="345"/>
        <v>0.399389842957514</v>
      </c>
      <c r="CV276" s="37">
        <f t="shared" si="346"/>
        <v>0.0139803734750612</v>
      </c>
      <c r="CW276" s="7">
        <v>13.6653</v>
      </c>
      <c r="CX276" s="15">
        <f t="shared" si="347"/>
        <v>0.947422002066661</v>
      </c>
      <c r="CY276" s="7">
        <v>0.4237</v>
      </c>
      <c r="CZ276" s="7">
        <v>15.2542</v>
      </c>
      <c r="DA276" s="15">
        <f t="shared" si="362"/>
        <v>2.1318672097483</v>
      </c>
      <c r="DB276" s="7">
        <v>0.953399999999998</v>
      </c>
      <c r="DC276" s="37">
        <f t="shared" si="348"/>
        <v>0.109995101935294</v>
      </c>
      <c r="DD276" s="37">
        <f t="shared" si="349"/>
        <v>0.00486769591602193</v>
      </c>
      <c r="DE276" s="7">
        <v>1.04459</v>
      </c>
      <c r="DF276" s="15">
        <f t="shared" si="350"/>
        <v>0.199390181553657</v>
      </c>
      <c r="DG276" s="7">
        <v>0.0891700000000002</v>
      </c>
      <c r="DH276" s="7">
        <v>1.47771</v>
      </c>
      <c r="DI276" s="15">
        <f t="shared" si="351"/>
        <v>0.142415169486962</v>
      </c>
      <c r="DJ276" s="7">
        <v>0.06369</v>
      </c>
      <c r="DK276" s="37">
        <f t="shared" si="352"/>
        <v>0.346869128246092</v>
      </c>
      <c r="DL276" s="37">
        <f t="shared" si="353"/>
        <v>0.00914460103998382</v>
      </c>
      <c r="DM276" s="7">
        <v>4.34043</v>
      </c>
      <c r="DN276" s="15">
        <f t="shared" si="354"/>
        <v>2.85454201939646</v>
      </c>
      <c r="DO276" s="7">
        <v>1.27659</v>
      </c>
      <c r="DP276" s="7">
        <v>9.19149</v>
      </c>
      <c r="DQ276" s="15">
        <f t="shared" si="355"/>
        <v>2.85458674075601</v>
      </c>
      <c r="DR276" s="7">
        <v>1.27661</v>
      </c>
      <c r="DS276" s="37">
        <f t="shared" si="356"/>
        <v>0.750304634433101</v>
      </c>
      <c r="DT276" s="37">
        <f t="shared" si="357"/>
        <v>0.105794785262124</v>
      </c>
      <c r="DU276" s="7">
        <v>356.902</v>
      </c>
      <c r="DV276" s="15">
        <f t="shared" si="358"/>
        <v>22.5865226407254</v>
      </c>
      <c r="DW276" s="7">
        <v>10.101</v>
      </c>
      <c r="DX276" s="7">
        <v>284.512</v>
      </c>
      <c r="DY276" s="15">
        <f t="shared" si="359"/>
        <v>3.76330240613212</v>
      </c>
      <c r="DZ276" s="7">
        <v>1.68299999999999</v>
      </c>
      <c r="EA276" s="37">
        <f t="shared" si="360"/>
        <v>-0.226685802352276</v>
      </c>
      <c r="EB276" s="37">
        <f t="shared" si="361"/>
        <v>0.000835988658164544</v>
      </c>
      <c r="FA276" s="50"/>
    </row>
    <row r="277" ht="16.8" spans="1:157">
      <c r="A277" s="5">
        <v>49</v>
      </c>
      <c r="B277" s="5" t="s">
        <v>260</v>
      </c>
      <c r="C277" s="6" t="s">
        <v>261</v>
      </c>
      <c r="D277" s="5" t="s">
        <v>197</v>
      </c>
      <c r="E277" s="7">
        <v>105.5</v>
      </c>
      <c r="F277" s="7">
        <v>35.95</v>
      </c>
      <c r="G277" s="5" t="s">
        <v>108</v>
      </c>
      <c r="H277" s="8">
        <v>1966</v>
      </c>
      <c r="I277" s="7">
        <v>6.8</v>
      </c>
      <c r="J277" s="8">
        <v>384</v>
      </c>
      <c r="K277" s="5" t="s">
        <v>81</v>
      </c>
      <c r="L277" s="9">
        <v>9.2</v>
      </c>
      <c r="M277" s="6" t="s">
        <v>89</v>
      </c>
      <c r="N277" s="5" t="s">
        <v>83</v>
      </c>
      <c r="O277" s="5" t="s">
        <v>84</v>
      </c>
      <c r="W277" s="5">
        <v>12</v>
      </c>
      <c r="X277" s="5" t="s">
        <v>100</v>
      </c>
      <c r="Y277" s="5" t="s">
        <v>85</v>
      </c>
      <c r="Z277" s="48">
        <v>0.3847</v>
      </c>
      <c r="AA277" s="5">
        <v>5</v>
      </c>
      <c r="AB277" s="5" t="s">
        <v>86</v>
      </c>
      <c r="AC277" s="5" t="s">
        <v>103</v>
      </c>
      <c r="AD277" s="6" t="s">
        <v>88</v>
      </c>
      <c r="AE277" s="7">
        <v>8.46348</v>
      </c>
      <c r="AF277" s="7">
        <v>1.06707</v>
      </c>
      <c r="AG277" s="7">
        <v>0.255</v>
      </c>
      <c r="AH277" s="7">
        <v>26</v>
      </c>
      <c r="AI277" s="7">
        <v>50</v>
      </c>
      <c r="AJ277" s="7">
        <v>25</v>
      </c>
      <c r="AK277" s="7">
        <v>0.454021</v>
      </c>
      <c r="AL277" s="15">
        <f t="shared" si="339"/>
        <v>0.037572650225929</v>
      </c>
      <c r="AM277" s="7">
        <v>0.016803</v>
      </c>
      <c r="AN277" s="7">
        <v>0.374994</v>
      </c>
      <c r="AO277" s="15">
        <f t="shared" si="340"/>
        <v>0.0302517636675947</v>
      </c>
      <c r="AP277" s="7">
        <v>0.013529</v>
      </c>
      <c r="AQ277" s="37">
        <f t="shared" si="341"/>
        <v>-0.191233426635793</v>
      </c>
      <c r="AR277" s="37">
        <f t="shared" si="342"/>
        <v>0.0026713040168851</v>
      </c>
      <c r="BY277" s="7">
        <v>10.6707</v>
      </c>
      <c r="BZ277" s="15">
        <f t="shared" si="315"/>
        <v>0.409200439882462</v>
      </c>
      <c r="CA277" s="10">
        <v>0.183</v>
      </c>
      <c r="CB277" s="7">
        <v>12.561</v>
      </c>
      <c r="CC277" s="15">
        <f t="shared" si="316"/>
        <v>0.817953666169423</v>
      </c>
      <c r="CD277" s="7">
        <v>0.3658</v>
      </c>
      <c r="CE277" s="37">
        <f t="shared" si="317"/>
        <v>0.16309510804474</v>
      </c>
      <c r="CF277" s="37">
        <f t="shared" si="318"/>
        <v>0.00114219864557415</v>
      </c>
      <c r="CO277" s="7">
        <v>74.8299</v>
      </c>
      <c r="CP277" s="15">
        <f t="shared" si="343"/>
        <v>13.6903261922425</v>
      </c>
      <c r="CQ277" s="7">
        <v>6.1225</v>
      </c>
      <c r="CR277" s="7">
        <v>117.687</v>
      </c>
      <c r="CS277" s="15">
        <f t="shared" si="344"/>
        <v>10.648155708854</v>
      </c>
      <c r="CT277" s="7">
        <v>4.762</v>
      </c>
      <c r="CU277" s="37">
        <f t="shared" si="345"/>
        <v>0.452811020139829</v>
      </c>
      <c r="CV277" s="37">
        <f t="shared" si="346"/>
        <v>0.00833160779749011</v>
      </c>
      <c r="CW277" s="7">
        <v>13.6653</v>
      </c>
      <c r="CX277" s="15">
        <f t="shared" si="347"/>
        <v>0.947422002066661</v>
      </c>
      <c r="CY277" s="7">
        <v>0.4237</v>
      </c>
      <c r="CZ277" s="7">
        <v>15.4661</v>
      </c>
      <c r="DA277" s="15">
        <f t="shared" si="362"/>
        <v>1.42124480649887</v>
      </c>
      <c r="DB277" s="7">
        <v>0.6356</v>
      </c>
      <c r="DC277" s="37">
        <f t="shared" si="348"/>
        <v>0.123790758926015</v>
      </c>
      <c r="DD277" s="37">
        <f t="shared" si="349"/>
        <v>0.00265025209285172</v>
      </c>
      <c r="DE277" s="7">
        <v>1.04459</v>
      </c>
      <c r="DF277" s="15">
        <f t="shared" si="350"/>
        <v>0.199390181553657</v>
      </c>
      <c r="DG277" s="7">
        <v>0.0891700000000002</v>
      </c>
      <c r="DH277" s="7">
        <v>1.46497</v>
      </c>
      <c r="DI277" s="15">
        <f t="shared" si="351"/>
        <v>0.484242881207354</v>
      </c>
      <c r="DJ277" s="7">
        <v>0.21656</v>
      </c>
      <c r="DK277" s="37">
        <f t="shared" si="352"/>
        <v>0.338210300511731</v>
      </c>
      <c r="DL277" s="37">
        <f t="shared" si="353"/>
        <v>0.0291393443080293</v>
      </c>
      <c r="DM277" s="7">
        <v>4.34043</v>
      </c>
      <c r="DN277" s="15">
        <f t="shared" si="354"/>
        <v>2.85454201939646</v>
      </c>
      <c r="DO277" s="7">
        <v>1.27659</v>
      </c>
      <c r="DP277" s="7">
        <v>8.42553</v>
      </c>
      <c r="DQ277" s="15">
        <f t="shared" si="355"/>
        <v>2.28365150406099</v>
      </c>
      <c r="DR277" s="7">
        <v>1.02128</v>
      </c>
      <c r="DS277" s="37">
        <f t="shared" si="356"/>
        <v>0.663292960726277</v>
      </c>
      <c r="DT277" s="37">
        <f t="shared" si="357"/>
        <v>0.101196716625909</v>
      </c>
      <c r="DU277" s="7">
        <v>356.902</v>
      </c>
      <c r="DV277" s="15">
        <f t="shared" si="358"/>
        <v>22.5865226407254</v>
      </c>
      <c r="DW277" s="7">
        <v>10.101</v>
      </c>
      <c r="DX277" s="7">
        <v>281.145</v>
      </c>
      <c r="DY277" s="15">
        <f t="shared" si="359"/>
        <v>37.644204401209</v>
      </c>
      <c r="DZ277" s="7">
        <v>16.835</v>
      </c>
      <c r="EA277" s="37">
        <f t="shared" si="360"/>
        <v>-0.238590683811947</v>
      </c>
      <c r="EB277" s="37">
        <f t="shared" si="361"/>
        <v>0.00438662712739689</v>
      </c>
      <c r="FA277" s="50"/>
    </row>
    <row r="278" ht="16.8" spans="1:157">
      <c r="A278" s="5">
        <v>49</v>
      </c>
      <c r="B278" s="5" t="s">
        <v>260</v>
      </c>
      <c r="C278" s="6" t="s">
        <v>261</v>
      </c>
      <c r="D278" s="5" t="s">
        <v>197</v>
      </c>
      <c r="E278" s="7">
        <v>105.5</v>
      </c>
      <c r="F278" s="7">
        <v>35.95</v>
      </c>
      <c r="G278" s="5" t="s">
        <v>108</v>
      </c>
      <c r="H278" s="8">
        <v>1966</v>
      </c>
      <c r="I278" s="7">
        <v>6.8</v>
      </c>
      <c r="J278" s="8">
        <v>384</v>
      </c>
      <c r="K278" s="5" t="s">
        <v>81</v>
      </c>
      <c r="L278" s="9">
        <v>13.8</v>
      </c>
      <c r="M278" s="6" t="s">
        <v>100</v>
      </c>
      <c r="N278" s="5" t="s">
        <v>83</v>
      </c>
      <c r="O278" s="5" t="s">
        <v>84</v>
      </c>
      <c r="W278" s="5">
        <v>12</v>
      </c>
      <c r="X278" s="5" t="s">
        <v>100</v>
      </c>
      <c r="Y278" s="5" t="s">
        <v>85</v>
      </c>
      <c r="Z278" s="48">
        <v>0.3847</v>
      </c>
      <c r="AA278" s="5">
        <v>5</v>
      </c>
      <c r="AB278" s="5" t="s">
        <v>86</v>
      </c>
      <c r="AC278" s="5" t="s">
        <v>103</v>
      </c>
      <c r="AD278" s="6" t="s">
        <v>88</v>
      </c>
      <c r="AE278" s="7">
        <v>8.46348</v>
      </c>
      <c r="AF278" s="7">
        <v>1.06707</v>
      </c>
      <c r="AG278" s="7">
        <v>0.255</v>
      </c>
      <c r="AH278" s="7">
        <v>26</v>
      </c>
      <c r="AI278" s="7">
        <v>50</v>
      </c>
      <c r="AJ278" s="7">
        <v>25</v>
      </c>
      <c r="AK278" s="7">
        <v>0.454021</v>
      </c>
      <c r="AL278" s="15">
        <f t="shared" si="339"/>
        <v>0.037572650225929</v>
      </c>
      <c r="AM278" s="7">
        <v>0.016803</v>
      </c>
      <c r="AN278" s="7">
        <v>0.351059</v>
      </c>
      <c r="AO278" s="15">
        <f t="shared" si="340"/>
        <v>0.048314720789838</v>
      </c>
      <c r="AP278" s="7">
        <v>0.021607</v>
      </c>
      <c r="AQ278" s="37">
        <f t="shared" si="341"/>
        <v>-0.257189151969983</v>
      </c>
      <c r="AR278" s="37">
        <f t="shared" si="342"/>
        <v>0.00515785193614422</v>
      </c>
      <c r="BY278" s="7">
        <v>10.6707</v>
      </c>
      <c r="BZ278" s="15">
        <f t="shared" si="315"/>
        <v>0.409200439882462</v>
      </c>
      <c r="CA278" s="10">
        <v>0.183</v>
      </c>
      <c r="CB278" s="7">
        <v>11.7683</v>
      </c>
      <c r="CC278" s="15">
        <f t="shared" si="316"/>
        <v>0.681777126339686</v>
      </c>
      <c r="CD278" s="7">
        <v>0.3049</v>
      </c>
      <c r="CE278" s="37">
        <f t="shared" si="317"/>
        <v>0.0979078081758225</v>
      </c>
      <c r="CF278" s="37">
        <f t="shared" si="318"/>
        <v>0.000965369220894544</v>
      </c>
      <c r="CO278" s="7">
        <v>74.8299</v>
      </c>
      <c r="CP278" s="15">
        <f t="shared" si="343"/>
        <v>13.6903261922425</v>
      </c>
      <c r="CQ278" s="7">
        <v>6.1225</v>
      </c>
      <c r="CR278" s="7">
        <v>129.932</v>
      </c>
      <c r="CS278" s="15">
        <f t="shared" si="344"/>
        <v>4.56381474207714</v>
      </c>
      <c r="CT278" s="7">
        <v>2.04100000000003</v>
      </c>
      <c r="CU278" s="37">
        <f t="shared" si="345"/>
        <v>0.551793698951094</v>
      </c>
      <c r="CV278" s="37">
        <f t="shared" si="346"/>
        <v>0.00694108023628451</v>
      </c>
      <c r="CW278" s="7">
        <v>13.6653</v>
      </c>
      <c r="CX278" s="15">
        <f t="shared" si="347"/>
        <v>0.947422002066661</v>
      </c>
      <c r="CY278" s="7">
        <v>0.4237</v>
      </c>
      <c r="CZ278" s="7">
        <v>18.3263</v>
      </c>
      <c r="DA278" s="15">
        <f t="shared" si="362"/>
        <v>1.42124480649887</v>
      </c>
      <c r="DB278" s="7">
        <v>0.6356</v>
      </c>
      <c r="DC278" s="37">
        <f t="shared" si="348"/>
        <v>0.293477413557604</v>
      </c>
      <c r="DD278" s="37">
        <f t="shared" si="349"/>
        <v>0.00216421210025622</v>
      </c>
      <c r="DE278" s="7">
        <v>1.04459</v>
      </c>
      <c r="DF278" s="15">
        <f t="shared" si="350"/>
        <v>0.199390181553657</v>
      </c>
      <c r="DG278" s="7">
        <v>0.0891700000000002</v>
      </c>
      <c r="DH278" s="7">
        <v>2.12739</v>
      </c>
      <c r="DI278" s="15">
        <f t="shared" si="351"/>
        <v>0.0569750120666944</v>
      </c>
      <c r="DJ278" s="7">
        <v>0.0254799999999999</v>
      </c>
      <c r="DK278" s="37">
        <f t="shared" si="352"/>
        <v>0.711271412318983</v>
      </c>
      <c r="DL278" s="37">
        <f t="shared" si="353"/>
        <v>0.00743040160826947</v>
      </c>
      <c r="DM278" s="7">
        <v>4.34043</v>
      </c>
      <c r="DN278" s="15">
        <f t="shared" si="354"/>
        <v>2.85454201939646</v>
      </c>
      <c r="DO278" s="7">
        <v>1.27659</v>
      </c>
      <c r="DP278" s="7">
        <v>10.7234</v>
      </c>
      <c r="DQ278" s="15">
        <f t="shared" si="355"/>
        <v>3.42543253473193</v>
      </c>
      <c r="DR278" s="7">
        <v>1.5319</v>
      </c>
      <c r="DS278" s="37">
        <f t="shared" si="356"/>
        <v>0.904454847990442</v>
      </c>
      <c r="DT278" s="37">
        <f t="shared" si="357"/>
        <v>0.106912016307902</v>
      </c>
      <c r="DU278" s="7">
        <v>356.902</v>
      </c>
      <c r="DV278" s="15">
        <f t="shared" si="358"/>
        <v>22.5865226407254</v>
      </c>
      <c r="DW278" s="7">
        <v>10.101</v>
      </c>
      <c r="DX278" s="7">
        <v>181.818</v>
      </c>
      <c r="DY278" s="15">
        <f t="shared" si="359"/>
        <v>30.1153635209672</v>
      </c>
      <c r="DZ278" s="7">
        <v>13.468</v>
      </c>
      <c r="EA278" s="37">
        <f t="shared" si="360"/>
        <v>-0.674455047547792</v>
      </c>
      <c r="EB278" s="37">
        <f t="shared" si="361"/>
        <v>0.00628796524594423</v>
      </c>
      <c r="FA278" s="50"/>
    </row>
    <row r="279" ht="16.8" spans="1:157">
      <c r="A279" s="5">
        <v>49</v>
      </c>
      <c r="B279" s="5" t="s">
        <v>260</v>
      </c>
      <c r="C279" s="6" t="s">
        <v>261</v>
      </c>
      <c r="D279" s="5" t="s">
        <v>197</v>
      </c>
      <c r="E279" s="7">
        <v>105.5</v>
      </c>
      <c r="F279" s="7">
        <v>35.95</v>
      </c>
      <c r="G279" s="5" t="s">
        <v>108</v>
      </c>
      <c r="H279" s="8">
        <v>1966</v>
      </c>
      <c r="I279" s="7">
        <v>6.8</v>
      </c>
      <c r="J279" s="8">
        <v>384</v>
      </c>
      <c r="K279" s="5" t="s">
        <v>81</v>
      </c>
      <c r="L279" s="9">
        <v>1.15</v>
      </c>
      <c r="M279" s="6" t="s">
        <v>82</v>
      </c>
      <c r="N279" s="5" t="s">
        <v>83</v>
      </c>
      <c r="O279" s="5" t="s">
        <v>84</v>
      </c>
      <c r="W279" s="5">
        <v>12</v>
      </c>
      <c r="X279" s="5" t="s">
        <v>100</v>
      </c>
      <c r="Y279" s="5" t="s">
        <v>85</v>
      </c>
      <c r="Z279" s="48">
        <v>0.3847</v>
      </c>
      <c r="AA279" s="5">
        <v>5</v>
      </c>
      <c r="AB279" s="5" t="s">
        <v>86</v>
      </c>
      <c r="AC279" s="5" t="s">
        <v>103</v>
      </c>
      <c r="AD279" s="6" t="s">
        <v>88</v>
      </c>
      <c r="AE279" s="7">
        <v>8.54247</v>
      </c>
      <c r="AF279" s="7">
        <v>0.817073</v>
      </c>
      <c r="AG279" s="7">
        <v>0.255</v>
      </c>
      <c r="AH279" s="7">
        <v>26</v>
      </c>
      <c r="AI279" s="7">
        <v>50</v>
      </c>
      <c r="AJ279" s="7">
        <v>25</v>
      </c>
      <c r="AK279" s="7">
        <v>0.375998</v>
      </c>
      <c r="AL279" s="15">
        <f t="shared" si="339"/>
        <v>0.0241718948367727</v>
      </c>
      <c r="AM279" s="7">
        <v>0.01081</v>
      </c>
      <c r="AN279" s="7">
        <v>0.403369</v>
      </c>
      <c r="AO279" s="15">
        <f t="shared" si="340"/>
        <v>0.0362936193427991</v>
      </c>
      <c r="AP279" s="7">
        <v>0.016231</v>
      </c>
      <c r="AQ279" s="37">
        <f t="shared" si="341"/>
        <v>0.0702679515382515</v>
      </c>
      <c r="AR279" s="37">
        <f t="shared" si="342"/>
        <v>0.00244571545644159</v>
      </c>
      <c r="BY279" s="7">
        <v>8.17073</v>
      </c>
      <c r="BZ279" s="15">
        <f t="shared" si="315"/>
        <v>0.409043915124034</v>
      </c>
      <c r="CA279" s="10">
        <v>0.182929999999999</v>
      </c>
      <c r="CB279" s="7">
        <v>7.7439</v>
      </c>
      <c r="CC279" s="15">
        <f t="shared" si="316"/>
        <v>0.681732404980138</v>
      </c>
      <c r="CD279" s="7">
        <v>0.304880000000001</v>
      </c>
      <c r="CE279" s="37">
        <f t="shared" si="317"/>
        <v>-0.0536528194977541</v>
      </c>
      <c r="CF279" s="37">
        <f t="shared" si="318"/>
        <v>0.00205126671913253</v>
      </c>
      <c r="CO279" s="7">
        <v>81.6327</v>
      </c>
      <c r="CP279" s="15">
        <f t="shared" si="343"/>
        <v>4.56336752848157</v>
      </c>
      <c r="CQ279" s="7">
        <v>2.0408</v>
      </c>
      <c r="CR279" s="7">
        <v>68.0272</v>
      </c>
      <c r="CS279" s="15">
        <f t="shared" si="344"/>
        <v>6.0845645735747</v>
      </c>
      <c r="CT279" s="7">
        <v>2.72110000000001</v>
      </c>
      <c r="CU279" s="37">
        <f t="shared" si="345"/>
        <v>-0.182322291793803</v>
      </c>
      <c r="CV279" s="37">
        <f t="shared" si="346"/>
        <v>0.00222500339333551</v>
      </c>
      <c r="CW279" s="7">
        <v>6.99153</v>
      </c>
      <c r="CX279" s="15">
        <f t="shared" si="347"/>
        <v>0.710600042569658</v>
      </c>
      <c r="CY279" s="7">
        <v>0.31779</v>
      </c>
      <c r="CZ279" s="7">
        <v>5.29661</v>
      </c>
      <c r="DA279" s="15">
        <f t="shared" si="362"/>
        <v>0.473733361713105</v>
      </c>
      <c r="DB279" s="7">
        <v>0.21186</v>
      </c>
      <c r="DC279" s="37">
        <f t="shared" si="348"/>
        <v>-0.27763242314352</v>
      </c>
      <c r="DD279" s="37">
        <f t="shared" si="349"/>
        <v>0.00366596059142986</v>
      </c>
      <c r="DE279" s="7">
        <v>1.19745</v>
      </c>
      <c r="DF279" s="15">
        <f t="shared" si="350"/>
        <v>0.341827711720393</v>
      </c>
      <c r="DG279" s="7">
        <v>0.15287</v>
      </c>
      <c r="DH279" s="7">
        <v>0.789809</v>
      </c>
      <c r="DI279" s="15">
        <f t="shared" si="351"/>
        <v>0.341818767448483</v>
      </c>
      <c r="DJ279" s="7">
        <v>0.152866</v>
      </c>
      <c r="DK279" s="37">
        <f t="shared" si="352"/>
        <v>-0.416158430682347</v>
      </c>
      <c r="DL279" s="37">
        <f t="shared" si="353"/>
        <v>0.0537586805808432</v>
      </c>
      <c r="DM279" s="7">
        <v>1.2766</v>
      </c>
      <c r="DN279" s="15">
        <f t="shared" si="354"/>
        <v>0.570890515335471</v>
      </c>
      <c r="DO279" s="7">
        <v>0.25531</v>
      </c>
      <c r="DP279" s="7">
        <v>1.53191</v>
      </c>
      <c r="DQ279" s="15">
        <f t="shared" si="355"/>
        <v>1.14182575203049</v>
      </c>
      <c r="DR279" s="7">
        <v>0.51064</v>
      </c>
      <c r="DS279" s="37">
        <f t="shared" si="356"/>
        <v>0.18231502901663</v>
      </c>
      <c r="DT279" s="37">
        <f t="shared" si="357"/>
        <v>0.151109428476235</v>
      </c>
      <c r="DU279" s="7">
        <v>30.303</v>
      </c>
      <c r="DV279" s="15">
        <f t="shared" si="358"/>
        <v>3.7644204401209</v>
      </c>
      <c r="DW279" s="7">
        <v>1.6835</v>
      </c>
      <c r="DX279" s="7">
        <v>42.0875</v>
      </c>
      <c r="DY279" s="15">
        <f t="shared" si="359"/>
        <v>11.2932613203627</v>
      </c>
      <c r="DZ279" s="7">
        <v>5.0505</v>
      </c>
      <c r="EA279" s="37">
        <f t="shared" si="360"/>
        <v>0.328504066972036</v>
      </c>
      <c r="EB279" s="37">
        <f t="shared" si="361"/>
        <v>0.0174864197530864</v>
      </c>
      <c r="FA279" s="50"/>
    </row>
    <row r="280" ht="16.8" spans="1:157">
      <c r="A280" s="5">
        <v>49</v>
      </c>
      <c r="B280" s="5" t="s">
        <v>260</v>
      </c>
      <c r="C280" s="6" t="s">
        <v>261</v>
      </c>
      <c r="D280" s="5" t="s">
        <v>197</v>
      </c>
      <c r="E280" s="7">
        <v>105.5</v>
      </c>
      <c r="F280" s="7">
        <v>35.95</v>
      </c>
      <c r="G280" s="5" t="s">
        <v>108</v>
      </c>
      <c r="H280" s="8">
        <v>1966</v>
      </c>
      <c r="I280" s="7">
        <v>6.8</v>
      </c>
      <c r="J280" s="8">
        <v>384</v>
      </c>
      <c r="K280" s="5" t="s">
        <v>81</v>
      </c>
      <c r="L280" s="9">
        <v>2.3</v>
      </c>
      <c r="M280" s="6" t="s">
        <v>82</v>
      </c>
      <c r="N280" s="5" t="s">
        <v>83</v>
      </c>
      <c r="O280" s="5" t="s">
        <v>84</v>
      </c>
      <c r="W280" s="5">
        <v>12</v>
      </c>
      <c r="X280" s="5" t="s">
        <v>100</v>
      </c>
      <c r="Y280" s="5" t="s">
        <v>85</v>
      </c>
      <c r="Z280" s="48">
        <v>0.3847</v>
      </c>
      <c r="AA280" s="5">
        <v>5</v>
      </c>
      <c r="AB280" s="5" t="s">
        <v>86</v>
      </c>
      <c r="AC280" s="5" t="s">
        <v>103</v>
      </c>
      <c r="AD280" s="6" t="s">
        <v>88</v>
      </c>
      <c r="AE280" s="7">
        <v>8.54247</v>
      </c>
      <c r="AF280" s="7">
        <v>0.817073</v>
      </c>
      <c r="AG280" s="7">
        <v>0.255</v>
      </c>
      <c r="AH280" s="7">
        <v>26</v>
      </c>
      <c r="AI280" s="7">
        <v>50</v>
      </c>
      <c r="AJ280" s="7">
        <v>25</v>
      </c>
      <c r="AK280" s="7">
        <v>0.375998</v>
      </c>
      <c r="AL280" s="15">
        <f t="shared" si="339"/>
        <v>0.0241718948367727</v>
      </c>
      <c r="AM280" s="7">
        <v>0.01081</v>
      </c>
      <c r="AN280" s="7">
        <v>0.322662</v>
      </c>
      <c r="AO280" s="15">
        <f t="shared" si="340"/>
        <v>0.0362600783231366</v>
      </c>
      <c r="AP280" s="7">
        <v>0.016216</v>
      </c>
      <c r="AQ280" s="37">
        <f t="shared" si="341"/>
        <v>-0.152978488532849</v>
      </c>
      <c r="AR280" s="37">
        <f t="shared" si="342"/>
        <v>0.00335232982419479</v>
      </c>
      <c r="BY280" s="7">
        <v>8.17073</v>
      </c>
      <c r="BZ280" s="15">
        <f t="shared" si="315"/>
        <v>0.409043915124034</v>
      </c>
      <c r="CA280" s="10">
        <v>0.182929999999999</v>
      </c>
      <c r="CB280" s="7">
        <v>9.20732</v>
      </c>
      <c r="CC280" s="15">
        <f t="shared" si="316"/>
        <v>0.272688489856099</v>
      </c>
      <c r="CD280" s="7">
        <v>0.12195</v>
      </c>
      <c r="CE280" s="37">
        <f t="shared" si="317"/>
        <v>0.119440563700003</v>
      </c>
      <c r="CF280" s="37">
        <f t="shared" si="318"/>
        <v>0.00067667008465326</v>
      </c>
      <c r="CO280" s="7">
        <v>81.6327</v>
      </c>
      <c r="CP280" s="15">
        <f t="shared" si="343"/>
        <v>4.56336752848157</v>
      </c>
      <c r="CQ280" s="7">
        <v>2.0408</v>
      </c>
      <c r="CR280" s="7">
        <v>77.551</v>
      </c>
      <c r="CS280" s="15">
        <f t="shared" si="344"/>
        <v>6.08456457357466</v>
      </c>
      <c r="CT280" s="7">
        <v>2.72109999999999</v>
      </c>
      <c r="CU280" s="37">
        <f t="shared" si="345"/>
        <v>-0.0512941325453147</v>
      </c>
      <c r="CV280" s="37">
        <f t="shared" si="346"/>
        <v>0.00185614843961363</v>
      </c>
      <c r="CW280" s="7">
        <v>6.99153</v>
      </c>
      <c r="CX280" s="15">
        <f t="shared" si="347"/>
        <v>0.710600042569658</v>
      </c>
      <c r="CY280" s="7">
        <v>0.31779</v>
      </c>
      <c r="CZ280" s="7">
        <v>7.20339</v>
      </c>
      <c r="DA280" s="15">
        <f t="shared" si="362"/>
        <v>1.18435576496254</v>
      </c>
      <c r="DB280" s="7">
        <v>0.529660000000001</v>
      </c>
      <c r="DC280" s="37">
        <f t="shared" si="348"/>
        <v>0.0298523321338522</v>
      </c>
      <c r="DD280" s="37">
        <f t="shared" si="349"/>
        <v>0.00747258042715379</v>
      </c>
      <c r="DE280" s="7">
        <v>1.19745</v>
      </c>
      <c r="DF280" s="15">
        <f t="shared" si="350"/>
        <v>0.341827711720393</v>
      </c>
      <c r="DG280" s="7">
        <v>0.15287</v>
      </c>
      <c r="DH280" s="7">
        <v>0.764331</v>
      </c>
      <c r="DI280" s="15">
        <f t="shared" si="351"/>
        <v>0.170909383724241</v>
      </c>
      <c r="DJ280" s="7">
        <v>0.076433</v>
      </c>
      <c r="DK280" s="37">
        <f t="shared" si="352"/>
        <v>-0.44894863334408</v>
      </c>
      <c r="DL280" s="37">
        <f t="shared" si="353"/>
        <v>0.0262978027474557</v>
      </c>
      <c r="DM280" s="7">
        <v>1.2766</v>
      </c>
      <c r="DN280" s="15">
        <f t="shared" si="354"/>
        <v>0.570890515335471</v>
      </c>
      <c r="DO280" s="7">
        <v>0.25531</v>
      </c>
      <c r="DP280" s="7">
        <v>3.82979</v>
      </c>
      <c r="DQ280" s="15">
        <f t="shared" si="355"/>
        <v>1.71271626736596</v>
      </c>
      <c r="DR280" s="7">
        <v>0.76595</v>
      </c>
      <c r="DS280" s="37">
        <f t="shared" si="356"/>
        <v>1.09860967756229</v>
      </c>
      <c r="DT280" s="37">
        <f t="shared" si="357"/>
        <v>0.0799960311878831</v>
      </c>
      <c r="DU280" s="7">
        <v>30.303</v>
      </c>
      <c r="DV280" s="15">
        <f t="shared" si="358"/>
        <v>3.7644204401209</v>
      </c>
      <c r="DW280" s="7">
        <v>1.6835</v>
      </c>
      <c r="DX280" s="7">
        <v>37.037</v>
      </c>
      <c r="DY280" s="15">
        <f t="shared" si="359"/>
        <v>7.52884088024179</v>
      </c>
      <c r="DZ280" s="7">
        <v>3.367</v>
      </c>
      <c r="EA280" s="37">
        <f t="shared" si="360"/>
        <v>0.200670695462151</v>
      </c>
      <c r="EB280" s="37">
        <f t="shared" si="361"/>
        <v>0.0113508825630038</v>
      </c>
      <c r="FA280" s="50"/>
    </row>
    <row r="281" ht="16.8" spans="1:157">
      <c r="A281" s="5">
        <v>49</v>
      </c>
      <c r="B281" s="5" t="s">
        <v>260</v>
      </c>
      <c r="C281" s="6" t="s">
        <v>261</v>
      </c>
      <c r="D281" s="5" t="s">
        <v>197</v>
      </c>
      <c r="E281" s="7">
        <v>105.5</v>
      </c>
      <c r="F281" s="7">
        <v>35.95</v>
      </c>
      <c r="G281" s="5" t="s">
        <v>108</v>
      </c>
      <c r="H281" s="8">
        <v>1966</v>
      </c>
      <c r="I281" s="7">
        <v>6.8</v>
      </c>
      <c r="J281" s="8">
        <v>384</v>
      </c>
      <c r="K281" s="5" t="s">
        <v>81</v>
      </c>
      <c r="L281" s="9">
        <v>4.6</v>
      </c>
      <c r="M281" s="6" t="s">
        <v>82</v>
      </c>
      <c r="N281" s="5" t="s">
        <v>83</v>
      </c>
      <c r="O281" s="5" t="s">
        <v>84</v>
      </c>
      <c r="W281" s="5">
        <v>12</v>
      </c>
      <c r="X281" s="5" t="s">
        <v>100</v>
      </c>
      <c r="Y281" s="5" t="s">
        <v>85</v>
      </c>
      <c r="Z281" s="48">
        <v>0.3847</v>
      </c>
      <c r="AA281" s="5">
        <v>5</v>
      </c>
      <c r="AB281" s="5" t="s">
        <v>86</v>
      </c>
      <c r="AC281" s="5" t="s">
        <v>103</v>
      </c>
      <c r="AD281" s="6" t="s">
        <v>88</v>
      </c>
      <c r="AE281" s="7">
        <v>8.54247</v>
      </c>
      <c r="AF281" s="7">
        <v>0.817073</v>
      </c>
      <c r="AG281" s="7">
        <v>0.255</v>
      </c>
      <c r="AH281" s="7">
        <v>26</v>
      </c>
      <c r="AI281" s="7">
        <v>50</v>
      </c>
      <c r="AJ281" s="7">
        <v>25</v>
      </c>
      <c r="AK281" s="7">
        <v>0.375998</v>
      </c>
      <c r="AL281" s="15">
        <f t="shared" si="339"/>
        <v>0.0241718948367727</v>
      </c>
      <c r="AM281" s="7">
        <v>0.01081</v>
      </c>
      <c r="AN281" s="7">
        <v>0.360859</v>
      </c>
      <c r="AO281" s="15">
        <f t="shared" si="340"/>
        <v>0.0302182226479322</v>
      </c>
      <c r="AP281" s="7">
        <v>0.013514</v>
      </c>
      <c r="AQ281" s="37">
        <f t="shared" si="341"/>
        <v>-0.0410965239082887</v>
      </c>
      <c r="AR281" s="37">
        <f t="shared" si="342"/>
        <v>0.00222903860166122</v>
      </c>
      <c r="BY281" s="7">
        <v>8.17073</v>
      </c>
      <c r="BZ281" s="15">
        <f t="shared" si="315"/>
        <v>0.409043915124034</v>
      </c>
      <c r="CA281" s="10">
        <v>0.182929999999999</v>
      </c>
      <c r="CB281" s="7">
        <v>8.84146</v>
      </c>
      <c r="CC281" s="15">
        <f t="shared" si="316"/>
        <v>0.409043915124039</v>
      </c>
      <c r="CD281" s="7">
        <v>0.182930000000001</v>
      </c>
      <c r="CE281" s="37">
        <f t="shared" si="317"/>
        <v>0.0788937652179373</v>
      </c>
      <c r="CF281" s="37">
        <f t="shared" si="318"/>
        <v>0.000929319804041623</v>
      </c>
      <c r="CO281" s="7">
        <v>81.6327</v>
      </c>
      <c r="CP281" s="15">
        <f t="shared" si="343"/>
        <v>4.56336752848157</v>
      </c>
      <c r="CQ281" s="7">
        <v>2.0408</v>
      </c>
      <c r="CR281" s="7">
        <v>72.7891</v>
      </c>
      <c r="CS281" s="15">
        <f t="shared" si="344"/>
        <v>1.52119704509308</v>
      </c>
      <c r="CT281" s="7">
        <v>0.680299999999988</v>
      </c>
      <c r="CU281" s="37">
        <f t="shared" si="345"/>
        <v>-0.114663698273269</v>
      </c>
      <c r="CV281" s="37">
        <f t="shared" si="346"/>
        <v>0.000712340354026628</v>
      </c>
      <c r="CW281" s="7">
        <v>6.99153</v>
      </c>
      <c r="CX281" s="15">
        <f t="shared" si="347"/>
        <v>0.710600042569658</v>
      </c>
      <c r="CY281" s="7">
        <v>0.31779</v>
      </c>
      <c r="CZ281" s="7">
        <v>9.11017</v>
      </c>
      <c r="DA281" s="15">
        <f t="shared" si="362"/>
        <v>1.42122244581909</v>
      </c>
      <c r="DB281" s="7">
        <v>0.635590000000001</v>
      </c>
      <c r="DC281" s="37">
        <f t="shared" si="348"/>
        <v>0.264691955495794</v>
      </c>
      <c r="DD281" s="37">
        <f t="shared" si="349"/>
        <v>0.00693347312491851</v>
      </c>
      <c r="DE281" s="7">
        <v>1.19745</v>
      </c>
      <c r="DF281" s="15">
        <f t="shared" si="350"/>
        <v>0.341827711720393</v>
      </c>
      <c r="DG281" s="7">
        <v>0.15287</v>
      </c>
      <c r="DH281" s="7">
        <v>0.89172</v>
      </c>
      <c r="DI281" s="15">
        <f t="shared" si="351"/>
        <v>0.284852699653698</v>
      </c>
      <c r="DJ281" s="7">
        <v>0.12739</v>
      </c>
      <c r="DK281" s="37">
        <f t="shared" si="352"/>
        <v>-0.294797392802539</v>
      </c>
      <c r="DL281" s="37">
        <f t="shared" si="353"/>
        <v>0.0367064499078018</v>
      </c>
      <c r="DM281" s="7">
        <v>1.2766</v>
      </c>
      <c r="DN281" s="15">
        <f t="shared" si="354"/>
        <v>0.570890515335471</v>
      </c>
      <c r="DO281" s="7">
        <v>0.25531</v>
      </c>
      <c r="DP281" s="7">
        <v>12.5106</v>
      </c>
      <c r="DQ281" s="15">
        <f t="shared" si="355"/>
        <v>6.27999691480816</v>
      </c>
      <c r="DR281" s="7">
        <v>2.8085</v>
      </c>
      <c r="DS281" s="37">
        <f t="shared" si="356"/>
        <v>2.28237599111957</v>
      </c>
      <c r="DT281" s="37">
        <f t="shared" si="357"/>
        <v>0.0903924619692862</v>
      </c>
      <c r="DU281" s="7">
        <v>30.303</v>
      </c>
      <c r="DV281" s="15">
        <f t="shared" si="358"/>
        <v>3.7644204401209</v>
      </c>
      <c r="DW281" s="7">
        <v>1.6835</v>
      </c>
      <c r="DX281" s="7">
        <v>87.5421</v>
      </c>
      <c r="DY281" s="15">
        <f t="shared" si="359"/>
        <v>7.52884088024177</v>
      </c>
      <c r="DZ281" s="7">
        <v>3.36699999999999</v>
      </c>
      <c r="EA281" s="37">
        <f t="shared" si="360"/>
        <v>1.06087310299344</v>
      </c>
      <c r="EB281" s="37">
        <f t="shared" si="361"/>
        <v>0.00456570631430867</v>
      </c>
      <c r="FA281" s="50"/>
    </row>
    <row r="282" ht="16.8" spans="1:157">
      <c r="A282" s="5">
        <v>49</v>
      </c>
      <c r="B282" s="5" t="s">
        <v>260</v>
      </c>
      <c r="C282" s="6" t="s">
        <v>261</v>
      </c>
      <c r="D282" s="5" t="s">
        <v>197</v>
      </c>
      <c r="E282" s="7">
        <v>105.5</v>
      </c>
      <c r="F282" s="7">
        <v>35.95</v>
      </c>
      <c r="G282" s="5" t="s">
        <v>108</v>
      </c>
      <c r="H282" s="8">
        <v>1966</v>
      </c>
      <c r="I282" s="7">
        <v>6.8</v>
      </c>
      <c r="J282" s="8">
        <v>384</v>
      </c>
      <c r="K282" s="5" t="s">
        <v>81</v>
      </c>
      <c r="L282" s="9">
        <v>9.2</v>
      </c>
      <c r="M282" s="6" t="s">
        <v>89</v>
      </c>
      <c r="N282" s="5" t="s">
        <v>83</v>
      </c>
      <c r="O282" s="5" t="s">
        <v>84</v>
      </c>
      <c r="W282" s="5">
        <v>12</v>
      </c>
      <c r="X282" s="5" t="s">
        <v>100</v>
      </c>
      <c r="Y282" s="5" t="s">
        <v>85</v>
      </c>
      <c r="Z282" s="48">
        <v>0.3847</v>
      </c>
      <c r="AA282" s="5">
        <v>5</v>
      </c>
      <c r="AB282" s="5" t="s">
        <v>86</v>
      </c>
      <c r="AC282" s="5" t="s">
        <v>103</v>
      </c>
      <c r="AD282" s="6" t="s">
        <v>88</v>
      </c>
      <c r="AE282" s="7">
        <v>8.54247</v>
      </c>
      <c r="AF282" s="7">
        <v>0.817073</v>
      </c>
      <c r="AG282" s="7">
        <v>0.255</v>
      </c>
      <c r="AH282" s="7">
        <v>26</v>
      </c>
      <c r="AI282" s="7">
        <v>50</v>
      </c>
      <c r="AJ282" s="7">
        <v>25</v>
      </c>
      <c r="AK282" s="7">
        <v>0.375998</v>
      </c>
      <c r="AL282" s="15">
        <f t="shared" si="339"/>
        <v>0.0241718948367727</v>
      </c>
      <c r="AM282" s="7">
        <v>0.01081</v>
      </c>
      <c r="AN282" s="7">
        <v>0.199087</v>
      </c>
      <c r="AO282" s="15">
        <f t="shared" si="340"/>
        <v>0.0846061040646596</v>
      </c>
      <c r="AP282" s="7">
        <v>0.037837</v>
      </c>
      <c r="AQ282" s="37">
        <f t="shared" si="341"/>
        <v>-0.635841909110595</v>
      </c>
      <c r="AR282" s="37">
        <f t="shared" si="342"/>
        <v>0.0369465582870049</v>
      </c>
      <c r="BY282" s="7">
        <v>8.17073</v>
      </c>
      <c r="BZ282" s="15">
        <f t="shared" si="315"/>
        <v>0.409043915124034</v>
      </c>
      <c r="CA282" s="10">
        <v>0.182929999999999</v>
      </c>
      <c r="CB282" s="7">
        <v>9.32927</v>
      </c>
      <c r="CC282" s="15">
        <f t="shared" si="316"/>
        <v>0.681732404980138</v>
      </c>
      <c r="CD282" s="7">
        <v>0.304880000000001</v>
      </c>
      <c r="CE282" s="37">
        <f t="shared" si="317"/>
        <v>0.132598513403289</v>
      </c>
      <c r="CF282" s="37">
        <f t="shared" si="318"/>
        <v>0.00156922139422253</v>
      </c>
      <c r="CO282" s="7">
        <v>81.6327</v>
      </c>
      <c r="CP282" s="15">
        <f t="shared" si="343"/>
        <v>4.56336752848157</v>
      </c>
      <c r="CQ282" s="7">
        <v>2.0408</v>
      </c>
      <c r="CR282" s="7">
        <v>69.3878</v>
      </c>
      <c r="CS282" s="15">
        <f t="shared" si="344"/>
        <v>9.12673505696312</v>
      </c>
      <c r="CT282" s="7">
        <v>4.08159999999999</v>
      </c>
      <c r="CU282" s="37">
        <f t="shared" si="345"/>
        <v>-0.162518857438996</v>
      </c>
      <c r="CV282" s="37">
        <f t="shared" si="346"/>
        <v>0.00408513705281876</v>
      </c>
      <c r="CW282" s="7">
        <v>6.99153</v>
      </c>
      <c r="CX282" s="15">
        <f t="shared" si="347"/>
        <v>0.710600042569658</v>
      </c>
      <c r="CY282" s="7">
        <v>0.31779</v>
      </c>
      <c r="CZ282" s="7">
        <v>9.63983</v>
      </c>
      <c r="DA282" s="15">
        <f t="shared" si="362"/>
        <v>0.710622403249433</v>
      </c>
      <c r="DB282" s="7">
        <v>0.3178</v>
      </c>
      <c r="DC282" s="37">
        <f t="shared" si="348"/>
        <v>0.32120405719793</v>
      </c>
      <c r="DD282" s="37">
        <f t="shared" si="349"/>
        <v>0.00315287561137714</v>
      </c>
      <c r="DE282" s="7">
        <v>1.19745</v>
      </c>
      <c r="DF282" s="15">
        <f t="shared" si="350"/>
        <v>0.341827711720393</v>
      </c>
      <c r="DG282" s="7">
        <v>0.15287</v>
      </c>
      <c r="DH282" s="7">
        <v>1.05732</v>
      </c>
      <c r="DI282" s="15">
        <f t="shared" si="351"/>
        <v>0.0569750120666944</v>
      </c>
      <c r="DJ282" s="7">
        <v>0.0254799999999999</v>
      </c>
      <c r="DK282" s="37">
        <f t="shared" si="352"/>
        <v>-0.124456891093279</v>
      </c>
      <c r="DL282" s="37">
        <f t="shared" si="353"/>
        <v>0.0168785745471144</v>
      </c>
      <c r="DM282" s="7">
        <v>1.2766</v>
      </c>
      <c r="DN282" s="15">
        <f t="shared" si="354"/>
        <v>0.570890515335471</v>
      </c>
      <c r="DO282" s="7">
        <v>0.25531</v>
      </c>
      <c r="DP282" s="7">
        <v>32.1702</v>
      </c>
      <c r="DQ282" s="15">
        <f t="shared" si="355"/>
        <v>13.1310855910698</v>
      </c>
      <c r="DR282" s="7">
        <v>5.8724</v>
      </c>
      <c r="DS282" s="37">
        <f t="shared" si="356"/>
        <v>3.22684026436412</v>
      </c>
      <c r="DT282" s="37">
        <f t="shared" si="357"/>
        <v>0.0733183049620681</v>
      </c>
      <c r="DU282" s="7">
        <v>30.303</v>
      </c>
      <c r="DV282" s="15">
        <f t="shared" si="358"/>
        <v>3.7644204401209</v>
      </c>
      <c r="DW282" s="7">
        <v>1.6835</v>
      </c>
      <c r="DX282" s="7">
        <v>16.835</v>
      </c>
      <c r="DY282" s="15">
        <f t="shared" si="359"/>
        <v>7.52884088024179</v>
      </c>
      <c r="DZ282" s="7">
        <v>3.367</v>
      </c>
      <c r="EA282" s="37">
        <f t="shared" si="360"/>
        <v>-0.587786664902119</v>
      </c>
      <c r="EB282" s="37">
        <f t="shared" si="361"/>
        <v>0.0430864197530864</v>
      </c>
      <c r="FA282" s="50"/>
    </row>
    <row r="283" ht="16.8" spans="1:157">
      <c r="A283" s="5">
        <v>49</v>
      </c>
      <c r="B283" s="5" t="s">
        <v>260</v>
      </c>
      <c r="C283" s="6" t="s">
        <v>261</v>
      </c>
      <c r="D283" s="5" t="s">
        <v>197</v>
      </c>
      <c r="E283" s="7">
        <v>105.5</v>
      </c>
      <c r="F283" s="7">
        <v>35.95</v>
      </c>
      <c r="G283" s="5" t="s">
        <v>108</v>
      </c>
      <c r="H283" s="8">
        <v>1966</v>
      </c>
      <c r="I283" s="7">
        <v>6.8</v>
      </c>
      <c r="J283" s="8">
        <v>384</v>
      </c>
      <c r="K283" s="5" t="s">
        <v>81</v>
      </c>
      <c r="L283" s="9">
        <v>13.8</v>
      </c>
      <c r="M283" s="6" t="s">
        <v>100</v>
      </c>
      <c r="N283" s="5" t="s">
        <v>83</v>
      </c>
      <c r="O283" s="5" t="s">
        <v>84</v>
      </c>
      <c r="W283" s="5">
        <v>12</v>
      </c>
      <c r="X283" s="5" t="s">
        <v>100</v>
      </c>
      <c r="Y283" s="5" t="s">
        <v>85</v>
      </c>
      <c r="Z283" s="48">
        <v>0.3847</v>
      </c>
      <c r="AA283" s="5">
        <v>5</v>
      </c>
      <c r="AB283" s="5" t="s">
        <v>86</v>
      </c>
      <c r="AC283" s="5" t="s">
        <v>103</v>
      </c>
      <c r="AD283" s="6" t="s">
        <v>88</v>
      </c>
      <c r="AE283" s="7">
        <v>8.54247</v>
      </c>
      <c r="AF283" s="7">
        <v>0.817073</v>
      </c>
      <c r="AG283" s="7">
        <v>0.255</v>
      </c>
      <c r="AH283" s="7">
        <v>26</v>
      </c>
      <c r="AI283" s="7">
        <v>50</v>
      </c>
      <c r="AJ283" s="7">
        <v>25</v>
      </c>
      <c r="AK283" s="7">
        <v>0.375998</v>
      </c>
      <c r="AL283" s="15">
        <f t="shared" si="339"/>
        <v>0.0241718948367727</v>
      </c>
      <c r="AM283" s="7">
        <v>0.01081</v>
      </c>
      <c r="AN283" s="7">
        <v>0.264311</v>
      </c>
      <c r="AO283" s="15">
        <f t="shared" si="340"/>
        <v>0.0423041700663185</v>
      </c>
      <c r="AP283" s="7">
        <v>0.018919</v>
      </c>
      <c r="AQ283" s="37">
        <f t="shared" si="341"/>
        <v>-0.352457384110704</v>
      </c>
      <c r="AR283" s="37">
        <f t="shared" si="342"/>
        <v>0.00595006112674164</v>
      </c>
      <c r="BY283" s="7">
        <v>8.17073</v>
      </c>
      <c r="BZ283" s="15">
        <f t="shared" si="315"/>
        <v>0.409043915124034</v>
      </c>
      <c r="CA283" s="10">
        <v>0.182929999999999</v>
      </c>
      <c r="CB283" s="7">
        <v>8.90244</v>
      </c>
      <c r="CC283" s="15">
        <f t="shared" si="316"/>
        <v>0.681732404980134</v>
      </c>
      <c r="CD283" s="7">
        <v>0.304879999999999</v>
      </c>
      <c r="CE283" s="37">
        <f t="shared" si="317"/>
        <v>0.0857671403017055</v>
      </c>
      <c r="CF283" s="37">
        <f t="shared" si="318"/>
        <v>0.00167408548050149</v>
      </c>
      <c r="CO283" s="7">
        <v>81.6327</v>
      </c>
      <c r="CP283" s="15">
        <f t="shared" si="343"/>
        <v>4.56336752848157</v>
      </c>
      <c r="CQ283" s="7">
        <v>2.0408</v>
      </c>
      <c r="CR283" s="7">
        <v>80.9524</v>
      </c>
      <c r="CS283" s="15">
        <f t="shared" si="344"/>
        <v>3.04217048338846</v>
      </c>
      <c r="CT283" s="7">
        <v>1.3605</v>
      </c>
      <c r="CU283" s="37">
        <f t="shared" si="345"/>
        <v>-0.0083685893762615</v>
      </c>
      <c r="CV283" s="37">
        <f t="shared" si="346"/>
        <v>0.000907436715946218</v>
      </c>
      <c r="CW283" s="7">
        <v>6.99153</v>
      </c>
      <c r="CX283" s="15">
        <f t="shared" si="347"/>
        <v>0.710600042569658</v>
      </c>
      <c r="CY283" s="7">
        <v>0.31779</v>
      </c>
      <c r="CZ283" s="7">
        <v>14.9364</v>
      </c>
      <c r="DA283" s="15">
        <f t="shared" si="362"/>
        <v>2.60569001418051</v>
      </c>
      <c r="DB283" s="7">
        <v>1.1653</v>
      </c>
      <c r="DC283" s="37">
        <f t="shared" si="348"/>
        <v>0.759101770398539</v>
      </c>
      <c r="DD283" s="37">
        <f t="shared" si="349"/>
        <v>0.00815275122242337</v>
      </c>
      <c r="DE283" s="7">
        <v>1.19745</v>
      </c>
      <c r="DF283" s="15">
        <f t="shared" si="350"/>
        <v>0.341827711720393</v>
      </c>
      <c r="DG283" s="7">
        <v>0.15287</v>
      </c>
      <c r="DH283" s="7">
        <v>1.00637</v>
      </c>
      <c r="DI283" s="15">
        <f t="shared" si="351"/>
        <v>0.284852699653698</v>
      </c>
      <c r="DJ283" s="7">
        <v>0.12739</v>
      </c>
      <c r="DK283" s="37">
        <f t="shared" si="352"/>
        <v>-0.173844498479031</v>
      </c>
      <c r="DL283" s="37">
        <f t="shared" si="353"/>
        <v>0.032321252417822</v>
      </c>
      <c r="DM283" s="7">
        <v>1.2766</v>
      </c>
      <c r="DN283" s="15">
        <f t="shared" si="354"/>
        <v>0.570890515335471</v>
      </c>
      <c r="DO283" s="7">
        <v>0.25531</v>
      </c>
      <c r="DP283" s="7">
        <v>37.2766</v>
      </c>
      <c r="DQ283" s="15">
        <f t="shared" si="355"/>
        <v>11.9891256749606</v>
      </c>
      <c r="DR283" s="7">
        <v>5.3617</v>
      </c>
      <c r="DS283" s="37">
        <f t="shared" si="356"/>
        <v>3.3741654901017</v>
      </c>
      <c r="DT283" s="37">
        <f t="shared" si="357"/>
        <v>0.0606855301516466</v>
      </c>
      <c r="DU283" s="7">
        <v>30.303</v>
      </c>
      <c r="DV283" s="15">
        <f t="shared" si="358"/>
        <v>3.7644204401209</v>
      </c>
      <c r="DW283" s="7">
        <v>1.6835</v>
      </c>
      <c r="DX283" s="7">
        <v>28.6195</v>
      </c>
      <c r="DY283" s="15">
        <f t="shared" si="359"/>
        <v>11.2932613203627</v>
      </c>
      <c r="DZ283" s="7">
        <v>5.0505</v>
      </c>
      <c r="EA283" s="37">
        <f t="shared" si="360"/>
        <v>-0.0571584138399488</v>
      </c>
      <c r="EB283" s="37">
        <f t="shared" si="361"/>
        <v>0.0342282882651972</v>
      </c>
      <c r="FA283" s="50"/>
    </row>
    <row r="284" ht="16.8" spans="1:164">
      <c r="A284" s="5">
        <v>50</v>
      </c>
      <c r="B284" s="5" t="s">
        <v>262</v>
      </c>
      <c r="C284" s="6" t="s">
        <v>263</v>
      </c>
      <c r="D284" s="5" t="s">
        <v>264</v>
      </c>
      <c r="E284" s="7">
        <v>116.265</v>
      </c>
      <c r="F284" s="7">
        <v>44.81</v>
      </c>
      <c r="G284" s="5" t="s">
        <v>108</v>
      </c>
      <c r="H284" s="8">
        <v>1160</v>
      </c>
      <c r="I284" s="7">
        <v>0.7</v>
      </c>
      <c r="J284" s="8">
        <v>350</v>
      </c>
      <c r="K284" s="5" t="s">
        <v>117</v>
      </c>
      <c r="P284" s="9">
        <v>1</v>
      </c>
      <c r="Q284" s="6" t="s">
        <v>82</v>
      </c>
      <c r="R284" s="5" t="s">
        <v>160</v>
      </c>
      <c r="S284" s="5" t="s">
        <v>110</v>
      </c>
      <c r="W284" s="5">
        <v>5</v>
      </c>
      <c r="X284" s="5" t="s">
        <v>82</v>
      </c>
      <c r="Y284" s="5" t="s">
        <v>85</v>
      </c>
      <c r="Z284" s="48">
        <v>0.1921</v>
      </c>
      <c r="AA284" s="5">
        <v>3</v>
      </c>
      <c r="AB284" s="5" t="s">
        <v>86</v>
      </c>
      <c r="AC284" s="5" t="s">
        <v>103</v>
      </c>
      <c r="AD284" s="6" t="s">
        <v>88</v>
      </c>
      <c r="AE284" s="7">
        <v>8.11</v>
      </c>
      <c r="AF284" s="7">
        <v>2.12</v>
      </c>
      <c r="AG284" s="7">
        <v>0.214</v>
      </c>
      <c r="AH284" s="7">
        <v>48.5</v>
      </c>
      <c r="AI284" s="7">
        <v>30</v>
      </c>
      <c r="AJ284" s="7">
        <v>21</v>
      </c>
      <c r="AK284" s="7">
        <v>0.327193</v>
      </c>
      <c r="AL284" s="7">
        <f>AK284*0.224776992465161</f>
        <v>0.0735454584956534</v>
      </c>
      <c r="AN284" s="7">
        <v>0.409649</v>
      </c>
      <c r="AO284" s="7">
        <f>AN284*0.224776992465161</f>
        <v>0.0920796701863607</v>
      </c>
      <c r="AQ284" s="37">
        <f t="shared" ref="AQ284:AQ300" si="363">LN(AN284)-LN(AK284)</f>
        <v>0.224750484619868</v>
      </c>
      <c r="AR284" s="37">
        <f t="shared" ref="AR284:AR300" si="364">(AO284^2)/(AA284*(AN284^2))+(AL284^2)/(AA284*(AK284^2))</f>
        <v>0.0336831308944554</v>
      </c>
      <c r="BI284" s="7">
        <v>24.4</v>
      </c>
      <c r="BJ284" s="15">
        <f t="shared" ref="BJ284:BJ299" si="365">BK284*(AA284^0.5)</f>
        <v>0.0866025403784439</v>
      </c>
      <c r="BK284" s="7">
        <v>0.05</v>
      </c>
      <c r="BL284" s="7">
        <v>30.7</v>
      </c>
      <c r="BM284" s="15">
        <f t="shared" ref="BM284:BM299" si="366">BN284*(AA284^0.5)</f>
        <v>0.398371685740842</v>
      </c>
      <c r="BN284" s="7">
        <v>0.23</v>
      </c>
      <c r="BO284" s="37">
        <f t="shared" ref="BO284:BO299" si="367">LN(BL284)-LN(BI284)</f>
        <v>0.229679522293995</v>
      </c>
      <c r="BP284" s="37">
        <f t="shared" ref="BP284:BP299" si="368">(BM284^2)/(AA284*(BL284^2))+(BJ284^2)/(AA284*(BI284^2))</f>
        <v>6.03270564926921e-5</v>
      </c>
      <c r="BQ284" s="7">
        <v>149</v>
      </c>
      <c r="BR284" s="15">
        <f>BS284*(AA284^0.5)</f>
        <v>0.536935750346352</v>
      </c>
      <c r="BS284" s="7">
        <v>0.31</v>
      </c>
      <c r="BT284" s="7">
        <v>248</v>
      </c>
      <c r="BU284" s="15">
        <f>BV284*(AA284^0.5)</f>
        <v>3.20429399400242</v>
      </c>
      <c r="BV284" s="7">
        <v>1.85</v>
      </c>
      <c r="BW284" s="37">
        <f>LN(BT284)-LN(BQ284)</f>
        <v>0.509482440219523</v>
      </c>
      <c r="BX284" s="37">
        <f>(BU284^2)/(AA284*(BT284^2))+(BR284^2)/(AA284*(BQ284^2))</f>
        <v>5.99754210461547e-5</v>
      </c>
      <c r="BY284" s="7">
        <v>21.2</v>
      </c>
      <c r="BZ284" s="15">
        <f t="shared" si="315"/>
        <v>1.05655099261702</v>
      </c>
      <c r="CA284" s="7">
        <v>0.61</v>
      </c>
      <c r="CB284" s="7">
        <v>23.6</v>
      </c>
      <c r="CC284" s="15">
        <f t="shared" si="316"/>
        <v>1.17779454914684</v>
      </c>
      <c r="CD284" s="7">
        <v>0.68</v>
      </c>
      <c r="CE284" s="37">
        <f t="shared" si="317"/>
        <v>0.107245530353598</v>
      </c>
      <c r="CF284" s="37">
        <f t="shared" si="318"/>
        <v>0.00165814038912761</v>
      </c>
      <c r="CG284" s="7">
        <v>2.14</v>
      </c>
      <c r="CH284" s="15">
        <f t="shared" ref="CH284:CH305" si="369">CI284*(AA284^0.5)</f>
        <v>0.27712812921102</v>
      </c>
      <c r="CI284" s="7">
        <v>0.16</v>
      </c>
      <c r="CJ284" s="7">
        <v>3.08</v>
      </c>
      <c r="CK284" s="15">
        <f t="shared" ref="CK284:CK305" si="370">CL284*(AA284^0.5)</f>
        <v>0.294448637286709</v>
      </c>
      <c r="CL284" s="7">
        <v>0.17</v>
      </c>
      <c r="CM284" s="37">
        <f t="shared" ref="CM284:CM305" si="371">LN(CJ284)-LN(CG284)</f>
        <v>0.364123767951723</v>
      </c>
      <c r="CN284" s="37">
        <f t="shared" ref="CN284:CN305" si="372">(CK284^2)/(AA284*(CJ284^2))+(CH284^2)/(AA284*(CG284^2))</f>
        <v>0.00863647438144105</v>
      </c>
      <c r="CO284" s="7">
        <v>81.3</v>
      </c>
      <c r="CP284" s="15">
        <f t="shared" si="343"/>
        <v>0.502294734194974</v>
      </c>
      <c r="CQ284" s="7">
        <v>0.29</v>
      </c>
      <c r="CR284" s="7">
        <v>92.9</v>
      </c>
      <c r="CS284" s="15">
        <f t="shared" si="344"/>
        <v>4.19156295431668</v>
      </c>
      <c r="CT284" s="7">
        <v>2.42</v>
      </c>
      <c r="CU284" s="37">
        <f t="shared" si="345"/>
        <v>0.133377629266028</v>
      </c>
      <c r="CV284" s="37">
        <f t="shared" si="346"/>
        <v>0.000691301006894454</v>
      </c>
      <c r="DU284" s="7">
        <v>302.261</v>
      </c>
      <c r="DV284" s="15">
        <f t="shared" si="358"/>
        <v>16.1877468475387</v>
      </c>
      <c r="DW284" s="7">
        <v>9.346</v>
      </c>
      <c r="DX284" s="7">
        <v>533.263</v>
      </c>
      <c r="DY284" s="15">
        <f t="shared" si="359"/>
        <v>10.7837483279238</v>
      </c>
      <c r="DZ284" s="7">
        <v>6.226</v>
      </c>
      <c r="EA284" s="37">
        <f t="shared" si="360"/>
        <v>0.56772385331701</v>
      </c>
      <c r="EB284" s="37">
        <f t="shared" si="361"/>
        <v>0.00109237717784762</v>
      </c>
      <c r="EC284" s="7">
        <v>36.2554</v>
      </c>
      <c r="ED284" s="15">
        <f t="shared" ref="ED284:ED299" si="373">EE284*(AA284^0.5)</f>
        <v>3.65722528018168</v>
      </c>
      <c r="EE284" s="7">
        <v>2.1115</v>
      </c>
      <c r="EF284" s="7">
        <v>39.7293</v>
      </c>
      <c r="EG284" s="15">
        <f t="shared" ref="EG284:EG299" si="374">EH284*(AA284^0.5)</f>
        <v>5.6944634400442</v>
      </c>
      <c r="EH284" s="7">
        <v>3.2877</v>
      </c>
      <c r="EI284" s="37">
        <f t="shared" ref="EI284:EI299" si="375">LN(EF284)-LN(EC284)</f>
        <v>0.0915006150198656</v>
      </c>
      <c r="EJ284" s="37">
        <f t="shared" ref="EJ284:EJ299" si="376">(EG284^2)/(AA284*(EF284^2))+(ED284^2)/(AA284*(EC284^2))</f>
        <v>0.0102398318738903</v>
      </c>
      <c r="EK284" s="7">
        <v>38.4314</v>
      </c>
      <c r="EL284" s="15">
        <f t="shared" ref="EL284:EL308" si="377">EM284*(AA284^0.5)</f>
        <v>5.16220422687828</v>
      </c>
      <c r="EM284" s="7">
        <v>2.9804</v>
      </c>
      <c r="EN284" s="7">
        <v>43.451</v>
      </c>
      <c r="EO284" s="15">
        <f t="shared" ref="EO284:EO308" si="378">EP284*(AA284^0.5)</f>
        <v>10.8677527920909</v>
      </c>
      <c r="EP284" s="7">
        <v>6.2745</v>
      </c>
      <c r="EQ284" s="37">
        <f t="shared" ref="EQ284:EQ308" si="379">LN(EN284)-LN(EK284)</f>
        <v>0.122759032620589</v>
      </c>
      <c r="ER284" s="37">
        <f t="shared" ref="ER284:ER308" si="380">(EO284^2)/(AA284*(EN284^2))+(EL284^2)/(AA284*(EK284^2))</f>
        <v>0.0268667109817399</v>
      </c>
      <c r="ES284" s="7">
        <v>4.40503</v>
      </c>
      <c r="ET284" s="15">
        <f t="shared" ref="ET284:ET308" si="381">EU284*(AA284^0.5)</f>
        <v>0.487953353508304</v>
      </c>
      <c r="EU284" s="7">
        <v>0.28172</v>
      </c>
      <c r="EV284" s="7">
        <v>4.79065</v>
      </c>
      <c r="EW284" s="15">
        <f t="shared" ref="EW284:EW308" si="382">EX284*(AA284^0.5)</f>
        <v>1.71161260803956</v>
      </c>
      <c r="EX284" s="7">
        <v>0.9882</v>
      </c>
      <c r="EY284" s="37">
        <f t="shared" ref="EY284:EY308" si="383">LN(EV284)-LN(ES284)</f>
        <v>0.0839190317825613</v>
      </c>
      <c r="EZ284" s="37">
        <f t="shared" ref="EZ284:EZ308" si="384">(EW284^2)/(AA284*(EV284^2))+(ET284^2)/(AA284*(ES284^2))</f>
        <v>0.0466402571309462</v>
      </c>
      <c r="FA284" s="7">
        <v>116.935</v>
      </c>
      <c r="FB284" s="15">
        <f t="shared" ref="FB284:FB308" si="385">FC284*(AA284^0.5)</f>
        <v>7.10314036183996</v>
      </c>
      <c r="FC284" s="7">
        <v>4.101</v>
      </c>
      <c r="FD284" s="7">
        <v>126.449</v>
      </c>
      <c r="FE284" s="15">
        <f t="shared" ref="FE284:FE308" si="386">FF284*(AA284^0.5)</f>
        <v>9.23529490595727</v>
      </c>
      <c r="FF284" s="7">
        <v>5.33200000000001</v>
      </c>
      <c r="FG284" s="37">
        <f t="shared" ref="FG284:FG308" si="387">LN(FD284)-LN(FA284)</f>
        <v>0.0782208399565345</v>
      </c>
      <c r="FH284" s="37">
        <f t="shared" ref="FH284:FH308" si="388">(FE284^2)/(AA284*(FD284^2))+(FB284^2)/(AA284*(FA284^2))</f>
        <v>0.00300803118840215</v>
      </c>
    </row>
    <row r="285" ht="16.8" spans="1:164">
      <c r="A285" s="5">
        <v>50</v>
      </c>
      <c r="B285" s="5" t="s">
        <v>262</v>
      </c>
      <c r="C285" s="6" t="s">
        <v>263</v>
      </c>
      <c r="D285" s="5" t="s">
        <v>264</v>
      </c>
      <c r="E285" s="7">
        <v>116.265</v>
      </c>
      <c r="F285" s="7">
        <v>44.81</v>
      </c>
      <c r="G285" s="5" t="s">
        <v>108</v>
      </c>
      <c r="H285" s="8">
        <v>1160</v>
      </c>
      <c r="I285" s="7">
        <v>0.7</v>
      </c>
      <c r="J285" s="8">
        <v>350</v>
      </c>
      <c r="K285" s="5" t="s">
        <v>117</v>
      </c>
      <c r="P285" s="9">
        <v>2.5</v>
      </c>
      <c r="Q285" s="6" t="s">
        <v>82</v>
      </c>
      <c r="R285" s="5" t="s">
        <v>160</v>
      </c>
      <c r="S285" s="5" t="s">
        <v>110</v>
      </c>
      <c r="W285" s="5">
        <v>5</v>
      </c>
      <c r="X285" s="5" t="s">
        <v>82</v>
      </c>
      <c r="Y285" s="5" t="s">
        <v>85</v>
      </c>
      <c r="Z285" s="48">
        <v>0.1921</v>
      </c>
      <c r="AA285" s="5">
        <v>3</v>
      </c>
      <c r="AB285" s="5" t="s">
        <v>86</v>
      </c>
      <c r="AC285" s="5" t="s">
        <v>103</v>
      </c>
      <c r="AD285" s="6" t="s">
        <v>88</v>
      </c>
      <c r="AE285" s="7">
        <v>8.11</v>
      </c>
      <c r="AF285" s="7">
        <v>2.12</v>
      </c>
      <c r="AG285" s="7">
        <v>0.214</v>
      </c>
      <c r="AH285" s="7">
        <v>48.5</v>
      </c>
      <c r="AI285" s="7">
        <v>30</v>
      </c>
      <c r="AJ285" s="7">
        <v>21</v>
      </c>
      <c r="AK285" s="7">
        <v>0.327193</v>
      </c>
      <c r="AL285" s="7">
        <f t="shared" ref="AL285:AL299" si="389">AK285*0.224776992465161</f>
        <v>0.0735454584956534</v>
      </c>
      <c r="AN285" s="7">
        <v>0.47924</v>
      </c>
      <c r="AO285" s="7">
        <f t="shared" ref="AO285:AO299" si="390">AN285*0.224776992465161</f>
        <v>0.107722125869004</v>
      </c>
      <c r="AQ285" s="37">
        <f t="shared" si="363"/>
        <v>0.381651304914985</v>
      </c>
      <c r="AR285" s="37">
        <f t="shared" si="364"/>
        <v>0.0336831308944554</v>
      </c>
      <c r="BI285" s="7">
        <v>24.4</v>
      </c>
      <c r="BJ285" s="15">
        <f t="shared" si="365"/>
        <v>0.0866025403784439</v>
      </c>
      <c r="BK285" s="7">
        <v>0.05</v>
      </c>
      <c r="BL285" s="7">
        <v>49</v>
      </c>
      <c r="BM285" s="15">
        <f t="shared" si="366"/>
        <v>3.0830504374726</v>
      </c>
      <c r="BN285" s="7">
        <v>1.78</v>
      </c>
      <c r="BO285" s="37">
        <f t="shared" si="367"/>
        <v>0.69723716581147</v>
      </c>
      <c r="BP285" s="37">
        <f t="shared" si="368"/>
        <v>0.00132381596633849</v>
      </c>
      <c r="BQ285" s="7">
        <v>149</v>
      </c>
      <c r="BR285" s="15">
        <f>BS285*(AA285^0.5)</f>
        <v>0.536935750346352</v>
      </c>
      <c r="BS285" s="7">
        <v>0.31</v>
      </c>
      <c r="BT285" s="7">
        <v>520</v>
      </c>
      <c r="BU285" s="15">
        <f>BV285*(AA285^0.5)</f>
        <v>32.7357602630518</v>
      </c>
      <c r="BV285" s="7">
        <v>18.9</v>
      </c>
      <c r="BW285" s="37">
        <f>LN(BT285)-LN(BQ285)</f>
        <v>1.24988250563001</v>
      </c>
      <c r="BX285" s="37">
        <f>(BU285^2)/(AA285*(BT285^2))+(BR285^2)/(AA285*(BQ285^2))</f>
        <v>0.00132537153325361</v>
      </c>
      <c r="BY285" s="7">
        <v>21.2</v>
      </c>
      <c r="BZ285" s="15">
        <f t="shared" si="315"/>
        <v>1.05655099261702</v>
      </c>
      <c r="CA285" s="7">
        <v>0.61</v>
      </c>
      <c r="CB285" s="7">
        <v>18.8</v>
      </c>
      <c r="CC285" s="15">
        <f t="shared" si="316"/>
        <v>0.935307436087194</v>
      </c>
      <c r="CD285" s="7">
        <v>0.54</v>
      </c>
      <c r="CE285" s="37">
        <f t="shared" si="317"/>
        <v>-0.120144311842063</v>
      </c>
      <c r="CF285" s="37">
        <f t="shared" si="318"/>
        <v>0.00165295314033773</v>
      </c>
      <c r="CG285" s="7">
        <v>2.14</v>
      </c>
      <c r="CH285" s="15">
        <f t="shared" si="369"/>
        <v>0.27712812921102</v>
      </c>
      <c r="CI285" s="7">
        <v>0.16</v>
      </c>
      <c r="CJ285" s="7">
        <v>2.92</v>
      </c>
      <c r="CK285" s="15">
        <f t="shared" si="370"/>
        <v>0.0866025403784439</v>
      </c>
      <c r="CL285" s="7">
        <v>0.05</v>
      </c>
      <c r="CM285" s="37">
        <f t="shared" si="371"/>
        <v>0.31077778724643</v>
      </c>
      <c r="CN285" s="37">
        <f t="shared" si="372"/>
        <v>0.00588321484162035</v>
      </c>
      <c r="CO285" s="7">
        <v>81.3</v>
      </c>
      <c r="CP285" s="15">
        <f t="shared" si="343"/>
        <v>0.502294734194974</v>
      </c>
      <c r="CQ285" s="7">
        <v>0.29</v>
      </c>
      <c r="CR285" s="7">
        <v>89.9</v>
      </c>
      <c r="CS285" s="15">
        <f t="shared" si="344"/>
        <v>1.3856406460551</v>
      </c>
      <c r="CT285" s="7">
        <v>0.8</v>
      </c>
      <c r="CU285" s="37">
        <f t="shared" si="345"/>
        <v>0.10055192492381</v>
      </c>
      <c r="CV285" s="37">
        <f t="shared" si="346"/>
        <v>9.19119652154657e-5</v>
      </c>
      <c r="DU285" s="7">
        <v>302.261</v>
      </c>
      <c r="DV285" s="15">
        <f t="shared" si="358"/>
        <v>16.1877468475387</v>
      </c>
      <c r="DW285" s="7">
        <v>9.346</v>
      </c>
      <c r="DX285" s="7">
        <v>602.377</v>
      </c>
      <c r="DY285" s="15">
        <f t="shared" si="359"/>
        <v>5.37974980830892</v>
      </c>
      <c r="DZ285" s="7">
        <v>3.10599999999999</v>
      </c>
      <c r="EA285" s="37">
        <f t="shared" si="360"/>
        <v>0.689592612599416</v>
      </c>
      <c r="EB285" s="37">
        <f t="shared" si="361"/>
        <v>0.000982651593152789</v>
      </c>
      <c r="EC285" s="7">
        <v>36.2554</v>
      </c>
      <c r="ED285" s="15">
        <f t="shared" si="373"/>
        <v>3.65722528018168</v>
      </c>
      <c r="EE285" s="7">
        <v>2.1115</v>
      </c>
      <c r="EF285" s="7">
        <v>50.9589</v>
      </c>
      <c r="EG285" s="15">
        <f t="shared" si="374"/>
        <v>1.22022979393228</v>
      </c>
      <c r="EH285" s="7">
        <v>0.704500000000003</v>
      </c>
      <c r="EI285" s="37">
        <f t="shared" si="375"/>
        <v>0.340431089749972</v>
      </c>
      <c r="EJ285" s="37">
        <f t="shared" si="376"/>
        <v>0.00358297796739762</v>
      </c>
      <c r="EK285" s="7">
        <v>38.4314</v>
      </c>
      <c r="EL285" s="15">
        <f t="shared" si="377"/>
        <v>5.16220422687828</v>
      </c>
      <c r="EM285" s="7">
        <v>2.9804</v>
      </c>
      <c r="EN285" s="7">
        <v>45.0196</v>
      </c>
      <c r="EO285" s="15">
        <f t="shared" si="378"/>
        <v>8.42261666704594</v>
      </c>
      <c r="EP285" s="7">
        <v>4.8628</v>
      </c>
      <c r="EQ285" s="37">
        <f t="shared" si="379"/>
        <v>0.158223116713392</v>
      </c>
      <c r="ER285" s="37">
        <f t="shared" si="380"/>
        <v>0.0176814619907501</v>
      </c>
      <c r="ES285" s="7">
        <v>4.40503</v>
      </c>
      <c r="ET285" s="15">
        <f t="shared" si="381"/>
        <v>0.487953353508304</v>
      </c>
      <c r="EU285" s="7">
        <v>0.28172</v>
      </c>
      <c r="EV285" s="7">
        <v>9.9309</v>
      </c>
      <c r="EW285" s="15">
        <f t="shared" si="382"/>
        <v>2.8516484495814</v>
      </c>
      <c r="EX285" s="7">
        <v>1.6464</v>
      </c>
      <c r="EY285" s="37">
        <f t="shared" si="383"/>
        <v>0.812904038583485</v>
      </c>
      <c r="EZ285" s="37">
        <f t="shared" si="384"/>
        <v>0.0315749927598704</v>
      </c>
      <c r="FA285" s="7">
        <v>116.935</v>
      </c>
      <c r="FB285" s="15">
        <f t="shared" si="385"/>
        <v>7.10314036183996</v>
      </c>
      <c r="FC285" s="7">
        <v>4.101</v>
      </c>
      <c r="FD285" s="7">
        <v>140.068</v>
      </c>
      <c r="FE285" s="15">
        <f t="shared" si="386"/>
        <v>16.334971166182</v>
      </c>
      <c r="FF285" s="7">
        <v>9.43099999999998</v>
      </c>
      <c r="FG285" s="37">
        <f t="shared" si="387"/>
        <v>0.180509794109984</v>
      </c>
      <c r="FH285" s="37">
        <f t="shared" si="388"/>
        <v>0.00576350052261524</v>
      </c>
    </row>
    <row r="286" ht="16.8" spans="1:164">
      <c r="A286" s="5">
        <v>50</v>
      </c>
      <c r="B286" s="5" t="s">
        <v>262</v>
      </c>
      <c r="C286" s="6" t="s">
        <v>263</v>
      </c>
      <c r="D286" s="5" t="s">
        <v>264</v>
      </c>
      <c r="E286" s="7">
        <v>116.265</v>
      </c>
      <c r="F286" s="7">
        <v>44.81</v>
      </c>
      <c r="G286" s="5" t="s">
        <v>108</v>
      </c>
      <c r="H286" s="8">
        <v>1160</v>
      </c>
      <c r="I286" s="7">
        <v>0.7</v>
      </c>
      <c r="J286" s="8">
        <v>350</v>
      </c>
      <c r="K286" s="5" t="s">
        <v>117</v>
      </c>
      <c r="P286" s="9">
        <v>5</v>
      </c>
      <c r="Q286" s="6" t="s">
        <v>82</v>
      </c>
      <c r="R286" s="5" t="s">
        <v>160</v>
      </c>
      <c r="S286" s="5" t="s">
        <v>110</v>
      </c>
      <c r="W286" s="5">
        <v>5</v>
      </c>
      <c r="X286" s="5" t="s">
        <v>82</v>
      </c>
      <c r="Y286" s="5" t="s">
        <v>85</v>
      </c>
      <c r="Z286" s="48">
        <v>0.1921</v>
      </c>
      <c r="AA286" s="5">
        <v>3</v>
      </c>
      <c r="AB286" s="5" t="s">
        <v>86</v>
      </c>
      <c r="AC286" s="5" t="s">
        <v>103</v>
      </c>
      <c r="AD286" s="6" t="s">
        <v>88</v>
      </c>
      <c r="AE286" s="7">
        <v>8.11</v>
      </c>
      <c r="AF286" s="7">
        <v>2.12</v>
      </c>
      <c r="AG286" s="7">
        <v>0.214</v>
      </c>
      <c r="AH286" s="7">
        <v>48.5</v>
      </c>
      <c r="AI286" s="7">
        <v>30</v>
      </c>
      <c r="AJ286" s="7">
        <v>21</v>
      </c>
      <c r="AK286" s="7">
        <v>0.327193</v>
      </c>
      <c r="AL286" s="7">
        <f t="shared" si="389"/>
        <v>0.0735454584956534</v>
      </c>
      <c r="AN286" s="7">
        <v>0.334211</v>
      </c>
      <c r="AO286" s="7">
        <f t="shared" si="390"/>
        <v>0.0751229434287739</v>
      </c>
      <c r="AQ286" s="37">
        <f t="shared" si="363"/>
        <v>0.021222319185414</v>
      </c>
      <c r="AR286" s="37">
        <f t="shared" si="364"/>
        <v>0.0336831308944554</v>
      </c>
      <c r="BI286" s="7">
        <v>24.4</v>
      </c>
      <c r="BJ286" s="15">
        <f t="shared" si="365"/>
        <v>0.0866025403784439</v>
      </c>
      <c r="BK286" s="7">
        <v>0.05</v>
      </c>
      <c r="BL286" s="7">
        <v>38.2</v>
      </c>
      <c r="BM286" s="15">
        <f t="shared" si="366"/>
        <v>1.09119200876839</v>
      </c>
      <c r="BN286" s="7">
        <v>0.63</v>
      </c>
      <c r="BO286" s="37">
        <f t="shared" si="367"/>
        <v>0.448252383313373</v>
      </c>
      <c r="BP286" s="37">
        <f t="shared" si="368"/>
        <v>0.000276190039388401</v>
      </c>
      <c r="BQ286" s="7">
        <v>149</v>
      </c>
      <c r="BR286" s="15">
        <f>BS286*(AA286^0.5)</f>
        <v>0.536935750346352</v>
      </c>
      <c r="BS286" s="7">
        <v>0.31</v>
      </c>
      <c r="BT286" s="7">
        <v>490</v>
      </c>
      <c r="BU286" s="15">
        <f>BV286*(AA286^0.5)</f>
        <v>14.0122910332322</v>
      </c>
      <c r="BV286" s="7">
        <v>8.09</v>
      </c>
      <c r="BW286" s="37">
        <f>LN(BT286)-LN(BQ286)</f>
        <v>1.19045908515921</v>
      </c>
      <c r="BX286" s="37">
        <f>(BU286^2)/(AA286*(BT286^2))+(BR286^2)/(AA286*(BQ286^2))</f>
        <v>0.000276915472662482</v>
      </c>
      <c r="BY286" s="7">
        <v>21.2</v>
      </c>
      <c r="BZ286" s="15">
        <f t="shared" si="315"/>
        <v>1.05655099261702</v>
      </c>
      <c r="CA286" s="7">
        <v>0.61</v>
      </c>
      <c r="CB286" s="7">
        <v>20.8</v>
      </c>
      <c r="CC286" s="15">
        <f t="shared" si="316"/>
        <v>1.03923048454133</v>
      </c>
      <c r="CD286" s="7">
        <v>0.6</v>
      </c>
      <c r="CE286" s="37">
        <f t="shared" si="317"/>
        <v>-0.0190481949706944</v>
      </c>
      <c r="CF286" s="37">
        <f t="shared" si="318"/>
        <v>0.00166001978003922</v>
      </c>
      <c r="CG286" s="7">
        <v>2.14</v>
      </c>
      <c r="CH286" s="15">
        <f t="shared" si="369"/>
        <v>0.27712812921102</v>
      </c>
      <c r="CI286" s="7">
        <v>0.16</v>
      </c>
      <c r="CJ286" s="7">
        <v>2.43</v>
      </c>
      <c r="CK286" s="15">
        <f t="shared" si="370"/>
        <v>0.27712812921102</v>
      </c>
      <c r="CL286" s="7">
        <v>0.16</v>
      </c>
      <c r="CM286" s="37">
        <f t="shared" si="371"/>
        <v>0.127085428318697</v>
      </c>
      <c r="CN286" s="37">
        <f t="shared" si="372"/>
        <v>0.00992539033990671</v>
      </c>
      <c r="CO286" s="7">
        <v>81.3</v>
      </c>
      <c r="CP286" s="15">
        <f t="shared" si="343"/>
        <v>0.502294734194974</v>
      </c>
      <c r="CQ286" s="7">
        <v>0.29</v>
      </c>
      <c r="CR286" s="7">
        <v>96.7</v>
      </c>
      <c r="CS286" s="15">
        <f t="shared" si="344"/>
        <v>4.9363448015713</v>
      </c>
      <c r="CT286" s="7">
        <v>2.85</v>
      </c>
      <c r="CU286" s="37">
        <f t="shared" si="345"/>
        <v>0.173467385905483</v>
      </c>
      <c r="CV286" s="37">
        <f t="shared" si="346"/>
        <v>0.000881357638215167</v>
      </c>
      <c r="DU286" s="7">
        <v>302.261</v>
      </c>
      <c r="DV286" s="15">
        <f t="shared" si="358"/>
        <v>16.1877468475387</v>
      </c>
      <c r="DW286" s="7">
        <v>9.346</v>
      </c>
      <c r="DX286" s="7">
        <v>263.701</v>
      </c>
      <c r="DY286" s="15">
        <f t="shared" si="359"/>
        <v>5.37974980830892</v>
      </c>
      <c r="DZ286" s="7">
        <v>3.10599999999999</v>
      </c>
      <c r="EA286" s="37">
        <f t="shared" si="360"/>
        <v>-0.136474997006337</v>
      </c>
      <c r="EB286" s="37">
        <f t="shared" si="361"/>
        <v>0.00109479765193629</v>
      </c>
      <c r="EC286" s="7">
        <v>36.2554</v>
      </c>
      <c r="ED286" s="15">
        <f t="shared" si="373"/>
        <v>3.65722528018168</v>
      </c>
      <c r="EE286" s="7">
        <v>2.1115</v>
      </c>
      <c r="EF286" s="7">
        <v>30.2408</v>
      </c>
      <c r="EG286" s="15">
        <f t="shared" si="374"/>
        <v>2.44756099617558</v>
      </c>
      <c r="EH286" s="7">
        <v>1.4131</v>
      </c>
      <c r="EI286" s="37">
        <f t="shared" si="375"/>
        <v>-0.181396329735805</v>
      </c>
      <c r="EJ286" s="37">
        <f t="shared" si="376"/>
        <v>0.00557538141871777</v>
      </c>
      <c r="EK286" s="7">
        <v>38.4314</v>
      </c>
      <c r="EL286" s="15">
        <f t="shared" si="377"/>
        <v>5.16220422687828</v>
      </c>
      <c r="EM286" s="7">
        <v>2.9804</v>
      </c>
      <c r="EN286" s="7">
        <v>67.451</v>
      </c>
      <c r="EO286" s="15">
        <f t="shared" si="378"/>
        <v>7.60734035192328</v>
      </c>
      <c r="EP286" s="7">
        <v>4.39210000000001</v>
      </c>
      <c r="EQ286" s="37">
        <f t="shared" si="379"/>
        <v>0.562526574555054</v>
      </c>
      <c r="ER286" s="37">
        <f t="shared" si="380"/>
        <v>0.010254201374573</v>
      </c>
      <c r="ES286" s="7">
        <v>4.40503</v>
      </c>
      <c r="ET286" s="15">
        <f t="shared" si="381"/>
        <v>0.487953353508304</v>
      </c>
      <c r="EU286" s="7">
        <v>0.28172</v>
      </c>
      <c r="EV286" s="7">
        <v>10.3165</v>
      </c>
      <c r="EW286" s="15">
        <f t="shared" si="382"/>
        <v>4.2372890956365</v>
      </c>
      <c r="EX286" s="7">
        <v>2.4464</v>
      </c>
      <c r="EY286" s="37">
        <f t="shared" si="383"/>
        <v>0.850997485435517</v>
      </c>
      <c r="EZ286" s="37">
        <f t="shared" si="384"/>
        <v>0.0603229946227399</v>
      </c>
      <c r="FA286" s="7">
        <v>116.935</v>
      </c>
      <c r="FB286" s="15">
        <f t="shared" si="385"/>
        <v>7.10314036183996</v>
      </c>
      <c r="FC286" s="7">
        <v>4.101</v>
      </c>
      <c r="FD286" s="7">
        <v>184.856</v>
      </c>
      <c r="FE286" s="15">
        <f t="shared" si="386"/>
        <v>10.6521124665486</v>
      </c>
      <c r="FF286" s="7">
        <v>6.15000000000001</v>
      </c>
      <c r="FG286" s="37">
        <f t="shared" si="387"/>
        <v>0.457958918742172</v>
      </c>
      <c r="FH286" s="37">
        <f t="shared" si="388"/>
        <v>0.00233679423906935</v>
      </c>
    </row>
    <row r="287" ht="16.8" spans="1:164">
      <c r="A287" s="5">
        <v>50</v>
      </c>
      <c r="B287" s="5" t="s">
        <v>262</v>
      </c>
      <c r="C287" s="6" t="s">
        <v>263</v>
      </c>
      <c r="D287" s="5" t="s">
        <v>264</v>
      </c>
      <c r="E287" s="7">
        <v>116.265</v>
      </c>
      <c r="F287" s="7">
        <v>44.81</v>
      </c>
      <c r="G287" s="5" t="s">
        <v>108</v>
      </c>
      <c r="H287" s="8">
        <v>1160</v>
      </c>
      <c r="I287" s="7">
        <v>0.7</v>
      </c>
      <c r="J287" s="8">
        <v>350</v>
      </c>
      <c r="K287" s="5" t="s">
        <v>117</v>
      </c>
      <c r="P287" s="9">
        <v>12.5</v>
      </c>
      <c r="Q287" s="6" t="s">
        <v>100</v>
      </c>
      <c r="R287" s="5" t="s">
        <v>160</v>
      </c>
      <c r="S287" s="5" t="s">
        <v>110</v>
      </c>
      <c r="W287" s="5">
        <v>5</v>
      </c>
      <c r="X287" s="5" t="s">
        <v>82</v>
      </c>
      <c r="Y287" s="5" t="s">
        <v>85</v>
      </c>
      <c r="Z287" s="48">
        <v>0.1921</v>
      </c>
      <c r="AA287" s="5">
        <v>3</v>
      </c>
      <c r="AB287" s="5" t="s">
        <v>86</v>
      </c>
      <c r="AC287" s="5" t="s">
        <v>103</v>
      </c>
      <c r="AD287" s="6" t="s">
        <v>88</v>
      </c>
      <c r="AE287" s="7">
        <v>8.11</v>
      </c>
      <c r="AF287" s="7">
        <v>2.12</v>
      </c>
      <c r="AG287" s="7">
        <v>0.214</v>
      </c>
      <c r="AH287" s="7">
        <v>48.5</v>
      </c>
      <c r="AI287" s="7">
        <v>30</v>
      </c>
      <c r="AJ287" s="7">
        <v>21</v>
      </c>
      <c r="AK287" s="7">
        <v>0.327193</v>
      </c>
      <c r="AL287" s="7">
        <f t="shared" si="389"/>
        <v>0.0735454584956534</v>
      </c>
      <c r="AN287" s="7">
        <v>0.495614</v>
      </c>
      <c r="AO287" s="7">
        <f t="shared" si="390"/>
        <v>0.111402624343628</v>
      </c>
      <c r="AQ287" s="37">
        <f t="shared" si="363"/>
        <v>0.415247187086861</v>
      </c>
      <c r="AR287" s="37">
        <f t="shared" si="364"/>
        <v>0.0336831308944554</v>
      </c>
      <c r="BI287" s="7">
        <v>24.4</v>
      </c>
      <c r="BJ287" s="15">
        <f t="shared" si="365"/>
        <v>0.0866025403784439</v>
      </c>
      <c r="BK287" s="7">
        <v>0.05</v>
      </c>
      <c r="BL287" s="7">
        <v>26.7</v>
      </c>
      <c r="BM287" s="15">
        <f t="shared" si="366"/>
        <v>3.61998618781895</v>
      </c>
      <c r="BN287" s="7">
        <v>2.09</v>
      </c>
      <c r="BO287" s="37">
        <f t="shared" si="367"/>
        <v>0.0900804331070475</v>
      </c>
      <c r="BP287" s="37">
        <f t="shared" si="368"/>
        <v>0.00613151190916704</v>
      </c>
      <c r="BQ287" s="7">
        <v>149</v>
      </c>
      <c r="BR287" s="15">
        <f>BS287*(AA287^0.5)</f>
        <v>0.536935750346352</v>
      </c>
      <c r="BS287" s="7">
        <v>0.31</v>
      </c>
      <c r="BT287" s="7">
        <v>381</v>
      </c>
      <c r="BU287" s="15">
        <f>BV287*(AA287^0.5)</f>
        <v>51.7883191463094</v>
      </c>
      <c r="BV287" s="7">
        <v>29.9</v>
      </c>
      <c r="BW287" s="37">
        <f>LN(BT287)-LN(BQ287)</f>
        <v>0.938853069181242</v>
      </c>
      <c r="BX287" s="37">
        <f>(BU287^2)/(AA287*(BT287^2))+(BR287^2)/(AA287*(BQ287^2))</f>
        <v>0.00616307650689662</v>
      </c>
      <c r="BY287" s="7">
        <v>21.2</v>
      </c>
      <c r="BZ287" s="15">
        <f t="shared" si="315"/>
        <v>1.05655099261702</v>
      </c>
      <c r="CA287" s="7">
        <v>0.61</v>
      </c>
      <c r="CB287" s="7">
        <v>19.3</v>
      </c>
      <c r="CC287" s="15">
        <f t="shared" si="316"/>
        <v>0.969948452238571</v>
      </c>
      <c r="CD287" s="7">
        <v>0.56</v>
      </c>
      <c r="CE287" s="37">
        <f t="shared" si="317"/>
        <v>-0.0938960857671272</v>
      </c>
      <c r="CF287" s="37">
        <f t="shared" si="318"/>
        <v>0.00166982098434462</v>
      </c>
      <c r="CG287" s="7">
        <v>2.14</v>
      </c>
      <c r="CH287" s="15">
        <f t="shared" si="369"/>
        <v>0.27712812921102</v>
      </c>
      <c r="CI287" s="7">
        <v>0.16</v>
      </c>
      <c r="CJ287" s="7">
        <v>2.2</v>
      </c>
      <c r="CK287" s="15">
        <f t="shared" si="370"/>
        <v>0.173205080756888</v>
      </c>
      <c r="CL287" s="7">
        <v>0.1</v>
      </c>
      <c r="CM287" s="37">
        <f t="shared" si="371"/>
        <v>0.0276515313305101</v>
      </c>
      <c r="CN287" s="37">
        <f t="shared" si="372"/>
        <v>0.00765612356342789</v>
      </c>
      <c r="CO287" s="7">
        <v>81.3</v>
      </c>
      <c r="CP287" s="15">
        <f t="shared" si="343"/>
        <v>0.502294734194974</v>
      </c>
      <c r="CQ287" s="7">
        <v>0.29</v>
      </c>
      <c r="CR287" s="7">
        <v>87</v>
      </c>
      <c r="CS287" s="15">
        <f t="shared" si="344"/>
        <v>4.84974226119286</v>
      </c>
      <c r="CT287" s="7">
        <v>2.8</v>
      </c>
      <c r="CU287" s="37">
        <f t="shared" si="345"/>
        <v>0.0677621021008186</v>
      </c>
      <c r="CV287" s="37">
        <f t="shared" si="346"/>
        <v>0.0010485276805855</v>
      </c>
      <c r="DU287" s="7">
        <v>302.261</v>
      </c>
      <c r="DV287" s="15">
        <f t="shared" si="358"/>
        <v>16.1877468475387</v>
      </c>
      <c r="DW287" s="7">
        <v>9.346</v>
      </c>
      <c r="DX287" s="7">
        <v>273.664</v>
      </c>
      <c r="DY287" s="15">
        <f t="shared" si="359"/>
        <v>5.39014211315438</v>
      </c>
      <c r="DZ287" s="7">
        <v>3.11200000000002</v>
      </c>
      <c r="EA287" s="37">
        <f t="shared" si="360"/>
        <v>-0.0993898060240097</v>
      </c>
      <c r="EB287" s="37">
        <f t="shared" si="361"/>
        <v>0.00108537827956521</v>
      </c>
      <c r="EC287" s="7">
        <v>36.2554</v>
      </c>
      <c r="ED287" s="15">
        <f t="shared" si="373"/>
        <v>3.65722528018168</v>
      </c>
      <c r="EE287" s="7">
        <v>2.1115</v>
      </c>
      <c r="EF287" s="7">
        <v>14.2276</v>
      </c>
      <c r="EG287" s="15">
        <f t="shared" si="374"/>
        <v>0.813544264315102</v>
      </c>
      <c r="EH287" s="7">
        <v>0.4697</v>
      </c>
      <c r="EI287" s="37">
        <f t="shared" si="375"/>
        <v>-0.935404595611508</v>
      </c>
      <c r="EJ287" s="37">
        <f t="shared" si="376"/>
        <v>0.00448172887916923</v>
      </c>
      <c r="EK287" s="7">
        <v>38.4314</v>
      </c>
      <c r="EL287" s="15">
        <f t="shared" si="377"/>
        <v>5.16220422687828</v>
      </c>
      <c r="EM287" s="7">
        <v>2.9804</v>
      </c>
      <c r="EN287" s="7">
        <v>50.1961</v>
      </c>
      <c r="EO287" s="15">
        <f t="shared" si="378"/>
        <v>10.3244084537566</v>
      </c>
      <c r="EP287" s="7">
        <v>5.9608</v>
      </c>
      <c r="EQ287" s="37">
        <f t="shared" si="379"/>
        <v>0.267062500650994</v>
      </c>
      <c r="ER287" s="37">
        <f t="shared" si="380"/>
        <v>0.0201158084284339</v>
      </c>
      <c r="ES287" s="7">
        <v>4.40503</v>
      </c>
      <c r="ET287" s="15">
        <f t="shared" si="381"/>
        <v>0.487953353508304</v>
      </c>
      <c r="EU287" s="7">
        <v>0.28172</v>
      </c>
      <c r="EV287" s="7">
        <v>9.57214</v>
      </c>
      <c r="EW287" s="15">
        <f t="shared" si="382"/>
        <v>1.05959940203834</v>
      </c>
      <c r="EX287" s="7">
        <v>0.61176</v>
      </c>
      <c r="EY287" s="37">
        <f t="shared" si="383"/>
        <v>0.776109726124016</v>
      </c>
      <c r="EZ287" s="37">
        <f t="shared" si="384"/>
        <v>0.00817468339778308</v>
      </c>
      <c r="FA287" s="7">
        <v>116.935</v>
      </c>
      <c r="FB287" s="15">
        <f t="shared" si="385"/>
        <v>7.10314036183996</v>
      </c>
      <c r="FC287" s="7">
        <v>4.101</v>
      </c>
      <c r="FD287" s="7">
        <v>179.194</v>
      </c>
      <c r="FE287" s="15">
        <f t="shared" si="386"/>
        <v>14.9198856563983</v>
      </c>
      <c r="FF287" s="7">
        <v>8.614</v>
      </c>
      <c r="FG287" s="37">
        <f t="shared" si="387"/>
        <v>0.4268507929734</v>
      </c>
      <c r="FH287" s="37">
        <f t="shared" si="388"/>
        <v>0.00354076099843357</v>
      </c>
    </row>
    <row r="288" ht="16.8" spans="1:164">
      <c r="A288" s="5">
        <v>51</v>
      </c>
      <c r="B288" s="5" t="s">
        <v>265</v>
      </c>
      <c r="C288" s="6" t="s">
        <v>266</v>
      </c>
      <c r="D288" s="5" t="s">
        <v>267</v>
      </c>
      <c r="E288" s="7">
        <v>107.26</v>
      </c>
      <c r="F288" s="7">
        <v>37.48</v>
      </c>
      <c r="G288" s="5" t="s">
        <v>108</v>
      </c>
      <c r="H288" s="8">
        <v>1328</v>
      </c>
      <c r="I288" s="7">
        <v>9.26</v>
      </c>
      <c r="J288" s="8">
        <v>302</v>
      </c>
      <c r="K288" s="5" t="s">
        <v>117</v>
      </c>
      <c r="P288" s="9">
        <v>0.5</v>
      </c>
      <c r="Q288" s="6" t="s">
        <v>82</v>
      </c>
      <c r="R288" s="5" t="s">
        <v>118</v>
      </c>
      <c r="S288" s="5" t="s">
        <v>84</v>
      </c>
      <c r="W288" s="5">
        <v>6</v>
      </c>
      <c r="X288" s="6" t="s">
        <v>89</v>
      </c>
      <c r="Y288" s="5" t="s">
        <v>85</v>
      </c>
      <c r="Z288" s="48">
        <v>0.2361</v>
      </c>
      <c r="AA288" s="5">
        <v>4</v>
      </c>
      <c r="AB288" s="5" t="s">
        <v>86</v>
      </c>
      <c r="AC288" s="5" t="s">
        <v>103</v>
      </c>
      <c r="AD288" s="6" t="s">
        <v>88</v>
      </c>
      <c r="AE288" s="7">
        <v>8.72</v>
      </c>
      <c r="AF288" s="7">
        <v>0.459</v>
      </c>
      <c r="AG288" s="7">
        <v>0.044</v>
      </c>
      <c r="AH288" s="7">
        <v>55.5</v>
      </c>
      <c r="AI288" s="7">
        <v>30.5</v>
      </c>
      <c r="AJ288" s="7">
        <v>14</v>
      </c>
      <c r="AK288" s="7">
        <v>0.548663</v>
      </c>
      <c r="AL288" s="7">
        <f t="shared" si="389"/>
        <v>0.123326819016913</v>
      </c>
      <c r="AN288" s="7">
        <v>0.5037</v>
      </c>
      <c r="AO288" s="7">
        <f t="shared" si="390"/>
        <v>0.113220171104702</v>
      </c>
      <c r="AQ288" s="37">
        <f t="shared" si="363"/>
        <v>-0.0855035569274124</v>
      </c>
      <c r="AR288" s="37">
        <f t="shared" si="364"/>
        <v>0.0252623481708415</v>
      </c>
      <c r="BI288" s="7">
        <v>11.37</v>
      </c>
      <c r="BJ288" s="15">
        <f t="shared" si="365"/>
        <v>3.28</v>
      </c>
      <c r="BK288" s="7">
        <v>1.64</v>
      </c>
      <c r="BL288" s="7">
        <v>16.34</v>
      </c>
      <c r="BM288" s="15">
        <f t="shared" si="366"/>
        <v>8.48</v>
      </c>
      <c r="BN288" s="7">
        <v>4.24</v>
      </c>
      <c r="BO288" s="37">
        <f t="shared" si="367"/>
        <v>0.362637781669412</v>
      </c>
      <c r="BP288" s="37">
        <f t="shared" si="368"/>
        <v>0.0881378991392941</v>
      </c>
      <c r="BY288" s="7">
        <v>4.59</v>
      </c>
      <c r="BZ288" s="15">
        <f t="shared" si="315"/>
        <v>0.58</v>
      </c>
      <c r="CA288" s="7">
        <v>0.29</v>
      </c>
      <c r="CB288" s="7">
        <v>4.39</v>
      </c>
      <c r="CC288" s="15">
        <f t="shared" si="316"/>
        <v>1.08</v>
      </c>
      <c r="CD288" s="7">
        <v>0.54</v>
      </c>
      <c r="CE288" s="37">
        <f t="shared" si="317"/>
        <v>-0.0445507969853738</v>
      </c>
      <c r="CF288" s="37">
        <f t="shared" si="318"/>
        <v>0.0191224981525438</v>
      </c>
      <c r="CG288" s="7">
        <v>0.44</v>
      </c>
      <c r="CH288" s="15">
        <f t="shared" si="369"/>
        <v>0.02</v>
      </c>
      <c r="CI288" s="7">
        <v>0.01</v>
      </c>
      <c r="CJ288" s="7">
        <v>0.43</v>
      </c>
      <c r="CK288" s="15">
        <f t="shared" si="370"/>
        <v>0.06</v>
      </c>
      <c r="CL288" s="7">
        <v>0.03</v>
      </c>
      <c r="CM288" s="37">
        <f t="shared" si="371"/>
        <v>-0.0229895182246987</v>
      </c>
      <c r="CN288" s="37">
        <f t="shared" si="372"/>
        <v>0.00538402486937322</v>
      </c>
      <c r="DU288" s="7">
        <v>82.18</v>
      </c>
      <c r="DV288" s="15">
        <f t="shared" si="358"/>
        <v>22.58</v>
      </c>
      <c r="DW288" s="7">
        <v>11.29</v>
      </c>
      <c r="DX288" s="7">
        <v>72.56</v>
      </c>
      <c r="DY288" s="15">
        <f t="shared" si="359"/>
        <v>24.2</v>
      </c>
      <c r="DZ288" s="7">
        <v>12.1</v>
      </c>
      <c r="EA288" s="37">
        <f t="shared" si="360"/>
        <v>-0.124498157648382</v>
      </c>
      <c r="EB288" s="37">
        <f t="shared" si="361"/>
        <v>0.04668204973914</v>
      </c>
      <c r="EC288" s="7">
        <v>4.4</v>
      </c>
      <c r="ED288" s="15">
        <f t="shared" si="373"/>
        <v>0.82</v>
      </c>
      <c r="EE288" s="7">
        <v>0.41</v>
      </c>
      <c r="EF288" s="7">
        <v>4.55</v>
      </c>
      <c r="EG288" s="15">
        <f t="shared" si="374"/>
        <v>0.92</v>
      </c>
      <c r="EH288" s="7">
        <v>0.46</v>
      </c>
      <c r="EI288" s="37">
        <f t="shared" si="375"/>
        <v>0.0335226920386436</v>
      </c>
      <c r="EJ288" s="37">
        <f t="shared" si="376"/>
        <v>0.0189038390430748</v>
      </c>
      <c r="EK288" s="7">
        <v>11.32</v>
      </c>
      <c r="EL288" s="15">
        <f t="shared" si="377"/>
        <v>1.2</v>
      </c>
      <c r="EM288" s="7">
        <v>0.6</v>
      </c>
      <c r="EN288" s="7">
        <v>16.63</v>
      </c>
      <c r="EO288" s="15">
        <f t="shared" si="378"/>
        <v>4.9</v>
      </c>
      <c r="EP288" s="7">
        <v>2.45</v>
      </c>
      <c r="EQ288" s="37">
        <f t="shared" si="379"/>
        <v>0.384637220429799</v>
      </c>
      <c r="ER288" s="37">
        <f t="shared" si="380"/>
        <v>0.0245137688563782</v>
      </c>
      <c r="ES288" s="7">
        <v>1.41</v>
      </c>
      <c r="ET288" s="15">
        <f t="shared" si="381"/>
        <v>0.6</v>
      </c>
      <c r="EU288" s="7">
        <v>0.3</v>
      </c>
      <c r="EV288" s="7">
        <v>1.73</v>
      </c>
      <c r="EW288" s="15">
        <f t="shared" si="382"/>
        <v>0.92</v>
      </c>
      <c r="EX288" s="7">
        <v>0.46</v>
      </c>
      <c r="EY288" s="37">
        <f t="shared" si="383"/>
        <v>0.204531704119611</v>
      </c>
      <c r="EZ288" s="37">
        <f t="shared" si="384"/>
        <v>0.115970010872722</v>
      </c>
      <c r="FA288" s="7">
        <v>56.19</v>
      </c>
      <c r="FB288" s="15">
        <f t="shared" si="385"/>
        <v>23.86</v>
      </c>
      <c r="FC288" s="7">
        <v>11.93</v>
      </c>
      <c r="FD288" s="7">
        <v>43.47</v>
      </c>
      <c r="FE288" s="15">
        <f t="shared" si="386"/>
        <v>7.62</v>
      </c>
      <c r="FF288" s="7">
        <v>3.81</v>
      </c>
      <c r="FG288" s="37">
        <f t="shared" si="387"/>
        <v>-0.256667760123406</v>
      </c>
      <c r="FH288" s="37">
        <f t="shared" si="388"/>
        <v>0.052759747257727</v>
      </c>
    </row>
    <row r="289" ht="16.8" spans="1:164">
      <c r="A289" s="5">
        <v>51</v>
      </c>
      <c r="B289" s="5" t="s">
        <v>265</v>
      </c>
      <c r="C289" s="6" t="s">
        <v>266</v>
      </c>
      <c r="D289" s="5" t="s">
        <v>267</v>
      </c>
      <c r="E289" s="7">
        <v>107.26</v>
      </c>
      <c r="F289" s="7">
        <v>37.48</v>
      </c>
      <c r="G289" s="5" t="s">
        <v>108</v>
      </c>
      <c r="H289" s="8">
        <v>1328</v>
      </c>
      <c r="I289" s="7">
        <v>9.26</v>
      </c>
      <c r="J289" s="8">
        <v>302</v>
      </c>
      <c r="K289" s="5" t="s">
        <v>117</v>
      </c>
      <c r="P289" s="9">
        <v>1</v>
      </c>
      <c r="Q289" s="6" t="s">
        <v>82</v>
      </c>
      <c r="R289" s="5" t="s">
        <v>118</v>
      </c>
      <c r="S289" s="5" t="s">
        <v>84</v>
      </c>
      <c r="W289" s="5">
        <v>6</v>
      </c>
      <c r="X289" s="6" t="s">
        <v>89</v>
      </c>
      <c r="Y289" s="5" t="s">
        <v>85</v>
      </c>
      <c r="Z289" s="48">
        <v>0.2361</v>
      </c>
      <c r="AA289" s="5">
        <v>4</v>
      </c>
      <c r="AB289" s="5" t="s">
        <v>86</v>
      </c>
      <c r="AC289" s="5" t="s">
        <v>103</v>
      </c>
      <c r="AD289" s="6" t="s">
        <v>88</v>
      </c>
      <c r="AE289" s="7">
        <v>8.72</v>
      </c>
      <c r="AF289" s="7">
        <v>0.459</v>
      </c>
      <c r="AG289" s="7">
        <v>0.044</v>
      </c>
      <c r="AH289" s="7">
        <v>55.5</v>
      </c>
      <c r="AI289" s="7">
        <v>30.5</v>
      </c>
      <c r="AJ289" s="7">
        <v>14</v>
      </c>
      <c r="AK289" s="7">
        <v>0.548663</v>
      </c>
      <c r="AL289" s="7">
        <f t="shared" si="389"/>
        <v>0.123326819016913</v>
      </c>
      <c r="AN289" s="7">
        <v>0.476829</v>
      </c>
      <c r="AO289" s="7">
        <f t="shared" si="390"/>
        <v>0.10718018854017</v>
      </c>
      <c r="AQ289" s="37">
        <f t="shared" si="363"/>
        <v>-0.140326473629818</v>
      </c>
      <c r="AR289" s="37">
        <f t="shared" si="364"/>
        <v>0.0252623481708415</v>
      </c>
      <c r="BI289" s="7">
        <v>11.37</v>
      </c>
      <c r="BJ289" s="15">
        <f t="shared" si="365"/>
        <v>3.28</v>
      </c>
      <c r="BK289" s="7">
        <v>1.64</v>
      </c>
      <c r="BL289" s="7">
        <v>24.1</v>
      </c>
      <c r="BM289" s="15">
        <f t="shared" si="366"/>
        <v>31.02</v>
      </c>
      <c r="BN289" s="7">
        <v>15.51</v>
      </c>
      <c r="BO289" s="37">
        <f t="shared" si="367"/>
        <v>0.751233532734165</v>
      </c>
      <c r="BP289" s="37">
        <f t="shared" si="368"/>
        <v>0.434985323122023</v>
      </c>
      <c r="BY289" s="7">
        <v>4.59</v>
      </c>
      <c r="BZ289" s="15">
        <f t="shared" si="315"/>
        <v>0.58</v>
      </c>
      <c r="CA289" s="7">
        <v>0.29</v>
      </c>
      <c r="CB289" s="7">
        <v>3.84</v>
      </c>
      <c r="CC289" s="15">
        <f t="shared" si="316"/>
        <v>0.32</v>
      </c>
      <c r="CD289" s="7">
        <v>0.16</v>
      </c>
      <c r="CE289" s="37">
        <f t="shared" si="317"/>
        <v>-0.178407657472818</v>
      </c>
      <c r="CF289" s="37">
        <f t="shared" si="318"/>
        <v>0.00572792812356121</v>
      </c>
      <c r="CG289" s="7">
        <v>0.44</v>
      </c>
      <c r="CH289" s="15">
        <f t="shared" si="369"/>
        <v>0.02</v>
      </c>
      <c r="CI289" s="7">
        <v>0.01</v>
      </c>
      <c r="CJ289" s="7">
        <v>0.45</v>
      </c>
      <c r="CK289" s="15">
        <f t="shared" si="370"/>
        <v>0.02</v>
      </c>
      <c r="CL289" s="7">
        <v>0.01</v>
      </c>
      <c r="CM289" s="37">
        <f t="shared" si="371"/>
        <v>0.0224728558520586</v>
      </c>
      <c r="CN289" s="37">
        <f t="shared" si="372"/>
        <v>0.00101035608611366</v>
      </c>
      <c r="DU289" s="7">
        <v>82.18</v>
      </c>
      <c r="DV289" s="15">
        <f t="shared" si="358"/>
        <v>22.58</v>
      </c>
      <c r="DW289" s="7">
        <v>11.29</v>
      </c>
      <c r="DX289" s="7">
        <v>74.87</v>
      </c>
      <c r="DY289" s="15">
        <f t="shared" si="359"/>
        <v>8.34</v>
      </c>
      <c r="DZ289" s="7">
        <v>4.17</v>
      </c>
      <c r="EA289" s="37">
        <f t="shared" si="360"/>
        <v>-0.0931586872126697</v>
      </c>
      <c r="EB289" s="37">
        <f t="shared" si="361"/>
        <v>0.0219757421671132</v>
      </c>
      <c r="EC289" s="7">
        <v>4.4</v>
      </c>
      <c r="ED289" s="15">
        <f t="shared" si="373"/>
        <v>0.82</v>
      </c>
      <c r="EE289" s="7">
        <v>0.41</v>
      </c>
      <c r="EF289" s="7">
        <v>5.38</v>
      </c>
      <c r="EG289" s="15">
        <f t="shared" si="374"/>
        <v>2.28</v>
      </c>
      <c r="EH289" s="7">
        <v>1.14</v>
      </c>
      <c r="EI289" s="37">
        <f t="shared" si="375"/>
        <v>0.201083833249478</v>
      </c>
      <c r="EJ289" s="37">
        <f t="shared" si="376"/>
        <v>0.0535827282452387</v>
      </c>
      <c r="EK289" s="7">
        <v>11.32</v>
      </c>
      <c r="EL289" s="15">
        <f t="shared" si="377"/>
        <v>1.2</v>
      </c>
      <c r="EM289" s="7">
        <v>0.6</v>
      </c>
      <c r="EN289" s="7">
        <v>14.5</v>
      </c>
      <c r="EO289" s="15">
        <f t="shared" si="378"/>
        <v>4.18</v>
      </c>
      <c r="EP289" s="7">
        <v>2.09</v>
      </c>
      <c r="EQ289" s="37">
        <f t="shared" si="379"/>
        <v>0.247577576651492</v>
      </c>
      <c r="ER289" s="37">
        <f t="shared" si="380"/>
        <v>0.0235851177336913</v>
      </c>
      <c r="ES289" s="7">
        <v>1.41</v>
      </c>
      <c r="ET289" s="15">
        <f t="shared" si="381"/>
        <v>0.6</v>
      </c>
      <c r="EU289" s="7">
        <v>0.3</v>
      </c>
      <c r="EV289" s="7">
        <v>1.78</v>
      </c>
      <c r="EW289" s="15">
        <f t="shared" si="382"/>
        <v>0.66</v>
      </c>
      <c r="EX289" s="7">
        <v>0.33</v>
      </c>
      <c r="EY289" s="37">
        <f t="shared" si="383"/>
        <v>0.233023659913917</v>
      </c>
      <c r="EZ289" s="37">
        <f t="shared" si="384"/>
        <v>0.079640012918425</v>
      </c>
      <c r="FA289" s="7">
        <v>56.19</v>
      </c>
      <c r="FB289" s="15">
        <f t="shared" si="385"/>
        <v>23.86</v>
      </c>
      <c r="FC289" s="7">
        <v>11.93</v>
      </c>
      <c r="FD289" s="7">
        <v>32.15</v>
      </c>
      <c r="FE289" s="15">
        <f t="shared" si="386"/>
        <v>6.48</v>
      </c>
      <c r="FF289" s="7">
        <v>3.24</v>
      </c>
      <c r="FG289" s="37">
        <f t="shared" si="387"/>
        <v>-0.558326354440478</v>
      </c>
      <c r="FH289" s="37">
        <f t="shared" si="388"/>
        <v>0.0552339371642909</v>
      </c>
    </row>
    <row r="290" ht="16.8" spans="1:164">
      <c r="A290" s="5">
        <v>51</v>
      </c>
      <c r="B290" s="5" t="s">
        <v>265</v>
      </c>
      <c r="C290" s="6" t="s">
        <v>266</v>
      </c>
      <c r="D290" s="5" t="s">
        <v>267</v>
      </c>
      <c r="E290" s="7">
        <v>107.26</v>
      </c>
      <c r="F290" s="7">
        <v>37.48</v>
      </c>
      <c r="G290" s="5" t="s">
        <v>108</v>
      </c>
      <c r="H290" s="8">
        <v>1328</v>
      </c>
      <c r="I290" s="7">
        <v>9.26</v>
      </c>
      <c r="J290" s="8">
        <v>302</v>
      </c>
      <c r="K290" s="5" t="s">
        <v>117</v>
      </c>
      <c r="P290" s="9">
        <v>2</v>
      </c>
      <c r="Q290" s="6" t="s">
        <v>82</v>
      </c>
      <c r="R290" s="5" t="s">
        <v>118</v>
      </c>
      <c r="S290" s="5" t="s">
        <v>84</v>
      </c>
      <c r="W290" s="5">
        <v>6</v>
      </c>
      <c r="X290" s="6" t="s">
        <v>89</v>
      </c>
      <c r="Y290" s="5" t="s">
        <v>85</v>
      </c>
      <c r="Z290" s="48">
        <v>0.2361</v>
      </c>
      <c r="AA290" s="5">
        <v>4</v>
      </c>
      <c r="AB290" s="5" t="s">
        <v>86</v>
      </c>
      <c r="AC290" s="5" t="s">
        <v>103</v>
      </c>
      <c r="AD290" s="6" t="s">
        <v>88</v>
      </c>
      <c r="AE290" s="7">
        <v>8.72</v>
      </c>
      <c r="AF290" s="7">
        <v>0.459</v>
      </c>
      <c r="AG290" s="7">
        <v>0.044</v>
      </c>
      <c r="AH290" s="7">
        <v>55.5</v>
      </c>
      <c r="AI290" s="7">
        <v>30.5</v>
      </c>
      <c r="AJ290" s="7">
        <v>14</v>
      </c>
      <c r="AK290" s="7">
        <v>0.548663</v>
      </c>
      <c r="AL290" s="7">
        <f t="shared" si="389"/>
        <v>0.123326819016913</v>
      </c>
      <c r="AN290" s="7">
        <v>0.445428</v>
      </c>
      <c r="AO290" s="7">
        <f t="shared" si="390"/>
        <v>0.100121966199772</v>
      </c>
      <c r="AQ290" s="37">
        <f t="shared" si="363"/>
        <v>-0.208448791991069</v>
      </c>
      <c r="AR290" s="37">
        <f t="shared" si="364"/>
        <v>0.0252623481708415</v>
      </c>
      <c r="BI290" s="7">
        <v>11.37</v>
      </c>
      <c r="BJ290" s="15">
        <f t="shared" si="365"/>
        <v>3.28</v>
      </c>
      <c r="BK290" s="7">
        <v>1.64</v>
      </c>
      <c r="BL290" s="7">
        <v>9.85</v>
      </c>
      <c r="BM290" s="15">
        <f t="shared" si="366"/>
        <v>5.98</v>
      </c>
      <c r="BN290" s="7">
        <v>2.99</v>
      </c>
      <c r="BO290" s="37">
        <f t="shared" si="367"/>
        <v>-0.143506852578447</v>
      </c>
      <c r="BP290" s="37">
        <f t="shared" si="368"/>
        <v>0.112949559959434</v>
      </c>
      <c r="BY290" s="7">
        <v>4.59</v>
      </c>
      <c r="BZ290" s="15">
        <f t="shared" si="315"/>
        <v>0.58</v>
      </c>
      <c r="CA290" s="7">
        <v>0.29</v>
      </c>
      <c r="CB290" s="7">
        <v>4.17</v>
      </c>
      <c r="CC290" s="15">
        <f t="shared" si="316"/>
        <v>0.74</v>
      </c>
      <c r="CD290" s="7">
        <v>0.37</v>
      </c>
      <c r="CE290" s="37">
        <f t="shared" si="317"/>
        <v>-0.0959639882617436</v>
      </c>
      <c r="CF290" s="37">
        <f t="shared" si="318"/>
        <v>0.0118646554323617</v>
      </c>
      <c r="CG290" s="7">
        <v>0.44</v>
      </c>
      <c r="CH290" s="15">
        <f t="shared" si="369"/>
        <v>0.02</v>
      </c>
      <c r="CI290" s="7">
        <v>0.01</v>
      </c>
      <c r="CJ290" s="7">
        <v>0.44</v>
      </c>
      <c r="CK290" s="15">
        <f t="shared" si="370"/>
        <v>0.08</v>
      </c>
      <c r="CL290" s="7">
        <v>0.04</v>
      </c>
      <c r="CM290" s="37">
        <f t="shared" si="371"/>
        <v>0</v>
      </c>
      <c r="CN290" s="37">
        <f t="shared" si="372"/>
        <v>0.00878099173553719</v>
      </c>
      <c r="DU290" s="7">
        <v>82.18</v>
      </c>
      <c r="DV290" s="15">
        <f t="shared" si="358"/>
        <v>22.58</v>
      </c>
      <c r="DW290" s="7">
        <v>11.29</v>
      </c>
      <c r="DX290" s="7">
        <v>64.62</v>
      </c>
      <c r="DY290" s="15">
        <f t="shared" si="359"/>
        <v>21.22</v>
      </c>
      <c r="DZ290" s="7">
        <v>10.61</v>
      </c>
      <c r="EA290" s="37">
        <f t="shared" si="360"/>
        <v>-0.240388003058912</v>
      </c>
      <c r="EB290" s="37">
        <f t="shared" si="361"/>
        <v>0.0458322080729761</v>
      </c>
      <c r="EC290" s="7">
        <v>4.4</v>
      </c>
      <c r="ED290" s="15">
        <f t="shared" si="373"/>
        <v>0.82</v>
      </c>
      <c r="EE290" s="7">
        <v>0.41</v>
      </c>
      <c r="EF290" s="7">
        <v>4.16</v>
      </c>
      <c r="EG290" s="15">
        <f t="shared" si="374"/>
        <v>0.56</v>
      </c>
      <c r="EH290" s="7">
        <v>0.28</v>
      </c>
      <c r="EI290" s="37">
        <f t="shared" si="375"/>
        <v>-0.0560894666510436</v>
      </c>
      <c r="EJ290" s="37">
        <f t="shared" si="376"/>
        <v>0.0132131766834564</v>
      </c>
      <c r="EK290" s="7">
        <v>11.32</v>
      </c>
      <c r="EL290" s="15">
        <f t="shared" si="377"/>
        <v>1.2</v>
      </c>
      <c r="EM290" s="7">
        <v>0.6</v>
      </c>
      <c r="EN290" s="7">
        <v>13.73</v>
      </c>
      <c r="EO290" s="15">
        <f t="shared" si="378"/>
        <v>3.38</v>
      </c>
      <c r="EP290" s="7">
        <v>1.69</v>
      </c>
      <c r="EQ290" s="37">
        <f t="shared" si="379"/>
        <v>0.193012147004843</v>
      </c>
      <c r="ER290" s="37">
        <f t="shared" si="380"/>
        <v>0.0179600618712347</v>
      </c>
      <c r="ES290" s="7">
        <v>1.41</v>
      </c>
      <c r="ET290" s="15">
        <f t="shared" si="381"/>
        <v>0.6</v>
      </c>
      <c r="EU290" s="7">
        <v>0.3</v>
      </c>
      <c r="EV290" s="7">
        <v>2.17</v>
      </c>
      <c r="EW290" s="15">
        <f t="shared" si="382"/>
        <v>1.82</v>
      </c>
      <c r="EX290" s="7">
        <v>0.91</v>
      </c>
      <c r="EY290" s="37">
        <f t="shared" si="383"/>
        <v>0.431137463162291</v>
      </c>
      <c r="EZ290" s="37">
        <f t="shared" si="384"/>
        <v>0.221127833397477</v>
      </c>
      <c r="FA290" s="7">
        <v>56.19</v>
      </c>
      <c r="FB290" s="15">
        <f t="shared" si="385"/>
        <v>23.86</v>
      </c>
      <c r="FC290" s="7">
        <v>11.93</v>
      </c>
      <c r="FD290" s="7">
        <v>23.68</v>
      </c>
      <c r="FE290" s="15">
        <f t="shared" si="386"/>
        <v>9.2</v>
      </c>
      <c r="FF290" s="7">
        <v>4.6</v>
      </c>
      <c r="FG290" s="37">
        <f t="shared" si="387"/>
        <v>-0.864107995108302</v>
      </c>
      <c r="FH290" s="37">
        <f t="shared" si="388"/>
        <v>0.0828134990451105</v>
      </c>
    </row>
    <row r="291" ht="16.8" spans="1:164">
      <c r="A291" s="5">
        <v>51</v>
      </c>
      <c r="B291" s="5" t="s">
        <v>265</v>
      </c>
      <c r="C291" s="6" t="s">
        <v>266</v>
      </c>
      <c r="D291" s="5" t="s">
        <v>267</v>
      </c>
      <c r="E291" s="7">
        <v>107.26</v>
      </c>
      <c r="F291" s="7">
        <v>37.48</v>
      </c>
      <c r="G291" s="5" t="s">
        <v>108</v>
      </c>
      <c r="H291" s="8">
        <v>1328</v>
      </c>
      <c r="I291" s="7">
        <v>9.26</v>
      </c>
      <c r="J291" s="8">
        <v>302</v>
      </c>
      <c r="K291" s="5" t="s">
        <v>117</v>
      </c>
      <c r="P291" s="9">
        <v>4</v>
      </c>
      <c r="Q291" s="6" t="s">
        <v>82</v>
      </c>
      <c r="R291" s="5" t="s">
        <v>118</v>
      </c>
      <c r="S291" s="5" t="s">
        <v>84</v>
      </c>
      <c r="W291" s="5">
        <v>6</v>
      </c>
      <c r="X291" s="6" t="s">
        <v>89</v>
      </c>
      <c r="Y291" s="5" t="s">
        <v>85</v>
      </c>
      <c r="Z291" s="48">
        <v>0.2361</v>
      </c>
      <c r="AA291" s="5">
        <v>4</v>
      </c>
      <c r="AB291" s="5" t="s">
        <v>86</v>
      </c>
      <c r="AC291" s="5" t="s">
        <v>103</v>
      </c>
      <c r="AD291" s="6" t="s">
        <v>88</v>
      </c>
      <c r="AE291" s="7">
        <v>8.72</v>
      </c>
      <c r="AF291" s="7">
        <v>0.459</v>
      </c>
      <c r="AG291" s="7">
        <v>0.044</v>
      </c>
      <c r="AH291" s="7">
        <v>55.5</v>
      </c>
      <c r="AI291" s="7">
        <v>30.5</v>
      </c>
      <c r="AJ291" s="7">
        <v>14</v>
      </c>
      <c r="AK291" s="7">
        <v>0.548663</v>
      </c>
      <c r="AL291" s="7">
        <f t="shared" si="389"/>
        <v>0.123326819016913</v>
      </c>
      <c r="AN291" s="7">
        <v>0.424771</v>
      </c>
      <c r="AO291" s="7">
        <f t="shared" si="390"/>
        <v>0.0954787478664189</v>
      </c>
      <c r="AQ291" s="37">
        <f t="shared" si="363"/>
        <v>-0.255934209501577</v>
      </c>
      <c r="AR291" s="37">
        <f t="shared" si="364"/>
        <v>0.0252623481708415</v>
      </c>
      <c r="BI291" s="7">
        <v>11.37</v>
      </c>
      <c r="BJ291" s="15">
        <f t="shared" si="365"/>
        <v>3.28</v>
      </c>
      <c r="BK291" s="7">
        <v>1.64</v>
      </c>
      <c r="BL291" s="7">
        <v>10.32</v>
      </c>
      <c r="BM291" s="15">
        <f t="shared" si="366"/>
        <v>9.9</v>
      </c>
      <c r="BN291" s="7">
        <v>4.95</v>
      </c>
      <c r="BO291" s="37">
        <f t="shared" si="367"/>
        <v>-0.0968945477090277</v>
      </c>
      <c r="BP291" s="37">
        <f t="shared" si="368"/>
        <v>0.250870192293189</v>
      </c>
      <c r="BY291" s="7">
        <v>4.59</v>
      </c>
      <c r="BZ291" s="15">
        <f t="shared" si="315"/>
        <v>0.58</v>
      </c>
      <c r="CA291" s="7">
        <v>0.29</v>
      </c>
      <c r="CB291" s="7">
        <v>3.78</v>
      </c>
      <c r="CC291" s="15">
        <f t="shared" si="316"/>
        <v>0.52</v>
      </c>
      <c r="CD291" s="7">
        <v>0.26</v>
      </c>
      <c r="CE291" s="37">
        <f t="shared" si="317"/>
        <v>-0.194156014440958</v>
      </c>
      <c r="CF291" s="37">
        <f t="shared" si="318"/>
        <v>0.00872292756366647</v>
      </c>
      <c r="CG291" s="7">
        <v>0.44</v>
      </c>
      <c r="CH291" s="15">
        <f t="shared" si="369"/>
        <v>0.02</v>
      </c>
      <c r="CI291" s="7">
        <v>0.01</v>
      </c>
      <c r="CJ291" s="7">
        <v>0.47</v>
      </c>
      <c r="CK291" s="15">
        <f t="shared" si="370"/>
        <v>0.02</v>
      </c>
      <c r="CL291" s="7">
        <v>0.01</v>
      </c>
      <c r="CM291" s="37">
        <f t="shared" si="371"/>
        <v>0.0659579677917974</v>
      </c>
      <c r="CN291" s="37">
        <f t="shared" si="372"/>
        <v>0.000969222452102406</v>
      </c>
      <c r="DU291" s="7">
        <v>82.18</v>
      </c>
      <c r="DV291" s="15">
        <f t="shared" si="358"/>
        <v>22.58</v>
      </c>
      <c r="DW291" s="7">
        <v>11.29</v>
      </c>
      <c r="DX291" s="7">
        <v>81.67</v>
      </c>
      <c r="DY291" s="15">
        <f t="shared" si="359"/>
        <v>19.48</v>
      </c>
      <c r="DZ291" s="7">
        <v>9.74</v>
      </c>
      <c r="EA291" s="37">
        <f t="shared" si="360"/>
        <v>-0.00622522608507925</v>
      </c>
      <c r="EB291" s="37">
        <f t="shared" si="361"/>
        <v>0.0330966896797572</v>
      </c>
      <c r="EC291" s="7">
        <v>4.4</v>
      </c>
      <c r="ED291" s="15">
        <f t="shared" si="373"/>
        <v>0.82</v>
      </c>
      <c r="EE291" s="7">
        <v>0.41</v>
      </c>
      <c r="EF291" s="7">
        <v>4.59</v>
      </c>
      <c r="EG291" s="15">
        <f t="shared" si="374"/>
        <v>0.7</v>
      </c>
      <c r="EH291" s="7">
        <v>0.35</v>
      </c>
      <c r="EI291" s="37">
        <f t="shared" si="375"/>
        <v>0.0422754831482381</v>
      </c>
      <c r="EJ291" s="37">
        <f t="shared" si="376"/>
        <v>0.0144973290520967</v>
      </c>
      <c r="EK291" s="7">
        <v>11.32</v>
      </c>
      <c r="EL291" s="15">
        <f t="shared" si="377"/>
        <v>1.2</v>
      </c>
      <c r="EM291" s="7">
        <v>0.6</v>
      </c>
      <c r="EN291" s="7">
        <v>17.61</v>
      </c>
      <c r="EO291" s="15">
        <f t="shared" si="378"/>
        <v>3.58</v>
      </c>
      <c r="EP291" s="7">
        <v>1.79</v>
      </c>
      <c r="EQ291" s="37">
        <f t="shared" si="379"/>
        <v>0.441895849733078</v>
      </c>
      <c r="ER291" s="37">
        <f t="shared" si="380"/>
        <v>0.0131414448124865</v>
      </c>
      <c r="ES291" s="7">
        <v>1.41</v>
      </c>
      <c r="ET291" s="15">
        <f t="shared" si="381"/>
        <v>0.6</v>
      </c>
      <c r="EU291" s="7">
        <v>0.3</v>
      </c>
      <c r="EV291" s="7">
        <v>1.59</v>
      </c>
      <c r="EW291" s="15">
        <f t="shared" si="382"/>
        <v>0.74</v>
      </c>
      <c r="EX291" s="7">
        <v>0.37</v>
      </c>
      <c r="EY291" s="37">
        <f t="shared" si="383"/>
        <v>0.120144311842063</v>
      </c>
      <c r="EZ291" s="37">
        <f t="shared" si="384"/>
        <v>0.0994206915984569</v>
      </c>
      <c r="FA291" s="7">
        <v>56.19</v>
      </c>
      <c r="FB291" s="15">
        <f t="shared" si="385"/>
        <v>23.86</v>
      </c>
      <c r="FC291" s="7">
        <v>11.93</v>
      </c>
      <c r="FD291" s="7">
        <v>28.34</v>
      </c>
      <c r="FE291" s="15">
        <f t="shared" si="386"/>
        <v>5.98</v>
      </c>
      <c r="FF291" s="7">
        <v>2.99</v>
      </c>
      <c r="FG291" s="37">
        <f t="shared" si="387"/>
        <v>-0.684464570861572</v>
      </c>
      <c r="FH291" s="37">
        <f t="shared" si="388"/>
        <v>0.056209029410407</v>
      </c>
    </row>
    <row r="292" ht="16.8" spans="1:164">
      <c r="A292" s="5">
        <v>51</v>
      </c>
      <c r="B292" s="5" t="s">
        <v>265</v>
      </c>
      <c r="C292" s="6" t="s">
        <v>266</v>
      </c>
      <c r="D292" s="5" t="s">
        <v>267</v>
      </c>
      <c r="E292" s="7">
        <v>107.26</v>
      </c>
      <c r="F292" s="7">
        <v>37.48</v>
      </c>
      <c r="G292" s="5" t="s">
        <v>108</v>
      </c>
      <c r="H292" s="8">
        <v>1328</v>
      </c>
      <c r="I292" s="7">
        <v>9.26</v>
      </c>
      <c r="J292" s="8">
        <v>302</v>
      </c>
      <c r="K292" s="5" t="s">
        <v>117</v>
      </c>
      <c r="P292" s="9">
        <v>8</v>
      </c>
      <c r="Q292" s="6" t="s">
        <v>89</v>
      </c>
      <c r="R292" s="5" t="s">
        <v>118</v>
      </c>
      <c r="S292" s="5" t="s">
        <v>84</v>
      </c>
      <c r="W292" s="5">
        <v>6</v>
      </c>
      <c r="X292" s="6" t="s">
        <v>89</v>
      </c>
      <c r="Y292" s="5" t="s">
        <v>85</v>
      </c>
      <c r="Z292" s="48">
        <v>0.2361</v>
      </c>
      <c r="AA292" s="5">
        <v>4</v>
      </c>
      <c r="AB292" s="5" t="s">
        <v>86</v>
      </c>
      <c r="AC292" s="5" t="s">
        <v>103</v>
      </c>
      <c r="AD292" s="6" t="s">
        <v>88</v>
      </c>
      <c r="AE292" s="7">
        <v>8.72</v>
      </c>
      <c r="AF292" s="7">
        <v>0.459</v>
      </c>
      <c r="AG292" s="7">
        <v>0.044</v>
      </c>
      <c r="AH292" s="7">
        <v>55.5</v>
      </c>
      <c r="AI292" s="7">
        <v>30.5</v>
      </c>
      <c r="AJ292" s="7">
        <v>14</v>
      </c>
      <c r="AK292" s="7">
        <v>0.548663</v>
      </c>
      <c r="AL292" s="7">
        <f t="shared" si="389"/>
        <v>0.123326819016913</v>
      </c>
      <c r="AN292" s="7">
        <v>0.457212</v>
      </c>
      <c r="AO292" s="7">
        <f t="shared" si="390"/>
        <v>0.102770738278981</v>
      </c>
      <c r="AQ292" s="37">
        <f t="shared" si="363"/>
        <v>-0.182337231383641</v>
      </c>
      <c r="AR292" s="37">
        <f t="shared" si="364"/>
        <v>0.0252623481708415</v>
      </c>
      <c r="BI292" s="7">
        <v>11.37</v>
      </c>
      <c r="BJ292" s="15">
        <f t="shared" si="365"/>
        <v>3.28</v>
      </c>
      <c r="BK292" s="7">
        <v>1.64</v>
      </c>
      <c r="BL292" s="7">
        <v>24.94</v>
      </c>
      <c r="BM292" s="15">
        <f t="shared" si="366"/>
        <v>12.46</v>
      </c>
      <c r="BN292" s="7">
        <v>6.23</v>
      </c>
      <c r="BO292" s="37">
        <f t="shared" si="367"/>
        <v>0.785494632489446</v>
      </c>
      <c r="BP292" s="37">
        <f t="shared" si="368"/>
        <v>0.0832047539420281</v>
      </c>
      <c r="BY292" s="7">
        <v>4.59</v>
      </c>
      <c r="BZ292" s="15">
        <f t="shared" si="315"/>
        <v>0.58</v>
      </c>
      <c r="CA292" s="7">
        <v>0.29</v>
      </c>
      <c r="CB292" s="7">
        <v>3.84</v>
      </c>
      <c r="CC292" s="15">
        <f t="shared" si="316"/>
        <v>0.72</v>
      </c>
      <c r="CD292" s="7">
        <v>0.36</v>
      </c>
      <c r="CE292" s="37">
        <f t="shared" si="317"/>
        <v>-0.178407657472818</v>
      </c>
      <c r="CF292" s="37">
        <f t="shared" si="318"/>
        <v>0.0127808795124501</v>
      </c>
      <c r="CG292" s="7">
        <v>0.44</v>
      </c>
      <c r="CH292" s="15">
        <f t="shared" si="369"/>
        <v>0.02</v>
      </c>
      <c r="CI292" s="7">
        <v>0.01</v>
      </c>
      <c r="CJ292" s="7">
        <v>0.47</v>
      </c>
      <c r="CK292" s="15">
        <f t="shared" si="370"/>
        <v>0.02</v>
      </c>
      <c r="CL292" s="7">
        <v>0.01</v>
      </c>
      <c r="CM292" s="37">
        <f t="shared" si="371"/>
        <v>0.0659579677917974</v>
      </c>
      <c r="CN292" s="37">
        <f t="shared" si="372"/>
        <v>0.000969222452102406</v>
      </c>
      <c r="DU292" s="7">
        <v>82.18</v>
      </c>
      <c r="DV292" s="15">
        <f t="shared" si="358"/>
        <v>22.58</v>
      </c>
      <c r="DW292" s="7">
        <v>11.29</v>
      </c>
      <c r="DX292" s="7">
        <v>58.36</v>
      </c>
      <c r="DY292" s="15">
        <f t="shared" si="359"/>
        <v>14.38</v>
      </c>
      <c r="DZ292" s="7">
        <v>7.19</v>
      </c>
      <c r="EA292" s="37">
        <f t="shared" si="360"/>
        <v>-0.342281239800679</v>
      </c>
      <c r="EB292" s="37">
        <f t="shared" si="361"/>
        <v>0.0340520801844853</v>
      </c>
      <c r="EC292" s="7">
        <v>4.4</v>
      </c>
      <c r="ED292" s="15">
        <f t="shared" si="373"/>
        <v>0.82</v>
      </c>
      <c r="EE292" s="7">
        <v>0.41</v>
      </c>
      <c r="EF292" s="7">
        <v>4.09</v>
      </c>
      <c r="EG292" s="15">
        <f t="shared" si="374"/>
        <v>0.64</v>
      </c>
      <c r="EH292" s="7">
        <v>0.32</v>
      </c>
      <c r="EI292" s="37">
        <f t="shared" si="375"/>
        <v>-0.0730595708695052</v>
      </c>
      <c r="EJ292" s="37">
        <f t="shared" si="376"/>
        <v>0.0148042876251525</v>
      </c>
      <c r="EK292" s="7">
        <v>11.32</v>
      </c>
      <c r="EL292" s="15">
        <f t="shared" si="377"/>
        <v>1.2</v>
      </c>
      <c r="EM292" s="7">
        <v>0.6</v>
      </c>
      <c r="EN292" s="7">
        <v>15.26</v>
      </c>
      <c r="EO292" s="15">
        <f t="shared" si="378"/>
        <v>8.04</v>
      </c>
      <c r="EP292" s="7">
        <v>4.02</v>
      </c>
      <c r="EQ292" s="37">
        <f t="shared" si="379"/>
        <v>0.298663953081274</v>
      </c>
      <c r="ER292" s="37">
        <f t="shared" si="380"/>
        <v>0.0722067488727539</v>
      </c>
      <c r="ES292" s="7">
        <v>1.41</v>
      </c>
      <c r="ET292" s="15">
        <f t="shared" si="381"/>
        <v>0.6</v>
      </c>
      <c r="EU292" s="7">
        <v>0.3</v>
      </c>
      <c r="EV292" s="7">
        <v>1.74</v>
      </c>
      <c r="EW292" s="15">
        <f t="shared" si="382"/>
        <v>0.74</v>
      </c>
      <c r="EX292" s="7">
        <v>0.37</v>
      </c>
      <c r="EY292" s="37">
        <f t="shared" si="383"/>
        <v>0.210295408836361</v>
      </c>
      <c r="EZ292" s="37">
        <f t="shared" si="384"/>
        <v>0.0904866865100619</v>
      </c>
      <c r="FA292" s="7">
        <v>56.19</v>
      </c>
      <c r="FB292" s="15">
        <f t="shared" si="385"/>
        <v>23.86</v>
      </c>
      <c r="FC292" s="7">
        <v>11.93</v>
      </c>
      <c r="FD292" s="7">
        <v>27.21</v>
      </c>
      <c r="FE292" s="15">
        <f t="shared" si="386"/>
        <v>9.46</v>
      </c>
      <c r="FF292" s="7">
        <v>4.73</v>
      </c>
      <c r="FG292" s="37">
        <f t="shared" si="387"/>
        <v>-0.725154252328952</v>
      </c>
      <c r="FH292" s="37">
        <f t="shared" si="388"/>
        <v>0.075295775391442</v>
      </c>
    </row>
    <row r="293" ht="16.8" spans="1:164">
      <c r="A293" s="5">
        <v>51</v>
      </c>
      <c r="B293" s="5" t="s">
        <v>265</v>
      </c>
      <c r="C293" s="6" t="s">
        <v>266</v>
      </c>
      <c r="D293" s="5" t="s">
        <v>267</v>
      </c>
      <c r="E293" s="7">
        <v>107.26</v>
      </c>
      <c r="F293" s="7">
        <v>37.48</v>
      </c>
      <c r="G293" s="5" t="s">
        <v>108</v>
      </c>
      <c r="H293" s="8">
        <v>1328</v>
      </c>
      <c r="I293" s="7">
        <v>9.26</v>
      </c>
      <c r="J293" s="8">
        <v>302</v>
      </c>
      <c r="K293" s="5" t="s">
        <v>117</v>
      </c>
      <c r="P293" s="9">
        <v>16</v>
      </c>
      <c r="Q293" s="6" t="s">
        <v>100</v>
      </c>
      <c r="R293" s="5" t="s">
        <v>118</v>
      </c>
      <c r="S293" s="5" t="s">
        <v>84</v>
      </c>
      <c r="W293" s="5">
        <v>6</v>
      </c>
      <c r="X293" s="6" t="s">
        <v>89</v>
      </c>
      <c r="Y293" s="5" t="s">
        <v>85</v>
      </c>
      <c r="Z293" s="48">
        <v>0.2361</v>
      </c>
      <c r="AA293" s="5">
        <v>4</v>
      </c>
      <c r="AB293" s="5" t="s">
        <v>86</v>
      </c>
      <c r="AC293" s="5" t="s">
        <v>103</v>
      </c>
      <c r="AD293" s="6" t="s">
        <v>88</v>
      </c>
      <c r="AE293" s="7">
        <v>8.72</v>
      </c>
      <c r="AF293" s="7">
        <v>0.459</v>
      </c>
      <c r="AG293" s="7">
        <v>0.044</v>
      </c>
      <c r="AH293" s="7">
        <v>55.5</v>
      </c>
      <c r="AI293" s="7">
        <v>30.5</v>
      </c>
      <c r="AJ293" s="7">
        <v>14</v>
      </c>
      <c r="AK293" s="7">
        <v>0.548663</v>
      </c>
      <c r="AL293" s="7">
        <f t="shared" si="389"/>
        <v>0.123326819016913</v>
      </c>
      <c r="AN293" s="7">
        <v>0.454065</v>
      </c>
      <c r="AO293" s="7">
        <f t="shared" si="390"/>
        <v>0.102063365083693</v>
      </c>
      <c r="AQ293" s="37">
        <f t="shared" si="363"/>
        <v>-0.189244050079607</v>
      </c>
      <c r="AR293" s="37">
        <f t="shared" si="364"/>
        <v>0.0252623481708415</v>
      </c>
      <c r="BI293" s="7">
        <v>11.37</v>
      </c>
      <c r="BJ293" s="15">
        <f t="shared" si="365"/>
        <v>3.28</v>
      </c>
      <c r="BK293" s="7">
        <v>1.64</v>
      </c>
      <c r="BL293" s="7">
        <v>17.63</v>
      </c>
      <c r="BM293" s="15">
        <f t="shared" si="366"/>
        <v>10.96</v>
      </c>
      <c r="BN293" s="7">
        <v>5.48</v>
      </c>
      <c r="BO293" s="37">
        <f t="shared" si="367"/>
        <v>0.438623688647334</v>
      </c>
      <c r="BP293" s="37">
        <f t="shared" si="368"/>
        <v>0.117422609286924</v>
      </c>
      <c r="BY293" s="7">
        <v>4.59</v>
      </c>
      <c r="BZ293" s="15">
        <f t="shared" si="315"/>
        <v>0.58</v>
      </c>
      <c r="CA293" s="7">
        <v>0.29</v>
      </c>
      <c r="CB293" s="7">
        <v>4.64</v>
      </c>
      <c r="CC293" s="15">
        <f t="shared" si="316"/>
        <v>0.42</v>
      </c>
      <c r="CD293" s="7">
        <v>0.21</v>
      </c>
      <c r="CE293" s="37">
        <f t="shared" si="317"/>
        <v>0.0108343421657102</v>
      </c>
      <c r="CF293" s="37">
        <f t="shared" si="318"/>
        <v>0.00604015975918019</v>
      </c>
      <c r="CG293" s="7">
        <v>0.44</v>
      </c>
      <c r="CH293" s="15">
        <f t="shared" si="369"/>
        <v>0.02</v>
      </c>
      <c r="CI293" s="7">
        <v>0.01</v>
      </c>
      <c r="CJ293" s="7">
        <v>0.45</v>
      </c>
      <c r="CK293" s="15">
        <f t="shared" si="370"/>
        <v>0.02</v>
      </c>
      <c r="CL293" s="7">
        <v>0.01</v>
      </c>
      <c r="CM293" s="37">
        <f t="shared" si="371"/>
        <v>0.0224728558520586</v>
      </c>
      <c r="CN293" s="37">
        <f t="shared" si="372"/>
        <v>0.00101035608611366</v>
      </c>
      <c r="DU293" s="7">
        <v>82.18</v>
      </c>
      <c r="DV293" s="15">
        <f t="shared" si="358"/>
        <v>22.58</v>
      </c>
      <c r="DW293" s="7">
        <v>11.29</v>
      </c>
      <c r="DX293" s="7">
        <v>55.36</v>
      </c>
      <c r="DY293" s="15">
        <f t="shared" si="359"/>
        <v>15.7</v>
      </c>
      <c r="DZ293" s="7">
        <v>7.85</v>
      </c>
      <c r="EA293" s="37">
        <f t="shared" si="360"/>
        <v>-0.395054652145849</v>
      </c>
      <c r="EB293" s="37">
        <f t="shared" si="361"/>
        <v>0.0389806316292511</v>
      </c>
      <c r="EC293" s="7">
        <v>4.4</v>
      </c>
      <c r="ED293" s="15">
        <f t="shared" si="373"/>
        <v>0.82</v>
      </c>
      <c r="EE293" s="7">
        <v>0.41</v>
      </c>
      <c r="EF293" s="7">
        <v>3.78</v>
      </c>
      <c r="EG293" s="15">
        <f t="shared" si="374"/>
        <v>0.78</v>
      </c>
      <c r="EH293" s="7">
        <v>0.39</v>
      </c>
      <c r="EI293" s="37">
        <f t="shared" si="375"/>
        <v>-0.151880531292719</v>
      </c>
      <c r="EJ293" s="37">
        <f t="shared" si="376"/>
        <v>0.0193278499799063</v>
      </c>
      <c r="EK293" s="7">
        <v>11.32</v>
      </c>
      <c r="EL293" s="15">
        <f t="shared" si="377"/>
        <v>1.2</v>
      </c>
      <c r="EM293" s="7">
        <v>0.6</v>
      </c>
      <c r="EN293" s="7">
        <v>15.04</v>
      </c>
      <c r="EO293" s="15">
        <f t="shared" si="378"/>
        <v>8.9</v>
      </c>
      <c r="EP293" s="7">
        <v>4.45</v>
      </c>
      <c r="EQ293" s="37">
        <f t="shared" si="379"/>
        <v>0.284142245746657</v>
      </c>
      <c r="ER293" s="37">
        <f t="shared" si="380"/>
        <v>0.0903529640060548</v>
      </c>
      <c r="ES293" s="7">
        <v>1.41</v>
      </c>
      <c r="ET293" s="15">
        <f t="shared" si="381"/>
        <v>0.6</v>
      </c>
      <c r="EU293" s="7">
        <v>0.3</v>
      </c>
      <c r="EV293" s="7">
        <v>1.28</v>
      </c>
      <c r="EW293" s="15">
        <f t="shared" si="382"/>
        <v>0.62</v>
      </c>
      <c r="EX293" s="7">
        <v>0.31</v>
      </c>
      <c r="EY293" s="37">
        <f t="shared" si="383"/>
        <v>-0.096729626458551</v>
      </c>
      <c r="EZ293" s="37">
        <f t="shared" si="384"/>
        <v>0.103924137804507</v>
      </c>
      <c r="FA293" s="7">
        <v>56.19</v>
      </c>
      <c r="FB293" s="15">
        <f t="shared" si="385"/>
        <v>23.86</v>
      </c>
      <c r="FC293" s="7">
        <v>11.93</v>
      </c>
      <c r="FD293" s="7">
        <v>44.11</v>
      </c>
      <c r="FE293" s="15">
        <f t="shared" si="386"/>
        <v>12.52</v>
      </c>
      <c r="FF293" s="7">
        <v>6.26</v>
      </c>
      <c r="FG293" s="37">
        <f t="shared" si="387"/>
        <v>-0.242052291007258</v>
      </c>
      <c r="FH293" s="37">
        <f t="shared" si="388"/>
        <v>0.0652185110479619</v>
      </c>
    </row>
    <row r="294" ht="16.8" spans="1:164">
      <c r="A294" s="5">
        <v>51</v>
      </c>
      <c r="B294" s="5" t="s">
        <v>265</v>
      </c>
      <c r="C294" s="6" t="s">
        <v>266</v>
      </c>
      <c r="D294" s="5" t="s">
        <v>267</v>
      </c>
      <c r="E294" s="7">
        <v>107.26</v>
      </c>
      <c r="F294" s="7">
        <v>37.48</v>
      </c>
      <c r="G294" s="5" t="s">
        <v>108</v>
      </c>
      <c r="H294" s="8">
        <v>1328</v>
      </c>
      <c r="I294" s="7">
        <v>9.26</v>
      </c>
      <c r="J294" s="8">
        <v>302</v>
      </c>
      <c r="K294" s="5" t="s">
        <v>117</v>
      </c>
      <c r="P294" s="9">
        <v>0.5</v>
      </c>
      <c r="Q294" s="6" t="s">
        <v>82</v>
      </c>
      <c r="R294" s="5" t="s">
        <v>118</v>
      </c>
      <c r="S294" s="5" t="s">
        <v>84</v>
      </c>
      <c r="W294" s="5">
        <v>6</v>
      </c>
      <c r="X294" s="6" t="s">
        <v>89</v>
      </c>
      <c r="Y294" s="5" t="s">
        <v>85</v>
      </c>
      <c r="Z294" s="48">
        <v>0.2361</v>
      </c>
      <c r="AA294" s="5">
        <v>4</v>
      </c>
      <c r="AB294" s="5" t="s">
        <v>86</v>
      </c>
      <c r="AC294" s="5" t="s">
        <v>103</v>
      </c>
      <c r="AD294" s="6" t="s">
        <v>88</v>
      </c>
      <c r="AE294" s="7">
        <v>8.94</v>
      </c>
      <c r="AF294" s="7">
        <v>0.417</v>
      </c>
      <c r="AG294" s="7">
        <v>0.041</v>
      </c>
      <c r="AH294" s="7">
        <v>55.5</v>
      </c>
      <c r="AI294" s="7">
        <v>30.5</v>
      </c>
      <c r="AJ294" s="7">
        <v>14</v>
      </c>
      <c r="AK294" s="7">
        <v>0.500165</v>
      </c>
      <c r="AL294" s="7">
        <f t="shared" si="389"/>
        <v>0.112425584436337</v>
      </c>
      <c r="AN294" s="7">
        <v>0.538258</v>
      </c>
      <c r="AO294" s="7">
        <f t="shared" si="390"/>
        <v>0.120988014410313</v>
      </c>
      <c r="AQ294" s="37">
        <f t="shared" si="363"/>
        <v>0.0733999551317375</v>
      </c>
      <c r="AR294" s="37">
        <f t="shared" si="364"/>
        <v>0.0252623481708415</v>
      </c>
      <c r="BI294" s="7">
        <v>11.37</v>
      </c>
      <c r="BJ294" s="15">
        <f t="shared" si="365"/>
        <v>3.28</v>
      </c>
      <c r="BK294" s="7">
        <v>1.64</v>
      </c>
      <c r="BL294" s="7">
        <v>16.34</v>
      </c>
      <c r="BM294" s="15">
        <f t="shared" si="366"/>
        <v>8.48</v>
      </c>
      <c r="BN294" s="7">
        <v>4.24</v>
      </c>
      <c r="BO294" s="37">
        <f t="shared" si="367"/>
        <v>0.362637781669412</v>
      </c>
      <c r="BP294" s="37">
        <f t="shared" si="368"/>
        <v>0.0881378991392941</v>
      </c>
      <c r="BY294" s="7">
        <v>4.17</v>
      </c>
      <c r="BZ294" s="15">
        <f t="shared" si="315"/>
        <v>0.68</v>
      </c>
      <c r="CA294" s="7">
        <v>0.34</v>
      </c>
      <c r="CB294" s="7">
        <v>3.17</v>
      </c>
      <c r="CC294" s="15">
        <f t="shared" si="316"/>
        <v>0.16</v>
      </c>
      <c r="CD294" s="7">
        <v>0.08</v>
      </c>
      <c r="CE294" s="37">
        <f t="shared" si="317"/>
        <v>-0.274184447921521</v>
      </c>
      <c r="CF294" s="37">
        <f t="shared" si="318"/>
        <v>0.00728480470408495</v>
      </c>
      <c r="CG294" s="7">
        <v>0.41</v>
      </c>
      <c r="CH294" s="15">
        <f t="shared" si="369"/>
        <v>0.02</v>
      </c>
      <c r="CI294" s="7">
        <v>0.01</v>
      </c>
      <c r="CJ294" s="7">
        <v>0.39</v>
      </c>
      <c r="CK294" s="15">
        <f t="shared" si="370"/>
        <v>0.06</v>
      </c>
      <c r="CL294" s="7">
        <v>0.03</v>
      </c>
      <c r="CM294" s="37">
        <f t="shared" si="371"/>
        <v>-0.0500104205746613</v>
      </c>
      <c r="CN294" s="37">
        <f t="shared" si="372"/>
        <v>0.00651204376093407</v>
      </c>
      <c r="DU294" s="7">
        <v>39.02</v>
      </c>
      <c r="DV294" s="15">
        <f t="shared" si="358"/>
        <v>11.42</v>
      </c>
      <c r="DW294" s="7">
        <v>5.71</v>
      </c>
      <c r="DX294" s="7">
        <v>39.4</v>
      </c>
      <c r="DY294" s="15">
        <f t="shared" si="359"/>
        <v>5.26</v>
      </c>
      <c r="DZ294" s="7">
        <v>2.63</v>
      </c>
      <c r="EA294" s="37">
        <f t="shared" si="360"/>
        <v>0.00969148110892259</v>
      </c>
      <c r="EB294" s="37">
        <f t="shared" si="361"/>
        <v>0.0258697263971536</v>
      </c>
      <c r="EC294" s="7">
        <v>3.75</v>
      </c>
      <c r="ED294" s="15">
        <f t="shared" si="373"/>
        <v>0.8</v>
      </c>
      <c r="EE294" s="7">
        <v>0.4</v>
      </c>
      <c r="EF294" s="7">
        <v>2.7</v>
      </c>
      <c r="EG294" s="15">
        <f t="shared" si="374"/>
        <v>0.48</v>
      </c>
      <c r="EH294" s="7">
        <v>0.24</v>
      </c>
      <c r="EI294" s="37">
        <f t="shared" si="375"/>
        <v>-0.328504066972036</v>
      </c>
      <c r="EJ294" s="37">
        <f t="shared" si="376"/>
        <v>0.019279012345679</v>
      </c>
      <c r="EK294" s="7">
        <v>6.83</v>
      </c>
      <c r="EL294" s="15">
        <f t="shared" si="377"/>
        <v>3.1</v>
      </c>
      <c r="EM294" s="7">
        <v>1.55</v>
      </c>
      <c r="EN294" s="7">
        <v>7.08</v>
      </c>
      <c r="EO294" s="15">
        <f t="shared" si="378"/>
        <v>3.6</v>
      </c>
      <c r="EP294" s="7">
        <v>1.8</v>
      </c>
      <c r="EQ294" s="37">
        <f t="shared" si="379"/>
        <v>0.0359492341229297</v>
      </c>
      <c r="ER294" s="37">
        <f t="shared" si="380"/>
        <v>0.116138348987766</v>
      </c>
      <c r="ES294" s="7">
        <v>0.91</v>
      </c>
      <c r="ET294" s="15">
        <f t="shared" si="381"/>
        <v>0.16</v>
      </c>
      <c r="EU294" s="7">
        <v>0.08</v>
      </c>
      <c r="EV294" s="7">
        <v>0.67</v>
      </c>
      <c r="EW294" s="15">
        <f t="shared" si="382"/>
        <v>0.42</v>
      </c>
      <c r="EX294" s="7">
        <v>0.21</v>
      </c>
      <c r="EY294" s="37">
        <f t="shared" si="383"/>
        <v>-0.306166887125884</v>
      </c>
      <c r="EZ294" s="37">
        <f t="shared" si="384"/>
        <v>0.105968677771791</v>
      </c>
      <c r="FA294" s="7">
        <v>21.98</v>
      </c>
      <c r="FB294" s="15">
        <f t="shared" si="385"/>
        <v>11.64</v>
      </c>
      <c r="FC294" s="7">
        <v>5.82</v>
      </c>
      <c r="FD294" s="7">
        <v>23.37</v>
      </c>
      <c r="FE294" s="15">
        <f t="shared" si="386"/>
        <v>0.42</v>
      </c>
      <c r="FF294" s="7">
        <v>0.21</v>
      </c>
      <c r="FG294" s="37">
        <f t="shared" si="387"/>
        <v>0.0613201995752912</v>
      </c>
      <c r="FH294" s="37">
        <f t="shared" si="388"/>
        <v>0.0701924614506968</v>
      </c>
    </row>
    <row r="295" ht="16.8" spans="1:164">
      <c r="A295" s="5">
        <v>51</v>
      </c>
      <c r="B295" s="5" t="s">
        <v>265</v>
      </c>
      <c r="C295" s="6" t="s">
        <v>266</v>
      </c>
      <c r="D295" s="5" t="s">
        <v>267</v>
      </c>
      <c r="E295" s="7">
        <v>107.26</v>
      </c>
      <c r="F295" s="7">
        <v>37.48</v>
      </c>
      <c r="G295" s="5" t="s">
        <v>108</v>
      </c>
      <c r="H295" s="8">
        <v>1328</v>
      </c>
      <c r="I295" s="7">
        <v>9.26</v>
      </c>
      <c r="J295" s="8">
        <v>302</v>
      </c>
      <c r="K295" s="5" t="s">
        <v>117</v>
      </c>
      <c r="P295" s="9">
        <v>1</v>
      </c>
      <c r="Q295" s="6" t="s">
        <v>82</v>
      </c>
      <c r="R295" s="5" t="s">
        <v>118</v>
      </c>
      <c r="S295" s="5" t="s">
        <v>84</v>
      </c>
      <c r="W295" s="5">
        <v>6</v>
      </c>
      <c r="X295" s="6" t="s">
        <v>89</v>
      </c>
      <c r="Y295" s="5" t="s">
        <v>85</v>
      </c>
      <c r="Z295" s="48">
        <v>0.2361</v>
      </c>
      <c r="AA295" s="5">
        <v>4</v>
      </c>
      <c r="AB295" s="5" t="s">
        <v>86</v>
      </c>
      <c r="AC295" s="5" t="s">
        <v>103</v>
      </c>
      <c r="AD295" s="6" t="s">
        <v>88</v>
      </c>
      <c r="AE295" s="7">
        <v>8.94</v>
      </c>
      <c r="AF295" s="7">
        <v>0.417</v>
      </c>
      <c r="AG295" s="7">
        <v>0.041</v>
      </c>
      <c r="AH295" s="7">
        <v>55.5</v>
      </c>
      <c r="AI295" s="7">
        <v>30.5</v>
      </c>
      <c r="AJ295" s="7">
        <v>14</v>
      </c>
      <c r="AK295" s="7">
        <v>0.500165</v>
      </c>
      <c r="AL295" s="7">
        <f t="shared" si="389"/>
        <v>0.112425584436337</v>
      </c>
      <c r="AN295" s="7">
        <v>0.520989</v>
      </c>
      <c r="AO295" s="7">
        <f t="shared" si="390"/>
        <v>0.117106340527432</v>
      </c>
      <c r="AQ295" s="37">
        <f t="shared" si="363"/>
        <v>0.0407908843025496</v>
      </c>
      <c r="AR295" s="37">
        <f t="shared" si="364"/>
        <v>0.0252623481708415</v>
      </c>
      <c r="BI295" s="7">
        <v>11.37</v>
      </c>
      <c r="BJ295" s="15">
        <f t="shared" si="365"/>
        <v>3.28</v>
      </c>
      <c r="BK295" s="7">
        <v>1.64</v>
      </c>
      <c r="BL295" s="7">
        <v>24.1</v>
      </c>
      <c r="BM295" s="15">
        <f t="shared" si="366"/>
        <v>31.02</v>
      </c>
      <c r="BN295" s="7">
        <v>15.51</v>
      </c>
      <c r="BO295" s="37">
        <f t="shared" si="367"/>
        <v>0.751233532734165</v>
      </c>
      <c r="BP295" s="37">
        <f t="shared" si="368"/>
        <v>0.434985323122023</v>
      </c>
      <c r="BY295" s="7">
        <v>4.17</v>
      </c>
      <c r="BZ295" s="15">
        <f t="shared" si="315"/>
        <v>0.68</v>
      </c>
      <c r="CA295" s="7">
        <v>0.34</v>
      </c>
      <c r="CB295" s="7">
        <v>3.35</v>
      </c>
      <c r="CC295" s="15">
        <f t="shared" si="316"/>
        <v>0.48</v>
      </c>
      <c r="CD295" s="7">
        <v>0.24</v>
      </c>
      <c r="CE295" s="37">
        <f t="shared" si="317"/>
        <v>-0.218955689973735</v>
      </c>
      <c r="CF295" s="37">
        <f t="shared" si="318"/>
        <v>0.0117804652989155</v>
      </c>
      <c r="CG295" s="7">
        <v>0.41</v>
      </c>
      <c r="CH295" s="15">
        <f t="shared" si="369"/>
        <v>0.02</v>
      </c>
      <c r="CI295" s="7">
        <v>0.01</v>
      </c>
      <c r="CJ295" s="7">
        <v>0.44</v>
      </c>
      <c r="CK295" s="15">
        <f t="shared" si="370"/>
        <v>0.04</v>
      </c>
      <c r="CL295" s="7">
        <v>0.02</v>
      </c>
      <c r="CM295" s="37">
        <f t="shared" si="371"/>
        <v>0.0706175672139534</v>
      </c>
      <c r="CN295" s="37">
        <f t="shared" si="372"/>
        <v>0.0026609997000998</v>
      </c>
      <c r="DU295" s="7">
        <v>39.02</v>
      </c>
      <c r="DV295" s="15">
        <f t="shared" si="358"/>
        <v>11.42</v>
      </c>
      <c r="DW295" s="7">
        <v>5.71</v>
      </c>
      <c r="DX295" s="7">
        <v>43.44</v>
      </c>
      <c r="DY295" s="15">
        <f t="shared" si="359"/>
        <v>0.7</v>
      </c>
      <c r="DZ295" s="7">
        <v>0.35</v>
      </c>
      <c r="EA295" s="37">
        <f t="shared" si="360"/>
        <v>0.107306340430715</v>
      </c>
      <c r="EB295" s="37">
        <f t="shared" si="361"/>
        <v>0.0214789111824255</v>
      </c>
      <c r="EC295" s="7">
        <v>3.75</v>
      </c>
      <c r="ED295" s="15">
        <f t="shared" si="373"/>
        <v>0.8</v>
      </c>
      <c r="EE295" s="7">
        <v>0.4</v>
      </c>
      <c r="EF295" s="7">
        <v>2.53</v>
      </c>
      <c r="EG295" s="15">
        <f t="shared" si="374"/>
        <v>0.82</v>
      </c>
      <c r="EH295" s="7">
        <v>0.41</v>
      </c>
      <c r="EI295" s="37">
        <f t="shared" si="375"/>
        <v>-0.393536537242891</v>
      </c>
      <c r="EJ295" s="37">
        <f t="shared" si="376"/>
        <v>0.0376397096936021</v>
      </c>
      <c r="EK295" s="7">
        <v>6.83</v>
      </c>
      <c r="EL295" s="15">
        <f t="shared" si="377"/>
        <v>3.1</v>
      </c>
      <c r="EM295" s="7">
        <v>1.55</v>
      </c>
      <c r="EN295" s="7">
        <v>7.48</v>
      </c>
      <c r="EO295" s="15">
        <f t="shared" si="378"/>
        <v>0.52</v>
      </c>
      <c r="EP295" s="7">
        <v>0.26</v>
      </c>
      <c r="EQ295" s="37">
        <f t="shared" si="379"/>
        <v>0.0909081184036871</v>
      </c>
      <c r="ER295" s="37">
        <f t="shared" si="380"/>
        <v>0.052709963297872</v>
      </c>
      <c r="ES295" s="7">
        <v>0.91</v>
      </c>
      <c r="ET295" s="15">
        <f t="shared" si="381"/>
        <v>0.16</v>
      </c>
      <c r="EU295" s="7">
        <v>0.08</v>
      </c>
      <c r="EV295" s="7">
        <v>0.59</v>
      </c>
      <c r="EW295" s="15">
        <f t="shared" si="382"/>
        <v>0.32</v>
      </c>
      <c r="EX295" s="7">
        <v>0.16</v>
      </c>
      <c r="EY295" s="37">
        <f t="shared" si="383"/>
        <v>-0.433322062611131</v>
      </c>
      <c r="EZ295" s="37">
        <f t="shared" si="384"/>
        <v>0.0812706208086467</v>
      </c>
      <c r="FA295" s="7">
        <v>21.98</v>
      </c>
      <c r="FB295" s="15">
        <f t="shared" si="385"/>
        <v>11.64</v>
      </c>
      <c r="FC295" s="7">
        <v>5.82</v>
      </c>
      <c r="FD295" s="7">
        <v>19.4</v>
      </c>
      <c r="FE295" s="15">
        <f t="shared" si="386"/>
        <v>0.32</v>
      </c>
      <c r="FF295" s="7">
        <v>0.16</v>
      </c>
      <c r="FG295" s="37">
        <f t="shared" si="387"/>
        <v>-0.124859882906193</v>
      </c>
      <c r="FH295" s="37">
        <f t="shared" si="388"/>
        <v>0.0701797354041883</v>
      </c>
    </row>
    <row r="296" ht="16.8" spans="1:164">
      <c r="A296" s="5">
        <v>51</v>
      </c>
      <c r="B296" s="5" t="s">
        <v>265</v>
      </c>
      <c r="C296" s="6" t="s">
        <v>266</v>
      </c>
      <c r="D296" s="5" t="s">
        <v>267</v>
      </c>
      <c r="E296" s="7">
        <v>107.26</v>
      </c>
      <c r="F296" s="7">
        <v>37.48</v>
      </c>
      <c r="G296" s="5" t="s">
        <v>108</v>
      </c>
      <c r="H296" s="8">
        <v>1328</v>
      </c>
      <c r="I296" s="7">
        <v>9.26</v>
      </c>
      <c r="J296" s="8">
        <v>302</v>
      </c>
      <c r="K296" s="5" t="s">
        <v>117</v>
      </c>
      <c r="P296" s="9">
        <v>2</v>
      </c>
      <c r="Q296" s="6" t="s">
        <v>82</v>
      </c>
      <c r="R296" s="5" t="s">
        <v>118</v>
      </c>
      <c r="S296" s="5" t="s">
        <v>84</v>
      </c>
      <c r="W296" s="5">
        <v>6</v>
      </c>
      <c r="X296" s="6" t="s">
        <v>89</v>
      </c>
      <c r="Y296" s="5" t="s">
        <v>85</v>
      </c>
      <c r="Z296" s="48">
        <v>0.2361</v>
      </c>
      <c r="AA296" s="5">
        <v>4</v>
      </c>
      <c r="AB296" s="5" t="s">
        <v>86</v>
      </c>
      <c r="AC296" s="5" t="s">
        <v>103</v>
      </c>
      <c r="AD296" s="6" t="s">
        <v>88</v>
      </c>
      <c r="AE296" s="7">
        <v>8.94</v>
      </c>
      <c r="AF296" s="7">
        <v>0.417</v>
      </c>
      <c r="AG296" s="7">
        <v>0.041</v>
      </c>
      <c r="AH296" s="7">
        <v>55.5</v>
      </c>
      <c r="AI296" s="7">
        <v>30.5</v>
      </c>
      <c r="AJ296" s="7">
        <v>14</v>
      </c>
      <c r="AK296" s="7">
        <v>0.500165</v>
      </c>
      <c r="AL296" s="7">
        <f t="shared" si="389"/>
        <v>0.112425584436337</v>
      </c>
      <c r="AN296" s="7">
        <v>0.487331</v>
      </c>
      <c r="AO296" s="7">
        <f t="shared" si="390"/>
        <v>0.109540796515039</v>
      </c>
      <c r="AQ296" s="37">
        <f t="shared" si="363"/>
        <v>-0.0259944803157122</v>
      </c>
      <c r="AR296" s="37">
        <f t="shared" si="364"/>
        <v>0.0252623481708415</v>
      </c>
      <c r="BI296" s="7">
        <v>11.37</v>
      </c>
      <c r="BJ296" s="15">
        <f t="shared" si="365"/>
        <v>3.28</v>
      </c>
      <c r="BK296" s="7">
        <v>1.64</v>
      </c>
      <c r="BL296" s="7">
        <v>9.85</v>
      </c>
      <c r="BM296" s="15">
        <f t="shared" si="366"/>
        <v>5.98</v>
      </c>
      <c r="BN296" s="7">
        <v>2.99</v>
      </c>
      <c r="BO296" s="37">
        <f t="shared" si="367"/>
        <v>-0.143506852578447</v>
      </c>
      <c r="BP296" s="37">
        <f t="shared" si="368"/>
        <v>0.112949559959434</v>
      </c>
      <c r="BY296" s="7">
        <v>4.17</v>
      </c>
      <c r="BZ296" s="15">
        <f t="shared" si="315"/>
        <v>0.68</v>
      </c>
      <c r="CA296" s="7">
        <v>0.34</v>
      </c>
      <c r="CB296" s="7">
        <v>3.17</v>
      </c>
      <c r="CC296" s="15">
        <f t="shared" si="316"/>
        <v>0.38</v>
      </c>
      <c r="CD296" s="7">
        <v>0.19</v>
      </c>
      <c r="CE296" s="37">
        <f t="shared" si="317"/>
        <v>-0.274184447921521</v>
      </c>
      <c r="CF296" s="37">
        <f t="shared" si="318"/>
        <v>0.0102403520774293</v>
      </c>
      <c r="CG296" s="7">
        <v>0.41</v>
      </c>
      <c r="CH296" s="15">
        <f t="shared" si="369"/>
        <v>0.02</v>
      </c>
      <c r="CI296" s="7">
        <v>0.01</v>
      </c>
      <c r="CJ296" s="7">
        <v>0.43</v>
      </c>
      <c r="CK296" s="15">
        <f t="shared" si="370"/>
        <v>0.02</v>
      </c>
      <c r="CL296" s="7">
        <v>0.01</v>
      </c>
      <c r="CM296" s="37">
        <f t="shared" si="371"/>
        <v>0.0476280489892547</v>
      </c>
      <c r="CN296" s="37">
        <f t="shared" si="372"/>
        <v>0.00113571688025973</v>
      </c>
      <c r="DU296" s="7">
        <v>39.02</v>
      </c>
      <c r="DV296" s="15">
        <f t="shared" si="358"/>
        <v>11.42</v>
      </c>
      <c r="DW296" s="7">
        <v>5.71</v>
      </c>
      <c r="DX296" s="7">
        <v>35.47</v>
      </c>
      <c r="DY296" s="15">
        <f t="shared" si="359"/>
        <v>9.34</v>
      </c>
      <c r="DZ296" s="7">
        <v>4.67</v>
      </c>
      <c r="EA296" s="37">
        <f t="shared" si="360"/>
        <v>-0.095387066409435</v>
      </c>
      <c r="EB296" s="37">
        <f t="shared" si="361"/>
        <v>0.0387484970696308</v>
      </c>
      <c r="EC296" s="7">
        <v>3.75</v>
      </c>
      <c r="ED296" s="15">
        <f t="shared" si="373"/>
        <v>0.8</v>
      </c>
      <c r="EE296" s="7">
        <v>0.4</v>
      </c>
      <c r="EF296" s="7">
        <v>3.04</v>
      </c>
      <c r="EG296" s="15">
        <f t="shared" si="374"/>
        <v>0.6</v>
      </c>
      <c r="EH296" s="7">
        <v>0.3</v>
      </c>
      <c r="EI296" s="37">
        <f t="shared" si="375"/>
        <v>-0.209898324564189</v>
      </c>
      <c r="EJ296" s="37">
        <f t="shared" si="376"/>
        <v>0.02111635118498</v>
      </c>
      <c r="EK296" s="7">
        <v>6.83</v>
      </c>
      <c r="EL296" s="15">
        <f t="shared" si="377"/>
        <v>3.1</v>
      </c>
      <c r="EM296" s="7">
        <v>1.55</v>
      </c>
      <c r="EN296" s="7">
        <v>5.52</v>
      </c>
      <c r="EO296" s="15">
        <f t="shared" si="378"/>
        <v>1.92</v>
      </c>
      <c r="EP296" s="7">
        <v>0.96</v>
      </c>
      <c r="EQ296" s="37">
        <f t="shared" si="379"/>
        <v>-0.212946813293695</v>
      </c>
      <c r="ER296" s="37">
        <f t="shared" si="380"/>
        <v>0.0817474970010963</v>
      </c>
      <c r="ES296" s="7">
        <v>0.91</v>
      </c>
      <c r="ET296" s="15">
        <f t="shared" si="381"/>
        <v>0.16</v>
      </c>
      <c r="EU296" s="7">
        <v>0.08</v>
      </c>
      <c r="EV296" s="7">
        <v>0.42</v>
      </c>
      <c r="EW296" s="15">
        <f t="shared" si="382"/>
        <v>0.36</v>
      </c>
      <c r="EX296" s="7">
        <v>0.18</v>
      </c>
      <c r="EY296" s="37">
        <f t="shared" si="383"/>
        <v>-0.773189888233482</v>
      </c>
      <c r="EZ296" s="37">
        <f t="shared" si="384"/>
        <v>0.191402004588818</v>
      </c>
      <c r="FA296" s="7">
        <v>21.98</v>
      </c>
      <c r="FB296" s="15">
        <f t="shared" si="385"/>
        <v>11.64</v>
      </c>
      <c r="FC296" s="7">
        <v>5.82</v>
      </c>
      <c r="FD296" s="7">
        <v>16.35</v>
      </c>
      <c r="FE296" s="15">
        <f t="shared" si="386"/>
        <v>0.36</v>
      </c>
      <c r="FF296" s="7">
        <v>0.18</v>
      </c>
      <c r="FG296" s="37">
        <f t="shared" si="387"/>
        <v>-0.295905051632213</v>
      </c>
      <c r="FH296" s="37">
        <f t="shared" si="388"/>
        <v>0.0702329173423493</v>
      </c>
    </row>
    <row r="297" ht="16.8" spans="1:164">
      <c r="A297" s="5">
        <v>51</v>
      </c>
      <c r="B297" s="5" t="s">
        <v>265</v>
      </c>
      <c r="C297" s="6" t="s">
        <v>266</v>
      </c>
      <c r="D297" s="5" t="s">
        <v>267</v>
      </c>
      <c r="E297" s="7">
        <v>107.26</v>
      </c>
      <c r="F297" s="7">
        <v>37.48</v>
      </c>
      <c r="G297" s="5" t="s">
        <v>108</v>
      </c>
      <c r="H297" s="8">
        <v>1328</v>
      </c>
      <c r="I297" s="7">
        <v>9.26</v>
      </c>
      <c r="J297" s="8">
        <v>302</v>
      </c>
      <c r="K297" s="5" t="s">
        <v>117</v>
      </c>
      <c r="P297" s="9">
        <v>4</v>
      </c>
      <c r="Q297" s="6" t="s">
        <v>82</v>
      </c>
      <c r="R297" s="5" t="s">
        <v>118</v>
      </c>
      <c r="S297" s="5" t="s">
        <v>84</v>
      </c>
      <c r="W297" s="5">
        <v>6</v>
      </c>
      <c r="X297" s="6" t="s">
        <v>89</v>
      </c>
      <c r="Y297" s="5" t="s">
        <v>85</v>
      </c>
      <c r="Z297" s="48">
        <v>0.2361</v>
      </c>
      <c r="AA297" s="5">
        <v>4</v>
      </c>
      <c r="AB297" s="5" t="s">
        <v>86</v>
      </c>
      <c r="AC297" s="5" t="s">
        <v>103</v>
      </c>
      <c r="AD297" s="6" t="s">
        <v>88</v>
      </c>
      <c r="AE297" s="7">
        <v>8.94</v>
      </c>
      <c r="AF297" s="7">
        <v>0.417</v>
      </c>
      <c r="AG297" s="7">
        <v>0.041</v>
      </c>
      <c r="AH297" s="7">
        <v>55.5</v>
      </c>
      <c r="AI297" s="7">
        <v>30.5</v>
      </c>
      <c r="AJ297" s="7">
        <v>14</v>
      </c>
      <c r="AK297" s="7">
        <v>0.500165</v>
      </c>
      <c r="AL297" s="7">
        <f t="shared" si="389"/>
        <v>0.112425584436337</v>
      </c>
      <c r="AN297" s="7">
        <v>0.515262</v>
      </c>
      <c r="AO297" s="7">
        <f t="shared" si="390"/>
        <v>0.115819042691584</v>
      </c>
      <c r="AQ297" s="37">
        <f t="shared" si="363"/>
        <v>0.0297374651804116</v>
      </c>
      <c r="AR297" s="37">
        <f t="shared" si="364"/>
        <v>0.0252623481708415</v>
      </c>
      <c r="BI297" s="7">
        <v>11.37</v>
      </c>
      <c r="BJ297" s="15">
        <f t="shared" si="365"/>
        <v>3.28</v>
      </c>
      <c r="BK297" s="7">
        <v>1.64</v>
      </c>
      <c r="BL297" s="7">
        <v>10.32</v>
      </c>
      <c r="BM297" s="15">
        <f t="shared" si="366"/>
        <v>9.9</v>
      </c>
      <c r="BN297" s="7">
        <v>4.95</v>
      </c>
      <c r="BO297" s="37">
        <f t="shared" si="367"/>
        <v>-0.0968945477090277</v>
      </c>
      <c r="BP297" s="37">
        <f t="shared" si="368"/>
        <v>0.250870192293189</v>
      </c>
      <c r="BY297" s="7">
        <v>4.17</v>
      </c>
      <c r="BZ297" s="15">
        <f t="shared" si="315"/>
        <v>0.68</v>
      </c>
      <c r="CA297" s="7">
        <v>0.34</v>
      </c>
      <c r="CB297" s="7">
        <v>2.95</v>
      </c>
      <c r="CC297" s="15">
        <f t="shared" si="316"/>
        <v>0.3</v>
      </c>
      <c r="CD297" s="7">
        <v>0.15</v>
      </c>
      <c r="CE297" s="37">
        <f t="shared" si="317"/>
        <v>-0.346110865458982</v>
      </c>
      <c r="CF297" s="37">
        <f t="shared" si="318"/>
        <v>0.00923338302195372</v>
      </c>
      <c r="CG297" s="7">
        <v>0.41</v>
      </c>
      <c r="CH297" s="15">
        <f t="shared" si="369"/>
        <v>0.02</v>
      </c>
      <c r="CI297" s="7">
        <v>0.01</v>
      </c>
      <c r="CJ297" s="7">
        <v>0.43</v>
      </c>
      <c r="CK297" s="15">
        <f t="shared" si="370"/>
        <v>0.02</v>
      </c>
      <c r="CL297" s="7">
        <v>0.01</v>
      </c>
      <c r="CM297" s="37">
        <f t="shared" si="371"/>
        <v>0.0476280489892547</v>
      </c>
      <c r="CN297" s="37">
        <f t="shared" si="372"/>
        <v>0.00113571688025973</v>
      </c>
      <c r="DU297" s="7">
        <v>39.02</v>
      </c>
      <c r="DV297" s="15">
        <f t="shared" si="358"/>
        <v>11.42</v>
      </c>
      <c r="DW297" s="7">
        <v>5.71</v>
      </c>
      <c r="DX297" s="7">
        <v>42</v>
      </c>
      <c r="DY297" s="15">
        <f t="shared" si="359"/>
        <v>8.88</v>
      </c>
      <c r="DZ297" s="7">
        <v>4.44</v>
      </c>
      <c r="EA297" s="37">
        <f t="shared" si="360"/>
        <v>0.073595283088403</v>
      </c>
      <c r="EB297" s="37">
        <f t="shared" si="361"/>
        <v>0.0325895046833811</v>
      </c>
      <c r="EC297" s="7">
        <v>3.75</v>
      </c>
      <c r="ED297" s="15">
        <f t="shared" si="373"/>
        <v>0.8</v>
      </c>
      <c r="EE297" s="7">
        <v>0.4</v>
      </c>
      <c r="EF297" s="7">
        <v>2.98</v>
      </c>
      <c r="EG297" s="15">
        <f t="shared" si="374"/>
        <v>0.44</v>
      </c>
      <c r="EH297" s="7">
        <v>0.22</v>
      </c>
      <c r="EI297" s="37">
        <f t="shared" si="375"/>
        <v>-0.229832539465006</v>
      </c>
      <c r="EJ297" s="37">
        <f t="shared" si="376"/>
        <v>0.0168279827235009</v>
      </c>
      <c r="EK297" s="7">
        <v>6.83</v>
      </c>
      <c r="EL297" s="15">
        <f t="shared" si="377"/>
        <v>3.1</v>
      </c>
      <c r="EM297" s="7">
        <v>1.55</v>
      </c>
      <c r="EN297" s="7">
        <v>6.09</v>
      </c>
      <c r="EO297" s="15">
        <f t="shared" si="378"/>
        <v>3.06</v>
      </c>
      <c r="EP297" s="7">
        <v>1.53</v>
      </c>
      <c r="EQ297" s="37">
        <f t="shared" si="379"/>
        <v>-0.114676591860893</v>
      </c>
      <c r="ER297" s="37">
        <f t="shared" si="380"/>
        <v>0.114619030515005</v>
      </c>
      <c r="ES297" s="7">
        <v>0.91</v>
      </c>
      <c r="ET297" s="15">
        <f t="shared" si="381"/>
        <v>0.16</v>
      </c>
      <c r="EU297" s="7">
        <v>0.08</v>
      </c>
      <c r="EV297" s="7">
        <v>0.63</v>
      </c>
      <c r="EW297" s="15">
        <f t="shared" si="382"/>
        <v>0.48</v>
      </c>
      <c r="EX297" s="7">
        <v>0.24</v>
      </c>
      <c r="EY297" s="37">
        <f t="shared" si="383"/>
        <v>-0.367724780125317</v>
      </c>
      <c r="EZ297" s="37">
        <f t="shared" si="384"/>
        <v>0.152853251754351</v>
      </c>
      <c r="FA297" s="7">
        <v>21.98</v>
      </c>
      <c r="FB297" s="15">
        <f t="shared" si="385"/>
        <v>11.64</v>
      </c>
      <c r="FC297" s="7">
        <v>5.82</v>
      </c>
      <c r="FD297" s="7">
        <v>16.54</v>
      </c>
      <c r="FE297" s="15">
        <f t="shared" si="386"/>
        <v>0.48</v>
      </c>
      <c r="FF297" s="7">
        <v>0.24</v>
      </c>
      <c r="FG297" s="37">
        <f t="shared" si="387"/>
        <v>-0.28435125937993</v>
      </c>
      <c r="FH297" s="37">
        <f t="shared" si="388"/>
        <v>0.0703222635942548</v>
      </c>
    </row>
    <row r="298" ht="16.8" spans="1:164">
      <c r="A298" s="5">
        <v>51</v>
      </c>
      <c r="B298" s="5" t="s">
        <v>265</v>
      </c>
      <c r="C298" s="6" t="s">
        <v>266</v>
      </c>
      <c r="D298" s="5" t="s">
        <v>267</v>
      </c>
      <c r="E298" s="7">
        <v>107.26</v>
      </c>
      <c r="F298" s="7">
        <v>37.48</v>
      </c>
      <c r="G298" s="5" t="s">
        <v>108</v>
      </c>
      <c r="H298" s="8">
        <v>1328</v>
      </c>
      <c r="I298" s="7">
        <v>9.26</v>
      </c>
      <c r="J298" s="8">
        <v>302</v>
      </c>
      <c r="K298" s="5" t="s">
        <v>117</v>
      </c>
      <c r="P298" s="9">
        <v>8</v>
      </c>
      <c r="Q298" s="6" t="s">
        <v>89</v>
      </c>
      <c r="R298" s="5" t="s">
        <v>118</v>
      </c>
      <c r="S298" s="5" t="s">
        <v>84</v>
      </c>
      <c r="W298" s="5">
        <v>6</v>
      </c>
      <c r="X298" s="6" t="s">
        <v>89</v>
      </c>
      <c r="Y298" s="5" t="s">
        <v>85</v>
      </c>
      <c r="Z298" s="48">
        <v>0.2361</v>
      </c>
      <c r="AA298" s="5">
        <v>4</v>
      </c>
      <c r="AB298" s="5" t="s">
        <v>86</v>
      </c>
      <c r="AC298" s="5" t="s">
        <v>103</v>
      </c>
      <c r="AD298" s="6" t="s">
        <v>88</v>
      </c>
      <c r="AE298" s="7">
        <v>8.94</v>
      </c>
      <c r="AF298" s="7">
        <v>0.417</v>
      </c>
      <c r="AG298" s="7">
        <v>0.041</v>
      </c>
      <c r="AH298" s="7">
        <v>55.5</v>
      </c>
      <c r="AI298" s="7">
        <v>30.5</v>
      </c>
      <c r="AJ298" s="7">
        <v>14</v>
      </c>
      <c r="AK298" s="7">
        <v>0.500165</v>
      </c>
      <c r="AL298" s="7">
        <f t="shared" si="389"/>
        <v>0.112425584436337</v>
      </c>
      <c r="AN298" s="7">
        <v>0.477648</v>
      </c>
      <c r="AO298" s="7">
        <f t="shared" si="390"/>
        <v>0.107364280896999</v>
      </c>
      <c r="AQ298" s="37">
        <f t="shared" si="363"/>
        <v>-0.0460639844432517</v>
      </c>
      <c r="AR298" s="37">
        <f t="shared" si="364"/>
        <v>0.0252623481708415</v>
      </c>
      <c r="BI298" s="7">
        <v>11.37</v>
      </c>
      <c r="BJ298" s="15">
        <f t="shared" si="365"/>
        <v>3.28</v>
      </c>
      <c r="BK298" s="7">
        <v>1.64</v>
      </c>
      <c r="BL298" s="7">
        <v>24.94</v>
      </c>
      <c r="BM298" s="15">
        <f t="shared" si="366"/>
        <v>12.46</v>
      </c>
      <c r="BN298" s="7">
        <v>6.23</v>
      </c>
      <c r="BO298" s="37">
        <f t="shared" si="367"/>
        <v>0.785494632489446</v>
      </c>
      <c r="BP298" s="37">
        <f t="shared" si="368"/>
        <v>0.0832047539420281</v>
      </c>
      <c r="BY298" s="7">
        <v>4.17</v>
      </c>
      <c r="BZ298" s="15">
        <f t="shared" si="315"/>
        <v>0.68</v>
      </c>
      <c r="CA298" s="7">
        <v>0.34</v>
      </c>
      <c r="CB298" s="7">
        <v>3.16</v>
      </c>
      <c r="CC298" s="15">
        <f t="shared" si="316"/>
        <v>0.36</v>
      </c>
      <c r="CD298" s="7">
        <v>0.18</v>
      </c>
      <c r="CE298" s="37">
        <f t="shared" si="317"/>
        <v>-0.277344008211889</v>
      </c>
      <c r="CF298" s="37">
        <f t="shared" si="318"/>
        <v>0.00989259140296463</v>
      </c>
      <c r="CG298" s="7">
        <v>0.41</v>
      </c>
      <c r="CH298" s="15">
        <f t="shared" si="369"/>
        <v>0.02</v>
      </c>
      <c r="CI298" s="7">
        <v>0.01</v>
      </c>
      <c r="CJ298" s="7">
        <v>0.43</v>
      </c>
      <c r="CK298" s="15">
        <f t="shared" si="370"/>
        <v>0.02</v>
      </c>
      <c r="CL298" s="7">
        <v>0.01</v>
      </c>
      <c r="CM298" s="37">
        <f t="shared" si="371"/>
        <v>0.0476280489892547</v>
      </c>
      <c r="CN298" s="37">
        <f t="shared" si="372"/>
        <v>0.00113571688025973</v>
      </c>
      <c r="DU298" s="7">
        <v>39.02</v>
      </c>
      <c r="DV298" s="15">
        <f t="shared" si="358"/>
        <v>11.42</v>
      </c>
      <c r="DW298" s="7">
        <v>5.71</v>
      </c>
      <c r="DX298" s="7">
        <v>30.4</v>
      </c>
      <c r="DY298" s="15">
        <f t="shared" si="359"/>
        <v>5.24</v>
      </c>
      <c r="DZ298" s="7">
        <v>2.62</v>
      </c>
      <c r="EA298" s="37">
        <f t="shared" si="360"/>
        <v>-0.249631726782789</v>
      </c>
      <c r="EB298" s="37">
        <f t="shared" si="361"/>
        <v>0.0288417126233438</v>
      </c>
      <c r="EC298" s="7">
        <v>3.75</v>
      </c>
      <c r="ED298" s="15">
        <f t="shared" si="373"/>
        <v>0.8</v>
      </c>
      <c r="EE298" s="7">
        <v>0.4</v>
      </c>
      <c r="EF298" s="7">
        <v>2.78</v>
      </c>
      <c r="EG298" s="15">
        <f t="shared" si="374"/>
        <v>0.28</v>
      </c>
      <c r="EH298" s="7">
        <v>0.14</v>
      </c>
      <c r="EI298" s="37">
        <f t="shared" si="375"/>
        <v>-0.299304912279774</v>
      </c>
      <c r="EJ298" s="37">
        <f t="shared" si="376"/>
        <v>0.0139138783936879</v>
      </c>
      <c r="EK298" s="7">
        <v>6.83</v>
      </c>
      <c r="EL298" s="15">
        <f t="shared" si="377"/>
        <v>3.1</v>
      </c>
      <c r="EM298" s="7">
        <v>1.55</v>
      </c>
      <c r="EN298" s="7">
        <v>6.05</v>
      </c>
      <c r="EO298" s="15">
        <f t="shared" si="378"/>
        <v>2.7</v>
      </c>
      <c r="EP298" s="7">
        <v>1.35</v>
      </c>
      <c r="EQ298" s="37">
        <f t="shared" si="379"/>
        <v>-0.121266401539949</v>
      </c>
      <c r="ER298" s="37">
        <f t="shared" si="380"/>
        <v>0.101293431205339</v>
      </c>
      <c r="ES298" s="7">
        <v>0.91</v>
      </c>
      <c r="ET298" s="15">
        <f t="shared" si="381"/>
        <v>0.16</v>
      </c>
      <c r="EU298" s="7">
        <v>0.08</v>
      </c>
      <c r="EV298" s="7">
        <v>0.61</v>
      </c>
      <c r="EW298" s="15">
        <f t="shared" si="382"/>
        <v>0.36</v>
      </c>
      <c r="EX298" s="7">
        <v>0.18</v>
      </c>
      <c r="EY298" s="37">
        <f t="shared" si="383"/>
        <v>-0.399985642343539</v>
      </c>
      <c r="EZ298" s="37">
        <f t="shared" si="384"/>
        <v>0.0948019025754244</v>
      </c>
      <c r="FA298" s="7">
        <v>21.98</v>
      </c>
      <c r="FB298" s="15">
        <f t="shared" si="385"/>
        <v>11.64</v>
      </c>
      <c r="FC298" s="7">
        <v>5.82</v>
      </c>
      <c r="FD298" s="7">
        <v>17.72</v>
      </c>
      <c r="FE298" s="15">
        <f t="shared" si="386"/>
        <v>0.36</v>
      </c>
      <c r="FF298" s="7">
        <v>0.18</v>
      </c>
      <c r="FG298" s="37">
        <f t="shared" si="387"/>
        <v>-0.215439003798541</v>
      </c>
      <c r="FH298" s="37">
        <f t="shared" si="388"/>
        <v>0.0702149006624794</v>
      </c>
    </row>
    <row r="299" ht="16.8" spans="1:164">
      <c r="A299" s="5">
        <v>51</v>
      </c>
      <c r="B299" s="5" t="s">
        <v>265</v>
      </c>
      <c r="C299" s="6" t="s">
        <v>266</v>
      </c>
      <c r="D299" s="5" t="s">
        <v>267</v>
      </c>
      <c r="E299" s="7">
        <v>107.26</v>
      </c>
      <c r="F299" s="7">
        <v>37.48</v>
      </c>
      <c r="G299" s="5" t="s">
        <v>108</v>
      </c>
      <c r="H299" s="8">
        <v>1328</v>
      </c>
      <c r="I299" s="7">
        <v>9.26</v>
      </c>
      <c r="J299" s="8">
        <v>302</v>
      </c>
      <c r="K299" s="5" t="s">
        <v>117</v>
      </c>
      <c r="P299" s="9">
        <v>16</v>
      </c>
      <c r="Q299" s="6" t="s">
        <v>100</v>
      </c>
      <c r="R299" s="5" t="s">
        <v>118</v>
      </c>
      <c r="S299" s="5" t="s">
        <v>84</v>
      </c>
      <c r="W299" s="5">
        <v>6</v>
      </c>
      <c r="X299" s="6" t="s">
        <v>89</v>
      </c>
      <c r="Y299" s="5" t="s">
        <v>85</v>
      </c>
      <c r="Z299" s="48">
        <v>0.2361</v>
      </c>
      <c r="AA299" s="5">
        <v>4</v>
      </c>
      <c r="AB299" s="5" t="s">
        <v>86</v>
      </c>
      <c r="AC299" s="5" t="s">
        <v>103</v>
      </c>
      <c r="AD299" s="6" t="s">
        <v>88</v>
      </c>
      <c r="AE299" s="7">
        <v>8.94</v>
      </c>
      <c r="AF299" s="7">
        <v>0.417</v>
      </c>
      <c r="AG299" s="7">
        <v>0.041</v>
      </c>
      <c r="AH299" s="7">
        <v>55.5</v>
      </c>
      <c r="AI299" s="7">
        <v>30.5</v>
      </c>
      <c r="AJ299" s="7">
        <v>14</v>
      </c>
      <c r="AK299" s="7">
        <v>0.500165</v>
      </c>
      <c r="AL299" s="7">
        <f t="shared" si="389"/>
        <v>0.112425584436337</v>
      </c>
      <c r="AN299" s="7">
        <v>0.468854</v>
      </c>
      <c r="AO299" s="7">
        <f t="shared" si="390"/>
        <v>0.105387592025261</v>
      </c>
      <c r="AQ299" s="37">
        <f t="shared" si="363"/>
        <v>-0.0646466246416496</v>
      </c>
      <c r="AR299" s="37">
        <f t="shared" si="364"/>
        <v>0.0252623481708415</v>
      </c>
      <c r="BI299" s="7">
        <v>11.37</v>
      </c>
      <c r="BJ299" s="15">
        <f t="shared" si="365"/>
        <v>3.28</v>
      </c>
      <c r="BK299" s="7">
        <v>1.64</v>
      </c>
      <c r="BL299" s="7">
        <v>17.63</v>
      </c>
      <c r="BM299" s="15">
        <f t="shared" si="366"/>
        <v>10.96</v>
      </c>
      <c r="BN299" s="7">
        <v>5.48</v>
      </c>
      <c r="BO299" s="37">
        <f t="shared" si="367"/>
        <v>0.438623688647334</v>
      </c>
      <c r="BP299" s="37">
        <f t="shared" si="368"/>
        <v>0.117422609286924</v>
      </c>
      <c r="BY299" s="7">
        <v>4.17</v>
      </c>
      <c r="BZ299" s="15">
        <f t="shared" si="315"/>
        <v>0.68</v>
      </c>
      <c r="CA299" s="7">
        <v>0.34</v>
      </c>
      <c r="CB299" s="7">
        <v>4.08</v>
      </c>
      <c r="CC299" s="15">
        <f t="shared" si="316"/>
        <v>0.46</v>
      </c>
      <c r="CD299" s="7">
        <v>0.23</v>
      </c>
      <c r="CE299" s="37">
        <f t="shared" si="317"/>
        <v>-0.0218190473946398</v>
      </c>
      <c r="CF299" s="37">
        <f t="shared" si="318"/>
        <v>0.00982578335778018</v>
      </c>
      <c r="CG299" s="7">
        <v>0.41</v>
      </c>
      <c r="CH299" s="15">
        <f t="shared" si="369"/>
        <v>0.02</v>
      </c>
      <c r="CI299" s="7">
        <v>0.01</v>
      </c>
      <c r="CJ299" s="7">
        <v>0.12</v>
      </c>
      <c r="CK299" s="15">
        <f t="shared" si="370"/>
        <v>0.02</v>
      </c>
      <c r="CL299" s="7">
        <v>0.01</v>
      </c>
      <c r="CM299" s="37">
        <f t="shared" si="371"/>
        <v>-1.22866541691631</v>
      </c>
      <c r="CN299" s="37">
        <f t="shared" si="372"/>
        <v>0.00753932844206491</v>
      </c>
      <c r="DU299" s="7">
        <v>39.02</v>
      </c>
      <c r="DV299" s="15">
        <f t="shared" si="358"/>
        <v>11.42</v>
      </c>
      <c r="DW299" s="7">
        <v>5.71</v>
      </c>
      <c r="DX299" s="7">
        <v>32.36</v>
      </c>
      <c r="DY299" s="15">
        <f t="shared" si="359"/>
        <v>5.36</v>
      </c>
      <c r="DZ299" s="7">
        <v>2.68</v>
      </c>
      <c r="EA299" s="37">
        <f t="shared" si="360"/>
        <v>-0.187151243004675</v>
      </c>
      <c r="EB299" s="37">
        <f t="shared" si="361"/>
        <v>0.0282728643319002</v>
      </c>
      <c r="EC299" s="7">
        <v>3.75</v>
      </c>
      <c r="ED299" s="15">
        <f t="shared" si="373"/>
        <v>0.8</v>
      </c>
      <c r="EE299" s="7">
        <v>0.4</v>
      </c>
      <c r="EF299" s="7">
        <v>2.78</v>
      </c>
      <c r="EG299" s="15">
        <f t="shared" si="374"/>
        <v>0.72</v>
      </c>
      <c r="EH299" s="7">
        <v>0.36</v>
      </c>
      <c r="EI299" s="37">
        <f t="shared" si="375"/>
        <v>-0.299304912279774</v>
      </c>
      <c r="EJ299" s="37">
        <f t="shared" si="376"/>
        <v>0.0281470961360408</v>
      </c>
      <c r="EK299" s="7">
        <v>6.83</v>
      </c>
      <c r="EL299" s="15">
        <f t="shared" si="377"/>
        <v>3.1</v>
      </c>
      <c r="EM299" s="7">
        <v>1.55</v>
      </c>
      <c r="EN299" s="7">
        <v>8.97</v>
      </c>
      <c r="EO299" s="15">
        <f t="shared" si="378"/>
        <v>4.04</v>
      </c>
      <c r="EP299" s="7">
        <v>2.02</v>
      </c>
      <c r="EQ299" s="37">
        <f t="shared" si="379"/>
        <v>0.272561002488006</v>
      </c>
      <c r="ER299" s="37">
        <f t="shared" si="380"/>
        <v>0.102214581013331</v>
      </c>
      <c r="ES299" s="7">
        <v>0.91</v>
      </c>
      <c r="ET299" s="15">
        <f t="shared" si="381"/>
        <v>0.16</v>
      </c>
      <c r="EU299" s="7">
        <v>0.08</v>
      </c>
      <c r="EV299" s="7">
        <v>0.63</v>
      </c>
      <c r="EW299" s="15">
        <f t="shared" si="382"/>
        <v>0.42</v>
      </c>
      <c r="EX299" s="7">
        <v>0.21</v>
      </c>
      <c r="EY299" s="37">
        <f t="shared" si="383"/>
        <v>-0.367724780125317</v>
      </c>
      <c r="EZ299" s="37">
        <f t="shared" si="384"/>
        <v>0.118839646312174</v>
      </c>
      <c r="FA299" s="7">
        <v>21.98</v>
      </c>
      <c r="FB299" s="15">
        <f t="shared" si="385"/>
        <v>11.64</v>
      </c>
      <c r="FC299" s="7">
        <v>5.82</v>
      </c>
      <c r="FD299" s="7">
        <v>25.92</v>
      </c>
      <c r="FE299" s="15">
        <f t="shared" si="386"/>
        <v>0.42</v>
      </c>
      <c r="FF299" s="7">
        <v>0.21</v>
      </c>
      <c r="FG299" s="37">
        <f t="shared" si="387"/>
        <v>0.164881922508599</v>
      </c>
      <c r="FH299" s="37">
        <f t="shared" si="388"/>
        <v>0.0701773554267483</v>
      </c>
    </row>
    <row r="300" ht="16.8" spans="1:196">
      <c r="A300" s="5">
        <v>52</v>
      </c>
      <c r="B300" s="5" t="s">
        <v>268</v>
      </c>
      <c r="C300" s="14" t="s">
        <v>78</v>
      </c>
      <c r="D300" s="5" t="s">
        <v>269</v>
      </c>
      <c r="E300" s="7">
        <v>118.208333</v>
      </c>
      <c r="F300" s="7">
        <v>25.675</v>
      </c>
      <c r="G300" s="5" t="s">
        <v>80</v>
      </c>
      <c r="H300" s="8">
        <v>1100</v>
      </c>
      <c r="I300" s="7">
        <v>17.6</v>
      </c>
      <c r="J300" s="8">
        <v>1800</v>
      </c>
      <c r="K300" s="5" t="s">
        <v>117</v>
      </c>
      <c r="P300" s="9">
        <v>3</v>
      </c>
      <c r="Q300" s="6" t="s">
        <v>82</v>
      </c>
      <c r="R300" s="5" t="s">
        <v>118</v>
      </c>
      <c r="S300" s="5" t="s">
        <v>110</v>
      </c>
      <c r="W300" s="5">
        <v>1</v>
      </c>
      <c r="X300" s="5" t="s">
        <v>82</v>
      </c>
      <c r="Y300" s="5" t="s">
        <v>119</v>
      </c>
      <c r="Z300" s="48">
        <v>1.6655</v>
      </c>
      <c r="AA300" s="5">
        <v>3</v>
      </c>
      <c r="AB300" s="5" t="s">
        <v>91</v>
      </c>
      <c r="AC300" s="5" t="s">
        <v>87</v>
      </c>
      <c r="AD300" s="6" t="s">
        <v>88</v>
      </c>
      <c r="AE300" s="7">
        <v>3.71</v>
      </c>
      <c r="AF300" s="7">
        <v>8</v>
      </c>
      <c r="AG300" s="7">
        <v>0.52</v>
      </c>
      <c r="AH300" s="7">
        <v>42</v>
      </c>
      <c r="AI300" s="7">
        <v>40</v>
      </c>
      <c r="AJ300" s="7">
        <v>18</v>
      </c>
      <c r="AK300" s="7">
        <v>0.481529</v>
      </c>
      <c r="AL300" s="15">
        <f>AM300*(AA300^0.5)</f>
        <v>0.00992811522898482</v>
      </c>
      <c r="AM300" s="7">
        <v>0.00573200000000001</v>
      </c>
      <c r="AN300" s="7">
        <v>0.550318</v>
      </c>
      <c r="AO300" s="15">
        <f>AP300*(AA300^0.5)</f>
        <v>0.00661989818652823</v>
      </c>
      <c r="AP300" s="7">
        <v>0.00382199999999999</v>
      </c>
      <c r="AQ300" s="37">
        <f t="shared" si="363"/>
        <v>0.133529835084719</v>
      </c>
      <c r="AR300" s="37">
        <f t="shared" si="364"/>
        <v>0.00018993329505198</v>
      </c>
      <c r="AS300" s="7">
        <v>1511.46</v>
      </c>
      <c r="AT300" s="15">
        <f>AU300*(AA300^0.5)</f>
        <v>98.5883319668207</v>
      </c>
      <c r="AU300" s="7">
        <v>56.9200000000001</v>
      </c>
      <c r="AV300" s="7">
        <v>2245.06</v>
      </c>
      <c r="AW300" s="15">
        <f>AX300*(AA300^0.5)</f>
        <v>32.8570038195821</v>
      </c>
      <c r="AX300" s="7">
        <v>18.9700000000003</v>
      </c>
      <c r="AY300" s="37">
        <f t="shared" ref="AY300:AY311" si="391">LN(AV300)-LN(AS300)</f>
        <v>0.39565617578549</v>
      </c>
      <c r="AZ300" s="37">
        <f t="shared" ref="AZ300:AZ311" si="392">(AW300^2)/(AA300*(AV300^2))+(AT300^2)/(AA300*(AS300^2))</f>
        <v>0.00148959348786448</v>
      </c>
      <c r="BA300" s="7">
        <v>1624.86</v>
      </c>
      <c r="BB300" s="15">
        <f t="shared" ref="BB300:BB311" si="393">BC300*(AA300^0.5)</f>
        <v>50.8010501859955</v>
      </c>
      <c r="BC300" s="7">
        <v>29.3300000000002</v>
      </c>
      <c r="BD300" s="7">
        <v>1841.9</v>
      </c>
      <c r="BE300" s="15">
        <f t="shared" ref="BE300:BE311" si="394">BF300*(AA300^0.5)</f>
        <v>20.3169559727829</v>
      </c>
      <c r="BF300" s="7">
        <v>11.73</v>
      </c>
      <c r="BG300" s="37">
        <f t="shared" ref="BG300:BG311" si="395">LN(BD300)-LN(BA300)</f>
        <v>0.125375989318829</v>
      </c>
      <c r="BH300" s="37">
        <f t="shared" ref="BH300:BH311" si="396">(BE300^2)/(AA300*(BD300^2))+(BB300^2)/(AA300*(BA300^2))</f>
        <v>0.000366387695206774</v>
      </c>
      <c r="BY300" s="7">
        <v>71.8919</v>
      </c>
      <c r="BZ300" s="15">
        <f t="shared" si="315"/>
        <v>1.40434679477682</v>
      </c>
      <c r="CA300" s="7">
        <v>0.810799999999986</v>
      </c>
      <c r="CB300" s="7">
        <v>72.973</v>
      </c>
      <c r="CC300" s="15">
        <f t="shared" si="316"/>
        <v>1.87252012806273</v>
      </c>
      <c r="CD300" s="7">
        <v>1.08110000000001</v>
      </c>
      <c r="CE300" s="37">
        <f t="shared" si="317"/>
        <v>0.0149259078050283</v>
      </c>
      <c r="CF300" s="37">
        <f t="shared" si="318"/>
        <v>0.000346680530113364</v>
      </c>
      <c r="CG300" s="7">
        <v>5.1579</v>
      </c>
      <c r="CH300" s="15">
        <f t="shared" si="369"/>
        <v>0.075188325556566</v>
      </c>
      <c r="CI300" s="7">
        <v>0.0434100000000006</v>
      </c>
      <c r="CJ300" s="7">
        <v>5.04825</v>
      </c>
      <c r="CK300" s="15">
        <f t="shared" si="370"/>
        <v>0.112652584524279</v>
      </c>
      <c r="CL300" s="7">
        <v>0.0650399999999998</v>
      </c>
      <c r="CM300" s="37">
        <f t="shared" si="371"/>
        <v>-0.0214878713349789</v>
      </c>
      <c r="CN300" s="37">
        <f t="shared" si="372"/>
        <v>0.000236821708734148</v>
      </c>
      <c r="CO300" s="7">
        <v>235.822</v>
      </c>
      <c r="CP300" s="15">
        <f t="shared" ref="CP300:CP305" si="397">CQ300*(AA300^0.5)</f>
        <v>9.32536154795082</v>
      </c>
      <c r="CQ300" s="7">
        <v>5.38399999999999</v>
      </c>
      <c r="CR300" s="7">
        <v>281.684</v>
      </c>
      <c r="CS300" s="15">
        <f t="shared" ref="CS300:CS305" si="398">CT300*(AA300^0.5)</f>
        <v>11.6636301381688</v>
      </c>
      <c r="CT300" s="7">
        <v>6.73399999999998</v>
      </c>
      <c r="CU300" s="37">
        <f t="shared" ref="CU300:CU305" si="399">LN(CR300)-LN(CO300)</f>
        <v>0.177708592099761</v>
      </c>
      <c r="CV300" s="37">
        <f t="shared" ref="CV300:CV305" si="400">(CS300^2)/(AA300*(CR300^2))+(CP300^2)/(AA300*(CO300^2))</f>
        <v>0.00109275188639981</v>
      </c>
      <c r="DE300" s="7">
        <v>104.513</v>
      </c>
      <c r="DF300" s="15">
        <f t="shared" ref="DF300:DF305" si="401">DG300*(AA300^0.5)</f>
        <v>1.87581102459709</v>
      </c>
      <c r="DG300" s="7">
        <v>1.083</v>
      </c>
      <c r="DH300" s="7">
        <v>104.513</v>
      </c>
      <c r="DI300" s="15">
        <f t="shared" ref="DI300:DI305" si="402">DJ300*(AA300^0.5)</f>
        <v>1.87581102459709</v>
      </c>
      <c r="DJ300" s="7">
        <v>1.083</v>
      </c>
      <c r="DK300" s="37">
        <f t="shared" ref="DK300:DK305" si="403">LN(DH300)-LN(DE300)</f>
        <v>0</v>
      </c>
      <c r="DL300" s="37">
        <f t="shared" ref="DL300:DL305" si="404">(DI300^2)/(AA300*(DH300^2))+(DF300^2)/(AA300*(DE300^2))</f>
        <v>0.00021475648179713</v>
      </c>
      <c r="DM300" s="7">
        <v>57.9332</v>
      </c>
      <c r="DN300" s="15">
        <f t="shared" ref="DN300:DN305" si="405">DO300*(AA300^0.5)</f>
        <v>0.702173397388423</v>
      </c>
      <c r="DO300" s="7">
        <v>0.4054</v>
      </c>
      <c r="DP300" s="7">
        <v>58.7235</v>
      </c>
      <c r="DQ300" s="15">
        <f t="shared" ref="DQ300:DQ305" si="406">DR300*(AA300^0.5)</f>
        <v>1.40434679477685</v>
      </c>
      <c r="DR300" s="7">
        <v>0.8108</v>
      </c>
      <c r="DS300" s="37">
        <f t="shared" ref="DS300:DS305" si="407">LN(DP300)-LN(DM300)</f>
        <v>0.0135493647700287</v>
      </c>
      <c r="DT300" s="37">
        <f t="shared" ref="DT300:DT305" si="408">(DQ300^2)/(AA300*(DP300^2))+(DN300^2)/(AA300*(DM300^2))</f>
        <v>0.000239603438545173</v>
      </c>
      <c r="EK300" s="7">
        <v>19.7947</v>
      </c>
      <c r="EL300" s="15">
        <f t="shared" si="377"/>
        <v>3.0477166009982</v>
      </c>
      <c r="EM300" s="7">
        <v>1.7596</v>
      </c>
      <c r="EN300" s="7">
        <v>19.3548</v>
      </c>
      <c r="EO300" s="15">
        <f t="shared" si="378"/>
        <v>3.0477166009982</v>
      </c>
      <c r="EP300" s="7">
        <v>1.7596</v>
      </c>
      <c r="EQ300" s="37">
        <f t="shared" si="379"/>
        <v>-0.0224737743719925</v>
      </c>
      <c r="ER300" s="37">
        <f t="shared" si="380"/>
        <v>0.0161670192563567</v>
      </c>
      <c r="ES300" s="7">
        <v>22.3273</v>
      </c>
      <c r="ET300" s="15">
        <f t="shared" si="381"/>
        <v>3.4072903486495</v>
      </c>
      <c r="EU300" s="7">
        <v>1.9672</v>
      </c>
      <c r="EV300" s="7">
        <v>28.4648</v>
      </c>
      <c r="EW300" s="15">
        <f t="shared" si="382"/>
        <v>2.65107696606492</v>
      </c>
      <c r="EX300" s="7">
        <v>1.5306</v>
      </c>
      <c r="EY300" s="37">
        <f t="shared" si="383"/>
        <v>0.242858091233627</v>
      </c>
      <c r="EZ300" s="37">
        <f t="shared" si="384"/>
        <v>0.0106543042849927</v>
      </c>
      <c r="FA300" s="7">
        <v>493.401</v>
      </c>
      <c r="FB300" s="15">
        <f t="shared" si="385"/>
        <v>15.8257482287568</v>
      </c>
      <c r="FC300" s="7">
        <v>9.137</v>
      </c>
      <c r="FD300" s="7">
        <v>420.305</v>
      </c>
      <c r="FE300" s="15">
        <f t="shared" si="386"/>
        <v>47.4772446862705</v>
      </c>
      <c r="FF300" s="7">
        <v>27.411</v>
      </c>
      <c r="FG300" s="37">
        <f t="shared" si="387"/>
        <v>-0.16034159264146</v>
      </c>
      <c r="FH300" s="37">
        <f t="shared" si="388"/>
        <v>0.00459617876917675</v>
      </c>
      <c r="FI300" s="7">
        <v>0.392442</v>
      </c>
      <c r="FJ300" s="15">
        <f t="shared" ref="FJ300:FJ305" si="409">FK300*(AA300^0.5)</f>
        <v>0.0483363418868247</v>
      </c>
      <c r="FK300" s="7">
        <v>0.027907</v>
      </c>
      <c r="FL300" s="7">
        <v>0.242442</v>
      </c>
      <c r="FM300" s="15">
        <f t="shared" ref="FM300:FM305" si="410">FN300*(AA300^0.5)</f>
        <v>0.0151052150928082</v>
      </c>
      <c r="FN300" s="7">
        <v>0.00872100000000003</v>
      </c>
      <c r="FO300" s="37">
        <f t="shared" ref="FO300:FO305" si="411">LN(FL300)-LN(FI300)</f>
        <v>-0.481626249089818</v>
      </c>
      <c r="FP300" s="37">
        <f t="shared" ref="FP300:FP305" si="412">(FM300^2)/(AA300*(FL300^2))+(FJ300^2)/(AA300*(FI300^2))</f>
        <v>0.00635074305467647</v>
      </c>
      <c r="FY300" s="7">
        <v>16.2085</v>
      </c>
      <c r="FZ300" s="15">
        <f t="shared" ref="FZ300:FZ305" si="413">GA300*(AA300^0.5)</f>
        <v>0.147743933885626</v>
      </c>
      <c r="GA300" s="7">
        <v>0.0853000000000002</v>
      </c>
      <c r="GB300" s="7">
        <v>20.0474</v>
      </c>
      <c r="GC300" s="15">
        <f t="shared" ref="GC300:GC305" si="414">GD300*(AA300^0.5)</f>
        <v>0.147743933885626</v>
      </c>
      <c r="GD300" s="7">
        <v>0.0853000000000002</v>
      </c>
      <c r="GE300" s="37">
        <f t="shared" ref="GE300:GE305" si="415">LN(GB300)-LN(FY300)</f>
        <v>0.212563673539487</v>
      </c>
      <c r="GF300" s="37">
        <f t="shared" ref="GF300:GF305" si="416">(GC300^2)/(AA300*(GB300^2))+(FZ300^2)/(AA300*(FY300^2))</f>
        <v>4.58000130545791e-5</v>
      </c>
      <c r="GG300" s="7">
        <v>85.9189</v>
      </c>
      <c r="GH300" s="15">
        <f t="shared" ref="GH300:GH305" si="417">GI300*(AA300^0.5)</f>
        <v>0.74391582185084</v>
      </c>
      <c r="GI300" s="7">
        <v>0.429500000000004</v>
      </c>
      <c r="GJ300" s="7">
        <v>94.9403</v>
      </c>
      <c r="GK300" s="15">
        <f t="shared" ref="GK300:GK305" si="418">GL300*(AA300^0.5)</f>
        <v>2.23226708079479</v>
      </c>
      <c r="GL300" s="7">
        <v>1.28880000000001</v>
      </c>
      <c r="GM300" s="37">
        <f t="shared" ref="GM300:GM305" si="419">LN(GJ300)-LN(GG300)</f>
        <v>0.099844444937113</v>
      </c>
      <c r="GN300" s="37">
        <f t="shared" ref="GN300:GN305" si="420">(GK300^2)/(AA300*(GJ300^2))+(GH300^2)/(AA300*(GG300^2))</f>
        <v>0.000209265460203207</v>
      </c>
    </row>
    <row r="301" ht="16.8" spans="1:196">
      <c r="A301" s="5">
        <v>52</v>
      </c>
      <c r="B301" s="5" t="s">
        <v>268</v>
      </c>
      <c r="C301" s="14" t="s">
        <v>78</v>
      </c>
      <c r="D301" s="5" t="s">
        <v>269</v>
      </c>
      <c r="E301" s="7">
        <v>118.208333</v>
      </c>
      <c r="F301" s="7">
        <v>25.675</v>
      </c>
      <c r="G301" s="5" t="s">
        <v>80</v>
      </c>
      <c r="H301" s="8">
        <v>1100</v>
      </c>
      <c r="I301" s="7">
        <v>17.6</v>
      </c>
      <c r="J301" s="8">
        <v>1800</v>
      </c>
      <c r="K301" s="5" t="s">
        <v>117</v>
      </c>
      <c r="P301" s="9">
        <v>3</v>
      </c>
      <c r="Q301" s="6" t="s">
        <v>82</v>
      </c>
      <c r="R301" s="5" t="s">
        <v>118</v>
      </c>
      <c r="S301" s="5" t="s">
        <v>110</v>
      </c>
      <c r="W301" s="5">
        <v>1</v>
      </c>
      <c r="X301" s="5" t="s">
        <v>82</v>
      </c>
      <c r="Y301" s="5" t="s">
        <v>119</v>
      </c>
      <c r="Z301" s="48">
        <v>1.6655</v>
      </c>
      <c r="AA301" s="5">
        <v>3</v>
      </c>
      <c r="AB301" s="5" t="s">
        <v>91</v>
      </c>
      <c r="AC301" s="5" t="s">
        <v>87</v>
      </c>
      <c r="AD301" s="6" t="s">
        <v>88</v>
      </c>
      <c r="AE301" s="7">
        <v>3.71</v>
      </c>
      <c r="AF301" s="7">
        <v>8</v>
      </c>
      <c r="AG301" s="7">
        <v>0.52</v>
      </c>
      <c r="AH301" s="7">
        <v>42</v>
      </c>
      <c r="AI301" s="7">
        <v>40</v>
      </c>
      <c r="AJ301" s="7">
        <v>18</v>
      </c>
      <c r="AK301" s="7">
        <v>0.359236</v>
      </c>
      <c r="AL301" s="15">
        <f t="shared" ref="AL301:AL332" si="421">AM301*(AA301^0.5)</f>
        <v>0.0264761286444979</v>
      </c>
      <c r="AM301" s="7">
        <v>0.015286</v>
      </c>
      <c r="AN301" s="7">
        <v>0.477707</v>
      </c>
      <c r="AO301" s="15">
        <f t="shared" ref="AO301:AO332" si="422">AP301*(AA301^0.5)</f>
        <v>0.00992811522898482</v>
      </c>
      <c r="AP301" s="7">
        <v>0.00573200000000001</v>
      </c>
      <c r="AQ301" s="37">
        <f t="shared" ref="AQ301:AQ332" si="423">LN(AN301)-LN(AK301)</f>
        <v>0.285018019713573</v>
      </c>
      <c r="AR301" s="37">
        <f t="shared" ref="AR301:AR332" si="424">(AO301^2)/(AA301*(AN301^2))+(AL301^2)/(AA301*(AK301^2))</f>
        <v>0.00195459857519159</v>
      </c>
      <c r="AS301" s="7">
        <v>1214.23</v>
      </c>
      <c r="AT301" s="15">
        <f t="shared" ref="AT301:AT311" si="425">AU301*(AA301^0.5)</f>
        <v>131.445335786402</v>
      </c>
      <c r="AU301" s="7">
        <v>75.8899999999999</v>
      </c>
      <c r="AV301" s="7">
        <v>1884.58</v>
      </c>
      <c r="AW301" s="15">
        <f t="shared" ref="AW301:AW311" si="426">AX301*(AA301^0.5)</f>
        <v>98.5883319668207</v>
      </c>
      <c r="AX301" s="7">
        <v>56.9200000000001</v>
      </c>
      <c r="AY301" s="37">
        <f t="shared" si="391"/>
        <v>0.439594853367289</v>
      </c>
      <c r="AZ301" s="37">
        <f t="shared" si="392"/>
        <v>0.00481853652036929</v>
      </c>
      <c r="BA301" s="7">
        <v>2146.93</v>
      </c>
      <c r="BB301" s="15">
        <f t="shared" si="393"/>
        <v>10.1498177323538</v>
      </c>
      <c r="BC301" s="7">
        <v>5.86000000000013</v>
      </c>
      <c r="BD301" s="7">
        <v>2058.94</v>
      </c>
      <c r="BE301" s="15">
        <f t="shared" si="394"/>
        <v>50.801050185995</v>
      </c>
      <c r="BF301" s="7">
        <v>29.3299999999999</v>
      </c>
      <c r="BG301" s="37">
        <f t="shared" si="395"/>
        <v>-0.0418476274704913</v>
      </c>
      <c r="BH301" s="37">
        <f t="shared" si="396"/>
        <v>0.000210375610496254</v>
      </c>
      <c r="BY301" s="7">
        <v>73.5135</v>
      </c>
      <c r="BZ301" s="15">
        <f t="shared" si="315"/>
        <v>1.87252012806273</v>
      </c>
      <c r="CA301" s="7">
        <v>1.08110000000001</v>
      </c>
      <c r="CB301" s="7">
        <v>71.6216</v>
      </c>
      <c r="CC301" s="15">
        <f t="shared" si="316"/>
        <v>3.27686692283954</v>
      </c>
      <c r="CD301" s="7">
        <v>1.89189999999999</v>
      </c>
      <c r="CE301" s="37">
        <f t="shared" si="317"/>
        <v>-0.0260723583730664</v>
      </c>
      <c r="CF301" s="37">
        <f t="shared" si="318"/>
        <v>0.000914034235611408</v>
      </c>
      <c r="CG301" s="7">
        <v>5.02514</v>
      </c>
      <c r="CH301" s="15">
        <f t="shared" si="369"/>
        <v>0.112565981983901</v>
      </c>
      <c r="CI301" s="7">
        <v>0.0649899999999999</v>
      </c>
      <c r="CJ301" s="7">
        <v>5.04557</v>
      </c>
      <c r="CK301" s="15">
        <f t="shared" si="370"/>
        <v>0.187754307540466</v>
      </c>
      <c r="CL301" s="7">
        <v>0.1084</v>
      </c>
      <c r="CM301" s="37">
        <f t="shared" si="371"/>
        <v>0.00405731632153716</v>
      </c>
      <c r="CN301" s="37">
        <f t="shared" si="372"/>
        <v>0.000628832342550171</v>
      </c>
      <c r="CO301" s="7">
        <v>240.028</v>
      </c>
      <c r="CP301" s="15">
        <f t="shared" si="397"/>
        <v>13.9915064235414</v>
      </c>
      <c r="CQ301" s="7">
        <v>8.078</v>
      </c>
      <c r="CR301" s="7">
        <v>240.105</v>
      </c>
      <c r="CS301" s="15">
        <f t="shared" si="398"/>
        <v>16.3228468105291</v>
      </c>
      <c r="CT301" s="7">
        <v>9.42400000000001</v>
      </c>
      <c r="CU301" s="37">
        <f t="shared" si="399"/>
        <v>0.000320744463139455</v>
      </c>
      <c r="CV301" s="37">
        <f t="shared" si="400"/>
        <v>0.00267314196831335</v>
      </c>
      <c r="DE301" s="7">
        <v>85.5596</v>
      </c>
      <c r="DF301" s="15">
        <f t="shared" si="401"/>
        <v>1.87581102459709</v>
      </c>
      <c r="DG301" s="7">
        <v>1.083</v>
      </c>
      <c r="DH301" s="7">
        <v>82.852</v>
      </c>
      <c r="DI301" s="15">
        <f t="shared" si="402"/>
        <v>1.87581102459709</v>
      </c>
      <c r="DJ301" s="7">
        <v>1.083</v>
      </c>
      <c r="DK301" s="37">
        <f t="shared" si="403"/>
        <v>-0.0321573255281864</v>
      </c>
      <c r="DL301" s="37">
        <f t="shared" si="404"/>
        <v>0.000331085132287874</v>
      </c>
      <c r="DM301" s="7">
        <v>56.2625</v>
      </c>
      <c r="DN301" s="15">
        <f t="shared" si="405"/>
        <v>1.40434679477685</v>
      </c>
      <c r="DO301" s="7">
        <v>0.8108</v>
      </c>
      <c r="DP301" s="7">
        <v>57.0519</v>
      </c>
      <c r="DQ301" s="15">
        <f t="shared" si="406"/>
        <v>0.699055705934794</v>
      </c>
      <c r="DR301" s="7">
        <v>0.403599999999997</v>
      </c>
      <c r="DS301" s="37">
        <f t="shared" si="407"/>
        <v>0.0139331412536574</v>
      </c>
      <c r="DT301" s="37">
        <f t="shared" si="408"/>
        <v>0.000257722651880984</v>
      </c>
      <c r="EK301" s="7">
        <v>22.8739</v>
      </c>
      <c r="EL301" s="15">
        <f t="shared" si="377"/>
        <v>1.5238583004991</v>
      </c>
      <c r="EM301" s="7">
        <v>0.879799999999999</v>
      </c>
      <c r="EN301" s="7">
        <v>27.2727</v>
      </c>
      <c r="EO301" s="15">
        <f t="shared" si="378"/>
        <v>6.85718914716518</v>
      </c>
      <c r="EP301" s="7">
        <v>3.959</v>
      </c>
      <c r="EQ301" s="37">
        <f t="shared" si="379"/>
        <v>0.175889679283677</v>
      </c>
      <c r="ER301" s="37">
        <f t="shared" si="380"/>
        <v>0.0225518418411536</v>
      </c>
      <c r="ES301" s="7">
        <v>28.0506</v>
      </c>
      <c r="ET301" s="15">
        <f t="shared" si="381"/>
        <v>2.27262386461112</v>
      </c>
      <c r="EU301" s="7">
        <v>1.3121</v>
      </c>
      <c r="EV301" s="7">
        <v>29.5991</v>
      </c>
      <c r="EW301" s="15">
        <f t="shared" si="382"/>
        <v>2.27245065953037</v>
      </c>
      <c r="EX301" s="7">
        <v>1.312</v>
      </c>
      <c r="EY301" s="37">
        <f t="shared" si="383"/>
        <v>0.0537339333480893</v>
      </c>
      <c r="EZ301" s="37">
        <f t="shared" si="384"/>
        <v>0.00415277650380879</v>
      </c>
      <c r="FA301" s="7">
        <v>587.817</v>
      </c>
      <c r="FB301" s="15">
        <f t="shared" si="385"/>
        <v>15.8257482287567</v>
      </c>
      <c r="FC301" s="7">
        <v>9.13699999999994</v>
      </c>
      <c r="FD301" s="7">
        <v>542.132</v>
      </c>
      <c r="FE301" s="15">
        <f t="shared" si="386"/>
        <v>36.9273232173686</v>
      </c>
      <c r="FF301" s="7">
        <v>21.3200000000001</v>
      </c>
      <c r="FG301" s="37">
        <f t="shared" si="387"/>
        <v>-0.0809061607450134</v>
      </c>
      <c r="FH301" s="37">
        <f t="shared" si="388"/>
        <v>0.00178816573000794</v>
      </c>
      <c r="FI301" s="7">
        <v>0.291279</v>
      </c>
      <c r="FJ301" s="15">
        <f t="shared" si="409"/>
        <v>0.0211466083096084</v>
      </c>
      <c r="FK301" s="7">
        <v>0.012209</v>
      </c>
      <c r="FL301" s="7">
        <v>0.221512</v>
      </c>
      <c r="FM301" s="15">
        <f t="shared" si="410"/>
        <v>0.0181259117012083</v>
      </c>
      <c r="FN301" s="7">
        <v>0.010465</v>
      </c>
      <c r="FO301" s="37">
        <f t="shared" si="411"/>
        <v>-0.273804806648562</v>
      </c>
      <c r="FP301" s="37">
        <f t="shared" si="412"/>
        <v>0.00398882630855623</v>
      </c>
      <c r="FY301" s="7">
        <v>17.3175</v>
      </c>
      <c r="FZ301" s="15">
        <f t="shared" si="413"/>
        <v>0.591148940623258</v>
      </c>
      <c r="GA301" s="7">
        <v>0.3413</v>
      </c>
      <c r="GB301" s="7">
        <v>19.7915</v>
      </c>
      <c r="GC301" s="15">
        <f t="shared" si="414"/>
        <v>0.443231801656876</v>
      </c>
      <c r="GD301" s="7">
        <v>0.2559</v>
      </c>
      <c r="GE301" s="37">
        <f t="shared" si="415"/>
        <v>0.133535001683984</v>
      </c>
      <c r="GF301" s="37">
        <f t="shared" si="416"/>
        <v>0.000555600086068613</v>
      </c>
      <c r="GG301" s="7">
        <v>93.6516</v>
      </c>
      <c r="GH301" s="15">
        <f t="shared" si="417"/>
        <v>0.74391582185084</v>
      </c>
      <c r="GI301" s="7">
        <v>0.429500000000004</v>
      </c>
      <c r="GJ301" s="7">
        <v>97.5179</v>
      </c>
      <c r="GK301" s="15">
        <f t="shared" si="418"/>
        <v>0.744089026931604</v>
      </c>
      <c r="GL301" s="7">
        <v>0.429600000000008</v>
      </c>
      <c r="GM301" s="37">
        <f t="shared" si="419"/>
        <v>0.0404544372621549</v>
      </c>
      <c r="GN301" s="37">
        <f t="shared" si="420"/>
        <v>4.04398090617359e-5</v>
      </c>
    </row>
    <row r="302" ht="16.8" spans="1:196">
      <c r="A302" s="5">
        <v>52</v>
      </c>
      <c r="B302" s="5" t="s">
        <v>268</v>
      </c>
      <c r="C302" s="14" t="s">
        <v>78</v>
      </c>
      <c r="D302" s="5" t="s">
        <v>269</v>
      </c>
      <c r="E302" s="7">
        <v>118.208333</v>
      </c>
      <c r="F302" s="7">
        <v>25.675</v>
      </c>
      <c r="G302" s="5" t="s">
        <v>80</v>
      </c>
      <c r="H302" s="8">
        <v>1100</v>
      </c>
      <c r="I302" s="7">
        <v>17.6</v>
      </c>
      <c r="J302" s="8">
        <v>1800</v>
      </c>
      <c r="K302" s="5" t="s">
        <v>117</v>
      </c>
      <c r="P302" s="9">
        <v>3</v>
      </c>
      <c r="Q302" s="6" t="s">
        <v>82</v>
      </c>
      <c r="R302" s="5" t="s">
        <v>118</v>
      </c>
      <c r="S302" s="5" t="s">
        <v>110</v>
      </c>
      <c r="W302" s="5">
        <v>1</v>
      </c>
      <c r="X302" s="5" t="s">
        <v>82</v>
      </c>
      <c r="Y302" s="5" t="s">
        <v>119</v>
      </c>
      <c r="Z302" s="48">
        <v>1.6655</v>
      </c>
      <c r="AA302" s="5">
        <v>3</v>
      </c>
      <c r="AB302" s="5" t="s">
        <v>91</v>
      </c>
      <c r="AC302" s="5" t="s">
        <v>87</v>
      </c>
      <c r="AD302" s="6" t="s">
        <v>88</v>
      </c>
      <c r="AE302" s="7">
        <v>3.71</v>
      </c>
      <c r="AF302" s="7">
        <v>8</v>
      </c>
      <c r="AG302" s="7">
        <v>0.52</v>
      </c>
      <c r="AH302" s="7">
        <v>42</v>
      </c>
      <c r="AI302" s="7">
        <v>40</v>
      </c>
      <c r="AJ302" s="7">
        <v>18</v>
      </c>
      <c r="AK302" s="7">
        <v>0.466242</v>
      </c>
      <c r="AL302" s="15">
        <f t="shared" si="421"/>
        <v>0.00992984727979235</v>
      </c>
      <c r="AM302" s="7">
        <v>0.00573299999999999</v>
      </c>
      <c r="AN302" s="7">
        <v>0.512102</v>
      </c>
      <c r="AO302" s="15">
        <f t="shared" si="422"/>
        <v>0.013238064322249</v>
      </c>
      <c r="AP302" s="7">
        <v>0.00764300000000007</v>
      </c>
      <c r="AQ302" s="37">
        <f t="shared" si="423"/>
        <v>0.0938190113142093</v>
      </c>
      <c r="AR302" s="37">
        <f t="shared" si="424"/>
        <v>0.0003739447703958</v>
      </c>
      <c r="AS302" s="7">
        <v>1650.59</v>
      </c>
      <c r="AT302" s="15">
        <f t="shared" si="425"/>
        <v>65.7313281472389</v>
      </c>
      <c r="AU302" s="7">
        <v>37.95</v>
      </c>
      <c r="AV302" s="7">
        <v>1770.75</v>
      </c>
      <c r="AW302" s="15">
        <f t="shared" si="426"/>
        <v>43.8208854314926</v>
      </c>
      <c r="AX302" s="7">
        <v>25.3</v>
      </c>
      <c r="AY302" s="37">
        <f t="shared" si="391"/>
        <v>0.0702703858965057</v>
      </c>
      <c r="AZ302" s="37">
        <f t="shared" si="392"/>
        <v>0.000732761150148249</v>
      </c>
      <c r="BA302" s="7">
        <v>1877.09</v>
      </c>
      <c r="BB302" s="15">
        <f t="shared" si="393"/>
        <v>30.4840942132124</v>
      </c>
      <c r="BC302" s="7">
        <v>17.6000000000001</v>
      </c>
      <c r="BD302" s="7">
        <v>1548.6</v>
      </c>
      <c r="BE302" s="15">
        <f t="shared" si="394"/>
        <v>30.4840942132124</v>
      </c>
      <c r="BF302" s="7">
        <v>17.6000000000001</v>
      </c>
      <c r="BG302" s="37">
        <f t="shared" si="395"/>
        <v>-0.192371408338931</v>
      </c>
      <c r="BH302" s="37">
        <f t="shared" si="396"/>
        <v>0.000217079001709303</v>
      </c>
      <c r="BY302" s="7">
        <v>70.8108</v>
      </c>
      <c r="BZ302" s="15">
        <f t="shared" si="315"/>
        <v>1.40434679477685</v>
      </c>
      <c r="CA302" s="7">
        <v>0.8108</v>
      </c>
      <c r="CB302" s="7">
        <v>71.6216</v>
      </c>
      <c r="CC302" s="15">
        <f t="shared" si="316"/>
        <v>3.27686692283954</v>
      </c>
      <c r="CD302" s="7">
        <v>1.89189999999999</v>
      </c>
      <c r="CE302" s="37">
        <f t="shared" si="317"/>
        <v>0.0113851730100549</v>
      </c>
      <c r="CF302" s="37">
        <f t="shared" si="318"/>
        <v>0.000828871395411385</v>
      </c>
      <c r="CG302" s="7">
        <v>5.10903</v>
      </c>
      <c r="CH302" s="15">
        <f t="shared" si="369"/>
        <v>0.112825789605037</v>
      </c>
      <c r="CI302" s="7">
        <v>0.0651400000000004</v>
      </c>
      <c r="CJ302" s="7">
        <v>5.17297</v>
      </c>
      <c r="CK302" s="15">
        <f t="shared" si="370"/>
        <v>0.187598422967783</v>
      </c>
      <c r="CL302" s="7">
        <v>0.108309999999999</v>
      </c>
      <c r="CM302" s="37">
        <f t="shared" si="371"/>
        <v>0.0124374293397951</v>
      </c>
      <c r="CN302" s="37">
        <f t="shared" si="372"/>
        <v>0.000600948359279107</v>
      </c>
      <c r="CO302" s="7">
        <v>311.574</v>
      </c>
      <c r="CP302" s="15">
        <f t="shared" si="397"/>
        <v>27.9916731011206</v>
      </c>
      <c r="CQ302" s="7">
        <v>16.161</v>
      </c>
      <c r="CR302" s="7">
        <v>240.268</v>
      </c>
      <c r="CS302" s="15">
        <f t="shared" si="398"/>
        <v>11.6636301381688</v>
      </c>
      <c r="CT302" s="7">
        <v>6.73400000000001</v>
      </c>
      <c r="CU302" s="37">
        <f t="shared" si="399"/>
        <v>-0.259881903206982</v>
      </c>
      <c r="CV302" s="37">
        <f t="shared" si="400"/>
        <v>0.00347589734488363</v>
      </c>
      <c r="DE302" s="7">
        <v>92.0578</v>
      </c>
      <c r="DF302" s="15">
        <f t="shared" si="401"/>
        <v>2.81371653689564</v>
      </c>
      <c r="DG302" s="7">
        <v>1.6245</v>
      </c>
      <c r="DH302" s="7">
        <v>88.8087</v>
      </c>
      <c r="DI302" s="15">
        <f t="shared" si="402"/>
        <v>2.81371653689564</v>
      </c>
      <c r="DJ302" s="7">
        <v>1.6245</v>
      </c>
      <c r="DK302" s="37">
        <f t="shared" si="403"/>
        <v>-0.0359320224733075</v>
      </c>
      <c r="DL302" s="37">
        <f t="shared" si="404"/>
        <v>0.000646001643704997</v>
      </c>
      <c r="DM302" s="7">
        <v>57.4278</v>
      </c>
      <c r="DN302" s="15">
        <f t="shared" si="405"/>
        <v>0.702173397388423</v>
      </c>
      <c r="DO302" s="7">
        <v>0.4054</v>
      </c>
      <c r="DP302" s="7">
        <v>57.001</v>
      </c>
      <c r="DQ302" s="15">
        <f t="shared" si="406"/>
        <v>0.702173397388423</v>
      </c>
      <c r="DR302" s="7">
        <v>0.4054</v>
      </c>
      <c r="DS302" s="37">
        <f t="shared" si="407"/>
        <v>-0.00745969509735733</v>
      </c>
      <c r="DT302" s="37">
        <f t="shared" si="408"/>
        <v>0.000100416461570699</v>
      </c>
      <c r="EK302" s="7">
        <v>27.2727</v>
      </c>
      <c r="EL302" s="15">
        <f t="shared" si="377"/>
        <v>3.0477166009982</v>
      </c>
      <c r="EM302" s="7">
        <v>1.7596</v>
      </c>
      <c r="EN302" s="7">
        <v>27.7126</v>
      </c>
      <c r="EO302" s="15">
        <f t="shared" si="378"/>
        <v>5.33333084666609</v>
      </c>
      <c r="EP302" s="7">
        <v>3.0792</v>
      </c>
      <c r="EQ302" s="37">
        <f t="shared" si="379"/>
        <v>0.0160009815585167</v>
      </c>
      <c r="ER302" s="37">
        <f t="shared" si="380"/>
        <v>0.016508523882659</v>
      </c>
      <c r="ES302" s="7">
        <v>18.6931</v>
      </c>
      <c r="ET302" s="15">
        <f t="shared" si="381"/>
        <v>3.78591665518405</v>
      </c>
      <c r="EU302" s="7">
        <v>2.1858</v>
      </c>
      <c r="EV302" s="7">
        <v>22.4274</v>
      </c>
      <c r="EW302" s="15">
        <f t="shared" si="382"/>
        <v>2.27158463412658</v>
      </c>
      <c r="EX302" s="7">
        <v>1.3115</v>
      </c>
      <c r="EY302" s="37">
        <f t="shared" si="383"/>
        <v>0.182128953817643</v>
      </c>
      <c r="EZ302" s="37">
        <f t="shared" si="384"/>
        <v>0.0170924497367767</v>
      </c>
      <c r="FA302" s="7">
        <v>603.046</v>
      </c>
      <c r="FB302" s="15">
        <f t="shared" si="385"/>
        <v>21.0998429378039</v>
      </c>
      <c r="FC302" s="7">
        <v>12.1819999999999</v>
      </c>
      <c r="FD302" s="7">
        <v>435.533</v>
      </c>
      <c r="FE302" s="15">
        <f t="shared" si="386"/>
        <v>15.8257482287568</v>
      </c>
      <c r="FF302" s="7">
        <v>9.137</v>
      </c>
      <c r="FG302" s="37">
        <f t="shared" si="387"/>
        <v>-0.325422910665002</v>
      </c>
      <c r="FH302" s="37">
        <f t="shared" si="388"/>
        <v>0.000848185472782084</v>
      </c>
      <c r="FI302" s="7">
        <v>0.308721</v>
      </c>
      <c r="FJ302" s="15">
        <f t="shared" si="409"/>
        <v>0.0241673049180085</v>
      </c>
      <c r="FK302" s="7">
        <v>0.013953</v>
      </c>
      <c r="FL302" s="7">
        <v>0.259884</v>
      </c>
      <c r="FM302" s="15">
        <f t="shared" si="410"/>
        <v>0.0181259117012083</v>
      </c>
      <c r="FN302" s="7">
        <v>0.010465</v>
      </c>
      <c r="FO302" s="37">
        <f t="shared" si="411"/>
        <v>-0.172202578792118</v>
      </c>
      <c r="FP302" s="37">
        <f t="shared" si="412"/>
        <v>0.00366420085431656</v>
      </c>
      <c r="FY302" s="7">
        <v>16.9763</v>
      </c>
      <c r="FZ302" s="15">
        <f t="shared" si="413"/>
        <v>0.443231801656876</v>
      </c>
      <c r="GA302" s="7">
        <v>0.2559</v>
      </c>
      <c r="GB302" s="7">
        <v>21.5829</v>
      </c>
      <c r="GC302" s="15">
        <f t="shared" si="414"/>
        <v>0.295661072852007</v>
      </c>
      <c r="GD302" s="7">
        <v>0.1707</v>
      </c>
      <c r="GE302" s="37">
        <f t="shared" si="415"/>
        <v>0.240083080766891</v>
      </c>
      <c r="GF302" s="37">
        <f t="shared" si="416"/>
        <v>0.000289777050326273</v>
      </c>
      <c r="GG302" s="7">
        <v>90.6444</v>
      </c>
      <c r="GH302" s="15">
        <f t="shared" si="417"/>
        <v>0.744089026931579</v>
      </c>
      <c r="GI302" s="7">
        <v>0.429599999999994</v>
      </c>
      <c r="GJ302" s="7">
        <v>100.525</v>
      </c>
      <c r="GK302" s="15">
        <f t="shared" si="418"/>
        <v>2.23261349095627</v>
      </c>
      <c r="GL302" s="7">
        <v>1.28899999999999</v>
      </c>
      <c r="GM302" s="37">
        <f t="shared" si="419"/>
        <v>0.103462293552473</v>
      </c>
      <c r="GN302" s="37">
        <f t="shared" si="420"/>
        <v>0.00018688305121496</v>
      </c>
    </row>
    <row r="303" ht="16.8" spans="1:196">
      <c r="A303" s="5">
        <v>52</v>
      </c>
      <c r="B303" s="5" t="s">
        <v>268</v>
      </c>
      <c r="C303" s="14" t="s">
        <v>78</v>
      </c>
      <c r="D303" s="5" t="s">
        <v>269</v>
      </c>
      <c r="E303" s="7">
        <v>118.208333</v>
      </c>
      <c r="F303" s="7">
        <v>25.675</v>
      </c>
      <c r="G303" s="5" t="s">
        <v>80</v>
      </c>
      <c r="H303" s="8">
        <v>1100</v>
      </c>
      <c r="I303" s="7">
        <v>17.6</v>
      </c>
      <c r="J303" s="8">
        <v>1800</v>
      </c>
      <c r="K303" s="5" t="s">
        <v>117</v>
      </c>
      <c r="P303" s="9">
        <v>3</v>
      </c>
      <c r="Q303" s="6" t="s">
        <v>82</v>
      </c>
      <c r="R303" s="5" t="s">
        <v>118</v>
      </c>
      <c r="S303" s="5" t="s">
        <v>110</v>
      </c>
      <c r="W303" s="5">
        <v>1</v>
      </c>
      <c r="X303" s="5" t="s">
        <v>82</v>
      </c>
      <c r="Y303" s="5" t="s">
        <v>119</v>
      </c>
      <c r="Z303" s="48">
        <v>1.6655</v>
      </c>
      <c r="AA303" s="5">
        <v>3</v>
      </c>
      <c r="AB303" s="5" t="s">
        <v>91</v>
      </c>
      <c r="AC303" s="5" t="s">
        <v>87</v>
      </c>
      <c r="AD303" s="6" t="s">
        <v>88</v>
      </c>
      <c r="AE303" s="7">
        <v>3.71</v>
      </c>
      <c r="AF303" s="7">
        <v>8</v>
      </c>
      <c r="AG303" s="7">
        <v>0.52</v>
      </c>
      <c r="AH303" s="7">
        <v>42</v>
      </c>
      <c r="AI303" s="7">
        <v>40</v>
      </c>
      <c r="AJ303" s="7">
        <v>18</v>
      </c>
      <c r="AK303" s="7">
        <v>0.433758</v>
      </c>
      <c r="AL303" s="15">
        <f t="shared" si="421"/>
        <v>0.00992811522898482</v>
      </c>
      <c r="AM303" s="7">
        <v>0.00573200000000001</v>
      </c>
      <c r="AN303" s="7">
        <v>0.506369</v>
      </c>
      <c r="AO303" s="15">
        <f t="shared" si="422"/>
        <v>0.0198579625087773</v>
      </c>
      <c r="AP303" s="7">
        <v>0.0114650000000001</v>
      </c>
      <c r="AQ303" s="37">
        <f t="shared" si="423"/>
        <v>0.154778877631446</v>
      </c>
      <c r="AR303" s="37">
        <f t="shared" si="424"/>
        <v>0.000687271063959778</v>
      </c>
      <c r="AS303" s="7">
        <v>373.123</v>
      </c>
      <c r="AT303" s="15">
        <f t="shared" si="425"/>
        <v>21.9069786141312</v>
      </c>
      <c r="AU303" s="7">
        <v>12.648</v>
      </c>
      <c r="AV303" s="7">
        <v>543.874</v>
      </c>
      <c r="AW303" s="15">
        <f t="shared" si="426"/>
        <v>65.7209358423935</v>
      </c>
      <c r="AX303" s="7">
        <v>37.944</v>
      </c>
      <c r="AY303" s="37">
        <f t="shared" si="391"/>
        <v>0.376809478382876</v>
      </c>
      <c r="AZ303" s="37">
        <f t="shared" si="392"/>
        <v>0.00601636892455038</v>
      </c>
      <c r="BA303" s="7">
        <v>481.006</v>
      </c>
      <c r="BB303" s="15">
        <f t="shared" si="393"/>
        <v>20.3186880235907</v>
      </c>
      <c r="BC303" s="7">
        <v>11.7310000000001</v>
      </c>
      <c r="BD303" s="7">
        <v>522.067</v>
      </c>
      <c r="BE303" s="15">
        <f t="shared" si="394"/>
        <v>30.4806301115971</v>
      </c>
      <c r="BF303" s="7">
        <v>17.598</v>
      </c>
      <c r="BG303" s="37">
        <f t="shared" si="395"/>
        <v>0.0819161880961481</v>
      </c>
      <c r="BH303" s="37">
        <f t="shared" si="396"/>
        <v>0.0017310480721472</v>
      </c>
      <c r="BY303" s="7">
        <v>69.1892</v>
      </c>
      <c r="BZ303" s="15">
        <f t="shared" si="315"/>
        <v>1.40434679477685</v>
      </c>
      <c r="CA303" s="7">
        <v>0.8108</v>
      </c>
      <c r="CB303" s="7">
        <v>69.1892</v>
      </c>
      <c r="CC303" s="15">
        <f t="shared" si="316"/>
        <v>0.936173461490968</v>
      </c>
      <c r="CD303" s="7">
        <v>0.540499999999994</v>
      </c>
      <c r="CE303" s="37">
        <f t="shared" si="317"/>
        <v>0</v>
      </c>
      <c r="CF303" s="37">
        <f t="shared" si="318"/>
        <v>0.000198351378812612</v>
      </c>
      <c r="CG303" s="7">
        <v>4.97359</v>
      </c>
      <c r="CH303" s="15">
        <f t="shared" si="369"/>
        <v>0.0751017230161862</v>
      </c>
      <c r="CI303" s="7">
        <v>0.0433599999999998</v>
      </c>
      <c r="CJ303" s="7">
        <v>4.97235</v>
      </c>
      <c r="CK303" s="15">
        <f t="shared" si="370"/>
        <v>0.112652584524281</v>
      </c>
      <c r="CL303" s="7">
        <v>0.0650400000000007</v>
      </c>
      <c r="CM303" s="37">
        <f t="shared" si="371"/>
        <v>-0.000249347976445602</v>
      </c>
      <c r="CN303" s="37">
        <f t="shared" si="372"/>
        <v>0.000247099517767811</v>
      </c>
      <c r="CO303" s="7">
        <v>239.184</v>
      </c>
      <c r="CP303" s="15">
        <f t="shared" si="397"/>
        <v>23.3272602763376</v>
      </c>
      <c r="CQ303" s="7">
        <v>13.468</v>
      </c>
      <c r="CR303" s="7">
        <v>239.261</v>
      </c>
      <c r="CS303" s="15">
        <f t="shared" si="398"/>
        <v>11.6636301381688</v>
      </c>
      <c r="CT303" s="7">
        <v>6.73400000000001</v>
      </c>
      <c r="CU303" s="37">
        <f t="shared" si="399"/>
        <v>0.000321876080488614</v>
      </c>
      <c r="CV303" s="37">
        <f t="shared" si="400"/>
        <v>0.00396274455716941</v>
      </c>
      <c r="DE303" s="7">
        <v>132.671</v>
      </c>
      <c r="DF303" s="15">
        <f t="shared" si="401"/>
        <v>2.81458256229943</v>
      </c>
      <c r="DG303" s="7">
        <v>1.625</v>
      </c>
      <c r="DH303" s="7">
        <v>131.047</v>
      </c>
      <c r="DI303" s="15">
        <f t="shared" si="402"/>
        <v>6.56620461149361</v>
      </c>
      <c r="DJ303" s="7">
        <v>3.791</v>
      </c>
      <c r="DK303" s="37">
        <f t="shared" si="403"/>
        <v>-0.0123163419180319</v>
      </c>
      <c r="DL303" s="37">
        <f t="shared" si="404"/>
        <v>0.000986883063247018</v>
      </c>
      <c r="DM303" s="7">
        <v>90.5695</v>
      </c>
      <c r="DN303" s="15">
        <f t="shared" si="405"/>
        <v>1.40590564050366</v>
      </c>
      <c r="DO303" s="7">
        <v>0.811700000000002</v>
      </c>
      <c r="DP303" s="7">
        <v>93.7913</v>
      </c>
      <c r="DQ303" s="15">
        <f t="shared" si="406"/>
        <v>1.40296115413077</v>
      </c>
      <c r="DR303" s="7">
        <v>0.809999999999988</v>
      </c>
      <c r="DS303" s="37">
        <f t="shared" si="407"/>
        <v>0.0349545893977226</v>
      </c>
      <c r="DT303" s="37">
        <f t="shared" si="408"/>
        <v>0.000154904510550306</v>
      </c>
      <c r="EK303" s="7">
        <v>61.1437</v>
      </c>
      <c r="EL303" s="15">
        <f t="shared" si="377"/>
        <v>9.14280339283308</v>
      </c>
      <c r="EM303" s="7">
        <v>5.2786</v>
      </c>
      <c r="EN303" s="7">
        <v>61.1437</v>
      </c>
      <c r="EO303" s="15">
        <f t="shared" si="378"/>
        <v>5.33333084666607</v>
      </c>
      <c r="EP303" s="7">
        <v>3.07919999999999</v>
      </c>
      <c r="EQ303" s="37">
        <f t="shared" si="379"/>
        <v>0</v>
      </c>
      <c r="ER303" s="37">
        <f t="shared" si="380"/>
        <v>0.00998918568034825</v>
      </c>
      <c r="ES303" s="7">
        <v>53.7475</v>
      </c>
      <c r="ET303" s="15">
        <f t="shared" si="381"/>
        <v>10.2208318154639</v>
      </c>
      <c r="EU303" s="7">
        <v>5.901</v>
      </c>
      <c r="EV303" s="7">
        <v>44.5856</v>
      </c>
      <c r="EW303" s="15">
        <f t="shared" si="382"/>
        <v>7.57166010528735</v>
      </c>
      <c r="EX303" s="7">
        <v>4.3715</v>
      </c>
      <c r="EY303" s="37">
        <f t="shared" si="383"/>
        <v>-0.18688621736103</v>
      </c>
      <c r="EZ303" s="37">
        <f t="shared" si="384"/>
        <v>0.021667380451939</v>
      </c>
      <c r="FA303" s="7">
        <v>529.949</v>
      </c>
      <c r="FB303" s="15">
        <f t="shared" si="385"/>
        <v>36.9273232173686</v>
      </c>
      <c r="FC303" s="7">
        <v>21.3200000000001</v>
      </c>
      <c r="FD303" s="7">
        <v>423.35</v>
      </c>
      <c r="FE303" s="15">
        <f t="shared" si="386"/>
        <v>26.3774017484664</v>
      </c>
      <c r="FF303" s="7">
        <v>15.229</v>
      </c>
      <c r="FG303" s="37">
        <f t="shared" si="387"/>
        <v>-0.224581515412728</v>
      </c>
      <c r="FH303" s="37">
        <f t="shared" si="388"/>
        <v>0.00291250385170246</v>
      </c>
      <c r="FI303" s="7">
        <v>0.500581</v>
      </c>
      <c r="FJ303" s="15">
        <f t="shared" si="409"/>
        <v>0.0181276437520159</v>
      </c>
      <c r="FK303" s="7">
        <v>0.010466</v>
      </c>
      <c r="FL303" s="7">
        <v>0.525</v>
      </c>
      <c r="FM303" s="15">
        <f t="shared" si="410"/>
        <v>0.0302104301856164</v>
      </c>
      <c r="FN303" s="7">
        <v>0.017442</v>
      </c>
      <c r="FO303" s="37">
        <f t="shared" si="411"/>
        <v>0.0476288387688928</v>
      </c>
      <c r="FP303" s="37">
        <f t="shared" si="412"/>
        <v>0.00154089037540937</v>
      </c>
      <c r="FY303" s="7">
        <v>17.2322</v>
      </c>
      <c r="FZ303" s="15">
        <f t="shared" si="413"/>
        <v>0.147743933885626</v>
      </c>
      <c r="GA303" s="7">
        <v>0.0853000000000002</v>
      </c>
      <c r="GB303" s="7">
        <v>20.8152</v>
      </c>
      <c r="GC303" s="15">
        <f t="shared" si="414"/>
        <v>0.738719669428128</v>
      </c>
      <c r="GD303" s="7">
        <v>0.426500000000001</v>
      </c>
      <c r="GE303" s="37">
        <f t="shared" si="415"/>
        <v>0.188903762395704</v>
      </c>
      <c r="GF303" s="37">
        <f t="shared" si="416"/>
        <v>0.00044433616221485</v>
      </c>
      <c r="GG303" s="7">
        <v>97.9475</v>
      </c>
      <c r="GH303" s="15">
        <f t="shared" si="417"/>
        <v>0.744089026931579</v>
      </c>
      <c r="GI303" s="7">
        <v>0.429599999999994</v>
      </c>
      <c r="GJ303" s="7">
        <v>105.251</v>
      </c>
      <c r="GK303" s="15">
        <f t="shared" si="418"/>
        <v>1.48783164370166</v>
      </c>
      <c r="GL303" s="7">
        <v>0.858999999999995</v>
      </c>
      <c r="GM303" s="37">
        <f t="shared" si="419"/>
        <v>0.071916352866312</v>
      </c>
      <c r="GN303" s="37">
        <f t="shared" si="420"/>
        <v>8.58463449239754e-5</v>
      </c>
    </row>
    <row r="304" ht="16.8" spans="1:196">
      <c r="A304" s="5">
        <v>52</v>
      </c>
      <c r="B304" s="5" t="s">
        <v>268</v>
      </c>
      <c r="C304" s="14" t="s">
        <v>78</v>
      </c>
      <c r="D304" s="5" t="s">
        <v>269</v>
      </c>
      <c r="E304" s="7">
        <v>118.208333</v>
      </c>
      <c r="F304" s="7">
        <v>25.675</v>
      </c>
      <c r="G304" s="5" t="s">
        <v>80</v>
      </c>
      <c r="H304" s="8">
        <v>1100</v>
      </c>
      <c r="I304" s="7">
        <v>17.6</v>
      </c>
      <c r="J304" s="8">
        <v>1800</v>
      </c>
      <c r="K304" s="5" t="s">
        <v>117</v>
      </c>
      <c r="P304" s="9">
        <v>3</v>
      </c>
      <c r="Q304" s="6" t="s">
        <v>82</v>
      </c>
      <c r="R304" s="5" t="s">
        <v>118</v>
      </c>
      <c r="S304" s="5" t="s">
        <v>110</v>
      </c>
      <c r="W304" s="5">
        <v>1</v>
      </c>
      <c r="X304" s="5" t="s">
        <v>82</v>
      </c>
      <c r="Y304" s="5" t="s">
        <v>119</v>
      </c>
      <c r="Z304" s="48">
        <v>1.6655</v>
      </c>
      <c r="AA304" s="5">
        <v>3</v>
      </c>
      <c r="AB304" s="5" t="s">
        <v>91</v>
      </c>
      <c r="AC304" s="5" t="s">
        <v>87</v>
      </c>
      <c r="AD304" s="6" t="s">
        <v>88</v>
      </c>
      <c r="AE304" s="7">
        <v>3.71</v>
      </c>
      <c r="AF304" s="7">
        <v>8</v>
      </c>
      <c r="AG304" s="7">
        <v>0.52</v>
      </c>
      <c r="AH304" s="7">
        <v>42</v>
      </c>
      <c r="AI304" s="7">
        <v>40</v>
      </c>
      <c r="AJ304" s="7">
        <v>18</v>
      </c>
      <c r="AK304" s="7">
        <v>0.361146</v>
      </c>
      <c r="AL304" s="15">
        <f t="shared" si="421"/>
        <v>0.00661989818652823</v>
      </c>
      <c r="AM304" s="7">
        <v>0.00382199999999999</v>
      </c>
      <c r="AN304" s="7">
        <v>0.418471</v>
      </c>
      <c r="AO304" s="15">
        <f t="shared" si="422"/>
        <v>0.00661989818652823</v>
      </c>
      <c r="AP304" s="7">
        <v>0.00382199999999999</v>
      </c>
      <c r="AQ304" s="37">
        <f t="shared" si="423"/>
        <v>0.147325283721747</v>
      </c>
      <c r="AR304" s="37">
        <f t="shared" si="424"/>
        <v>0.000195415657402379</v>
      </c>
      <c r="AS304" s="7">
        <v>303.557</v>
      </c>
      <c r="AT304" s="15">
        <f t="shared" si="425"/>
        <v>21.9087106649387</v>
      </c>
      <c r="AU304" s="7">
        <v>12.649</v>
      </c>
      <c r="AV304" s="7">
        <v>398.419</v>
      </c>
      <c r="AW304" s="15">
        <f t="shared" si="426"/>
        <v>43.8139572282623</v>
      </c>
      <c r="AX304" s="7">
        <v>25.296</v>
      </c>
      <c r="AY304" s="37">
        <f t="shared" si="391"/>
        <v>0.271934813574446</v>
      </c>
      <c r="AZ304" s="37">
        <f t="shared" si="392"/>
        <v>0.00576742892286891</v>
      </c>
      <c r="BA304" s="7">
        <v>522.067</v>
      </c>
      <c r="BB304" s="15">
        <f t="shared" si="393"/>
        <v>50.8010501859952</v>
      </c>
      <c r="BC304" s="7">
        <v>29.33</v>
      </c>
      <c r="BD304" s="7">
        <v>539.665</v>
      </c>
      <c r="BE304" s="15">
        <f t="shared" si="394"/>
        <v>40.6391080979887</v>
      </c>
      <c r="BF304" s="7">
        <v>23.4630000000001</v>
      </c>
      <c r="BG304" s="37">
        <f t="shared" si="395"/>
        <v>0.0331526445420458</v>
      </c>
      <c r="BH304" s="37">
        <f t="shared" si="396"/>
        <v>0.00504649886755918</v>
      </c>
      <c r="BY304" s="7">
        <v>70.2703</v>
      </c>
      <c r="BZ304" s="15">
        <f t="shared" si="315"/>
        <v>0.936173461490968</v>
      </c>
      <c r="CA304" s="7">
        <v>0.540499999999994</v>
      </c>
      <c r="CB304" s="7">
        <v>70.8108</v>
      </c>
      <c r="CC304" s="15">
        <f t="shared" si="316"/>
        <v>0.936346666571731</v>
      </c>
      <c r="CD304" s="7">
        <v>0.540599999999998</v>
      </c>
      <c r="CE304" s="37">
        <f t="shared" si="317"/>
        <v>0.00766229699696819</v>
      </c>
      <c r="CF304" s="37">
        <f t="shared" si="318"/>
        <v>0.000117447172923755</v>
      </c>
      <c r="CG304" s="7">
        <v>5.05763</v>
      </c>
      <c r="CH304" s="15">
        <f t="shared" si="369"/>
        <v>0.112583302491978</v>
      </c>
      <c r="CI304" s="7">
        <v>0.0650000000000004</v>
      </c>
      <c r="CJ304" s="7">
        <v>5.22983</v>
      </c>
      <c r="CK304" s="15">
        <f t="shared" si="370"/>
        <v>0.0751017230161862</v>
      </c>
      <c r="CL304" s="7">
        <v>0.0433599999999998</v>
      </c>
      <c r="CM304" s="37">
        <f t="shared" si="371"/>
        <v>0.0334807786396072</v>
      </c>
      <c r="CN304" s="37">
        <f t="shared" si="372"/>
        <v>0.000233909576475389</v>
      </c>
      <c r="CO304" s="7">
        <v>219.151</v>
      </c>
      <c r="CP304" s="15">
        <f t="shared" si="397"/>
        <v>6.99748526257825</v>
      </c>
      <c r="CQ304" s="7">
        <v>4.03999999999999</v>
      </c>
      <c r="CR304" s="7">
        <v>211.144</v>
      </c>
      <c r="CS304" s="15">
        <f t="shared" si="398"/>
        <v>4.66614487559054</v>
      </c>
      <c r="CT304" s="7">
        <v>2.69399999999999</v>
      </c>
      <c r="CU304" s="37">
        <f t="shared" si="399"/>
        <v>-0.0372206247809759</v>
      </c>
      <c r="CV304" s="37">
        <f t="shared" si="400"/>
        <v>0.000502634771490591</v>
      </c>
      <c r="DE304" s="7">
        <v>114.801</v>
      </c>
      <c r="DF304" s="15">
        <f t="shared" si="401"/>
        <v>6.56620461149361</v>
      </c>
      <c r="DG304" s="7">
        <v>3.791</v>
      </c>
      <c r="DH304" s="7">
        <v>110.469</v>
      </c>
      <c r="DI304" s="15">
        <f t="shared" si="402"/>
        <v>1.87581102459711</v>
      </c>
      <c r="DJ304" s="7">
        <v>1.08300000000001</v>
      </c>
      <c r="DK304" s="37">
        <f t="shared" si="403"/>
        <v>-0.0384652560370835</v>
      </c>
      <c r="DL304" s="37">
        <f t="shared" si="404"/>
        <v>0.00118658794624147</v>
      </c>
      <c r="DM304" s="7">
        <v>89.3033</v>
      </c>
      <c r="DN304" s="15">
        <f t="shared" si="405"/>
        <v>1.40434679477685</v>
      </c>
      <c r="DO304" s="7">
        <v>0.8108</v>
      </c>
      <c r="DP304" s="7">
        <v>90.0926</v>
      </c>
      <c r="DQ304" s="15">
        <f t="shared" si="406"/>
        <v>1.40296115413079</v>
      </c>
      <c r="DR304" s="7">
        <v>0.810000000000002</v>
      </c>
      <c r="DS304" s="37">
        <f t="shared" si="407"/>
        <v>0.00879958898875177</v>
      </c>
      <c r="DT304" s="37">
        <f t="shared" si="408"/>
        <v>0.000163264936852859</v>
      </c>
      <c r="EK304" s="7">
        <v>79.1789</v>
      </c>
      <c r="EL304" s="15">
        <f t="shared" si="377"/>
        <v>4.57140169641656</v>
      </c>
      <c r="EM304" s="7">
        <v>2.63930000000001</v>
      </c>
      <c r="EN304" s="7">
        <v>132.845</v>
      </c>
      <c r="EO304" s="15">
        <f t="shared" si="378"/>
        <v>6.85718914716518</v>
      </c>
      <c r="EP304" s="7">
        <v>3.959</v>
      </c>
      <c r="EQ304" s="37">
        <f t="shared" si="379"/>
        <v>0.517473185881074</v>
      </c>
      <c r="ER304" s="37">
        <f t="shared" si="380"/>
        <v>0.00199925217326549</v>
      </c>
      <c r="ES304" s="7">
        <v>47.6675</v>
      </c>
      <c r="ET304" s="15">
        <f t="shared" si="381"/>
        <v>6.43612759584519</v>
      </c>
      <c r="EU304" s="7">
        <v>3.7159</v>
      </c>
      <c r="EV304" s="7">
        <v>68.233</v>
      </c>
      <c r="EW304" s="15">
        <f t="shared" si="382"/>
        <v>3.40729034864948</v>
      </c>
      <c r="EX304" s="7">
        <v>1.96719999999999</v>
      </c>
      <c r="EY304" s="37">
        <f t="shared" si="383"/>
        <v>0.358678494832888</v>
      </c>
      <c r="EZ304" s="37">
        <f t="shared" si="384"/>
        <v>0.00690812163997533</v>
      </c>
      <c r="FA304" s="7">
        <v>606.091</v>
      </c>
      <c r="FB304" s="15">
        <f t="shared" si="385"/>
        <v>26.3774017484664</v>
      </c>
      <c r="FC304" s="7">
        <v>15.229</v>
      </c>
      <c r="FD304" s="7">
        <v>551.269</v>
      </c>
      <c r="FE304" s="15">
        <f t="shared" si="386"/>
        <v>31.6514964575137</v>
      </c>
      <c r="FF304" s="7">
        <v>18.274</v>
      </c>
      <c r="FG304" s="37">
        <f t="shared" si="387"/>
        <v>-0.094807246524919</v>
      </c>
      <c r="FH304" s="37">
        <f t="shared" si="388"/>
        <v>0.00173019978710906</v>
      </c>
      <c r="FI304" s="7">
        <v>0.301744</v>
      </c>
      <c r="FJ304" s="15">
        <f t="shared" si="409"/>
        <v>0.0151052150928081</v>
      </c>
      <c r="FK304" s="7">
        <v>0.00872099999999998</v>
      </c>
      <c r="FL304" s="7">
        <v>0.270349</v>
      </c>
      <c r="FM304" s="15">
        <f t="shared" si="410"/>
        <v>0.0694829501964331</v>
      </c>
      <c r="FN304" s="7">
        <v>0.040116</v>
      </c>
      <c r="FO304" s="37">
        <f t="shared" si="411"/>
        <v>-0.109865258857658</v>
      </c>
      <c r="FP304" s="37">
        <f t="shared" si="412"/>
        <v>0.0228537222551075</v>
      </c>
      <c r="FY304" s="7">
        <v>16.9763</v>
      </c>
      <c r="FZ304" s="15">
        <f t="shared" si="413"/>
        <v>0.738719669428128</v>
      </c>
      <c r="GA304" s="7">
        <v>0.426500000000001</v>
      </c>
      <c r="GB304" s="7">
        <v>20.4739</v>
      </c>
      <c r="GC304" s="15">
        <f t="shared" si="414"/>
        <v>0.591148940623258</v>
      </c>
      <c r="GD304" s="7">
        <v>0.3413</v>
      </c>
      <c r="GE304" s="37">
        <f t="shared" si="415"/>
        <v>0.187332650519201</v>
      </c>
      <c r="GF304" s="37">
        <f t="shared" si="416"/>
        <v>0.000909067238434974</v>
      </c>
      <c r="GG304" s="7">
        <v>102.243</v>
      </c>
      <c r="GH304" s="15">
        <f t="shared" si="417"/>
        <v>0.744781847254629</v>
      </c>
      <c r="GI304" s="7">
        <v>0.430000000000007</v>
      </c>
      <c r="GJ304" s="7">
        <v>109.117</v>
      </c>
      <c r="GK304" s="15">
        <f t="shared" si="418"/>
        <v>2.23261349095628</v>
      </c>
      <c r="GL304" s="7">
        <v>1.289</v>
      </c>
      <c r="GM304" s="37">
        <f t="shared" si="419"/>
        <v>0.0650683681268598</v>
      </c>
      <c r="GN304" s="37">
        <f t="shared" si="420"/>
        <v>0.000157234793324319</v>
      </c>
    </row>
    <row r="305" ht="16.8" spans="1:196">
      <c r="A305" s="5">
        <v>52</v>
      </c>
      <c r="B305" s="5" t="s">
        <v>268</v>
      </c>
      <c r="C305" s="14" t="s">
        <v>78</v>
      </c>
      <c r="D305" s="5" t="s">
        <v>269</v>
      </c>
      <c r="E305" s="7">
        <v>118.208333</v>
      </c>
      <c r="F305" s="7">
        <v>25.675</v>
      </c>
      <c r="G305" s="5" t="s">
        <v>80</v>
      </c>
      <c r="H305" s="8">
        <v>1100</v>
      </c>
      <c r="I305" s="7">
        <v>17.6</v>
      </c>
      <c r="J305" s="8">
        <v>1800</v>
      </c>
      <c r="K305" s="5" t="s">
        <v>117</v>
      </c>
      <c r="P305" s="9">
        <v>3</v>
      </c>
      <c r="Q305" s="6" t="s">
        <v>82</v>
      </c>
      <c r="R305" s="5" t="s">
        <v>118</v>
      </c>
      <c r="S305" s="5" t="s">
        <v>110</v>
      </c>
      <c r="W305" s="5">
        <v>1</v>
      </c>
      <c r="X305" s="5" t="s">
        <v>82</v>
      </c>
      <c r="Y305" s="5" t="s">
        <v>119</v>
      </c>
      <c r="Z305" s="48">
        <v>1.6655</v>
      </c>
      <c r="AA305" s="5">
        <v>3</v>
      </c>
      <c r="AB305" s="5" t="s">
        <v>91</v>
      </c>
      <c r="AC305" s="5" t="s">
        <v>87</v>
      </c>
      <c r="AD305" s="6" t="s">
        <v>88</v>
      </c>
      <c r="AE305" s="7">
        <v>3.71</v>
      </c>
      <c r="AF305" s="7">
        <v>8</v>
      </c>
      <c r="AG305" s="7">
        <v>0.52</v>
      </c>
      <c r="AH305" s="7">
        <v>42</v>
      </c>
      <c r="AI305" s="7">
        <v>40</v>
      </c>
      <c r="AJ305" s="7">
        <v>18</v>
      </c>
      <c r="AK305" s="7">
        <v>0.395541</v>
      </c>
      <c r="AL305" s="15">
        <f t="shared" si="421"/>
        <v>0.00992984727979244</v>
      </c>
      <c r="AM305" s="7">
        <v>0.00573300000000004</v>
      </c>
      <c r="AN305" s="7">
        <v>0.450955</v>
      </c>
      <c r="AO305" s="15">
        <f t="shared" si="422"/>
        <v>0.0165497454663206</v>
      </c>
      <c r="AP305" s="7">
        <v>0.00955499999999998</v>
      </c>
      <c r="AQ305" s="37">
        <f t="shared" si="423"/>
        <v>0.131113108173992</v>
      </c>
      <c r="AR305" s="37">
        <f t="shared" si="424"/>
        <v>0.00065902503503469</v>
      </c>
      <c r="AS305" s="7">
        <v>316.206</v>
      </c>
      <c r="AT305" s="15">
        <f t="shared" si="425"/>
        <v>32.8604679211967</v>
      </c>
      <c r="AU305" s="7">
        <v>18.972</v>
      </c>
      <c r="AV305" s="7">
        <v>360.474</v>
      </c>
      <c r="AW305" s="15">
        <f t="shared" si="426"/>
        <v>32.8621999720043</v>
      </c>
      <c r="AX305" s="7">
        <v>18.973</v>
      </c>
      <c r="AY305" s="37">
        <f t="shared" si="391"/>
        <v>0.131025932143968</v>
      </c>
      <c r="AZ305" s="37">
        <f t="shared" si="392"/>
        <v>0.00637014628608289</v>
      </c>
      <c r="BA305" s="7">
        <v>481.006</v>
      </c>
      <c r="BB305" s="15">
        <f t="shared" si="393"/>
        <v>20.3186880235907</v>
      </c>
      <c r="BC305" s="7">
        <v>11.7310000000001</v>
      </c>
      <c r="BD305" s="7">
        <v>428.212</v>
      </c>
      <c r="BE305" s="15">
        <f t="shared" si="394"/>
        <v>20.3204200743981</v>
      </c>
      <c r="BF305" s="7">
        <v>11.732</v>
      </c>
      <c r="BG305" s="37">
        <f t="shared" si="395"/>
        <v>-0.116261343989811</v>
      </c>
      <c r="BH305" s="37">
        <f t="shared" si="396"/>
        <v>0.00134542833367997</v>
      </c>
      <c r="BY305" s="7">
        <v>71.8919</v>
      </c>
      <c r="BZ305" s="15">
        <f t="shared" si="315"/>
        <v>2.34052025626781</v>
      </c>
      <c r="CA305" s="7">
        <v>1.35129999999999</v>
      </c>
      <c r="CB305" s="7">
        <v>71.3514</v>
      </c>
      <c r="CC305" s="15">
        <f t="shared" si="316"/>
        <v>1.87234692298196</v>
      </c>
      <c r="CD305" s="7">
        <v>1.081</v>
      </c>
      <c r="CE305" s="37">
        <f t="shared" si="317"/>
        <v>-0.00754663659938259</v>
      </c>
      <c r="CF305" s="37">
        <f t="shared" si="318"/>
        <v>0.000582833658726116</v>
      </c>
      <c r="CG305" s="7">
        <v>5.27166</v>
      </c>
      <c r="CH305" s="15">
        <f t="shared" si="369"/>
        <v>0.262856030556653</v>
      </c>
      <c r="CI305" s="7">
        <v>0.15176</v>
      </c>
      <c r="CJ305" s="7">
        <v>5.18374</v>
      </c>
      <c r="CK305" s="15">
        <f t="shared" si="370"/>
        <v>0.0751017230161862</v>
      </c>
      <c r="CL305" s="7">
        <v>0.0433599999999998</v>
      </c>
      <c r="CM305" s="37">
        <f t="shared" si="371"/>
        <v>-0.0168184999952927</v>
      </c>
      <c r="CN305" s="37">
        <f t="shared" si="372"/>
        <v>0.000898709776428204</v>
      </c>
      <c r="CO305" s="7">
        <v>239.519</v>
      </c>
      <c r="CP305" s="15">
        <f t="shared" si="397"/>
        <v>4.66960897720569</v>
      </c>
      <c r="CQ305" s="7">
        <v>2.696</v>
      </c>
      <c r="CR305" s="7">
        <v>235.555</v>
      </c>
      <c r="CS305" s="15">
        <f t="shared" si="398"/>
        <v>4.67134102801326</v>
      </c>
      <c r="CT305" s="7">
        <v>2.697</v>
      </c>
      <c r="CU305" s="37">
        <f t="shared" si="399"/>
        <v>-0.0166883138094107</v>
      </c>
      <c r="CV305" s="37">
        <f t="shared" si="400"/>
        <v>0.000257787421791463</v>
      </c>
      <c r="DE305" s="7">
        <v>115.343</v>
      </c>
      <c r="DF305" s="15">
        <f t="shared" si="401"/>
        <v>5.62743307379128</v>
      </c>
      <c r="DG305" s="7">
        <v>3.249</v>
      </c>
      <c r="DH305" s="7">
        <v>111.011</v>
      </c>
      <c r="DI305" s="15">
        <f t="shared" si="402"/>
        <v>2.81285051149187</v>
      </c>
      <c r="DJ305" s="7">
        <v>1.62400000000001</v>
      </c>
      <c r="DK305" s="37">
        <f t="shared" si="403"/>
        <v>-0.0382810024047915</v>
      </c>
      <c r="DL305" s="37">
        <f t="shared" si="404"/>
        <v>0.00100745813282908</v>
      </c>
      <c r="DM305" s="7">
        <v>90.4695</v>
      </c>
      <c r="DN305" s="15">
        <f t="shared" si="405"/>
        <v>1.40278794905003</v>
      </c>
      <c r="DO305" s="7">
        <v>0.809899999999999</v>
      </c>
      <c r="DP305" s="7">
        <v>93.2841</v>
      </c>
      <c r="DQ305" s="15">
        <f t="shared" si="406"/>
        <v>2.10652019216527</v>
      </c>
      <c r="DR305" s="7">
        <v>1.2162</v>
      </c>
      <c r="DS305" s="37">
        <f t="shared" si="407"/>
        <v>0.0306368979956222</v>
      </c>
      <c r="DT305" s="37">
        <f t="shared" si="408"/>
        <v>0.000250120470603159</v>
      </c>
      <c r="EK305" s="7">
        <v>83.5777</v>
      </c>
      <c r="EL305" s="15">
        <f t="shared" si="377"/>
        <v>10.6666616933322</v>
      </c>
      <c r="EM305" s="7">
        <v>6.1584</v>
      </c>
      <c r="EN305" s="7">
        <v>107.771</v>
      </c>
      <c r="EO305" s="15">
        <f t="shared" si="378"/>
        <v>3.81051177665153</v>
      </c>
      <c r="EP305" s="7">
        <v>2.2</v>
      </c>
      <c r="EQ305" s="37">
        <f t="shared" si="379"/>
        <v>0.254231867489805</v>
      </c>
      <c r="ER305" s="37">
        <f t="shared" si="380"/>
        <v>0.0058461562848647</v>
      </c>
      <c r="ES305" s="7">
        <v>50.9871</v>
      </c>
      <c r="ET305" s="15">
        <f t="shared" si="381"/>
        <v>3.02866404211494</v>
      </c>
      <c r="EU305" s="7">
        <v>1.7486</v>
      </c>
      <c r="EV305" s="7">
        <v>63.4639</v>
      </c>
      <c r="EW305" s="15">
        <f t="shared" si="382"/>
        <v>0.758118638472898</v>
      </c>
      <c r="EX305" s="7">
        <v>0.4377</v>
      </c>
      <c r="EY305" s="37">
        <f t="shared" si="383"/>
        <v>0.218898580749162</v>
      </c>
      <c r="EZ305" s="37">
        <f t="shared" si="384"/>
        <v>0.00122370985762648</v>
      </c>
      <c r="FA305" s="7">
        <v>554.315</v>
      </c>
      <c r="FB305" s="15">
        <f t="shared" si="385"/>
        <v>26.3756696976589</v>
      </c>
      <c r="FC305" s="7">
        <v>15.228</v>
      </c>
      <c r="FD305" s="7">
        <v>487.31</v>
      </c>
      <c r="FE305" s="15">
        <f t="shared" si="386"/>
        <v>31.6514964575137</v>
      </c>
      <c r="FF305" s="7">
        <v>18.274</v>
      </c>
      <c r="FG305" s="37">
        <f t="shared" si="387"/>
        <v>-0.128832646339444</v>
      </c>
      <c r="FH305" s="37">
        <f t="shared" si="388"/>
        <v>0.00216092750246634</v>
      </c>
      <c r="FI305" s="7">
        <v>0.272093</v>
      </c>
      <c r="FJ305" s="15">
        <f t="shared" si="409"/>
        <v>0.0543777351036249</v>
      </c>
      <c r="FK305" s="7">
        <v>0.031395</v>
      </c>
      <c r="FL305" s="7">
        <v>0.263372</v>
      </c>
      <c r="FM305" s="15">
        <f t="shared" si="410"/>
        <v>0.0453156452784245</v>
      </c>
      <c r="FN305" s="7">
        <v>0.026163</v>
      </c>
      <c r="FO305" s="37">
        <f t="shared" si="411"/>
        <v>-0.032576438165469</v>
      </c>
      <c r="FP305" s="37">
        <f t="shared" si="412"/>
        <v>0.0231814689923441</v>
      </c>
      <c r="FY305" s="7">
        <v>16.891</v>
      </c>
      <c r="FZ305" s="15">
        <f t="shared" si="413"/>
        <v>0.29548786777125</v>
      </c>
      <c r="GA305" s="7">
        <v>0.1706</v>
      </c>
      <c r="GB305" s="7">
        <v>21.4123</v>
      </c>
      <c r="GC305" s="15">
        <f t="shared" si="414"/>
        <v>0.591148940623258</v>
      </c>
      <c r="GD305" s="7">
        <v>0.3413</v>
      </c>
      <c r="GE305" s="37">
        <f t="shared" si="415"/>
        <v>0.237184587569822</v>
      </c>
      <c r="GF305" s="37">
        <f t="shared" si="416"/>
        <v>0.000356076717956911</v>
      </c>
      <c r="GG305" s="7">
        <v>107.399</v>
      </c>
      <c r="GH305" s="15">
        <f t="shared" si="417"/>
        <v>2.23088144014871</v>
      </c>
      <c r="GI305" s="7">
        <v>1.288</v>
      </c>
      <c r="GJ305" s="7">
        <v>112.124</v>
      </c>
      <c r="GK305" s="15">
        <f t="shared" si="418"/>
        <v>1.48783164370168</v>
      </c>
      <c r="GL305" s="7">
        <v>0.859000000000009</v>
      </c>
      <c r="GM305" s="37">
        <f t="shared" si="419"/>
        <v>0.0430545306771224</v>
      </c>
      <c r="GN305" s="37">
        <f t="shared" si="420"/>
        <v>0.000202517348494722</v>
      </c>
    </row>
    <row r="306" ht="16.8" spans="1:164">
      <c r="A306" s="5">
        <v>53</v>
      </c>
      <c r="B306" s="5" t="s">
        <v>270</v>
      </c>
      <c r="C306" s="6" t="s">
        <v>271</v>
      </c>
      <c r="D306" s="5" t="s">
        <v>272</v>
      </c>
      <c r="E306" s="7">
        <v>114.47</v>
      </c>
      <c r="F306" s="7">
        <v>24.53</v>
      </c>
      <c r="G306" s="5" t="s">
        <v>80</v>
      </c>
      <c r="H306" s="8">
        <v>855</v>
      </c>
      <c r="I306" s="7">
        <v>16.7</v>
      </c>
      <c r="J306" s="8">
        <v>1955</v>
      </c>
      <c r="K306" s="5" t="s">
        <v>81</v>
      </c>
      <c r="L306" s="9">
        <v>10</v>
      </c>
      <c r="M306" s="6" t="s">
        <v>89</v>
      </c>
      <c r="N306" s="5" t="s">
        <v>109</v>
      </c>
      <c r="O306" s="5" t="s">
        <v>84</v>
      </c>
      <c r="W306" s="5">
        <v>7</v>
      </c>
      <c r="X306" s="6" t="s">
        <v>89</v>
      </c>
      <c r="Y306" s="5" t="s">
        <v>85</v>
      </c>
      <c r="Z306" s="48">
        <v>1.6107</v>
      </c>
      <c r="AA306" s="5">
        <v>5</v>
      </c>
      <c r="AB306" s="5" t="s">
        <v>91</v>
      </c>
      <c r="AC306" s="5" t="s">
        <v>103</v>
      </c>
      <c r="AD306" s="6" t="s">
        <v>88</v>
      </c>
      <c r="AE306" s="7">
        <v>5.1</v>
      </c>
      <c r="AF306" s="7">
        <v>4.324999809</v>
      </c>
      <c r="AG306" s="7">
        <v>0.33</v>
      </c>
      <c r="AH306" s="7">
        <v>35.5</v>
      </c>
      <c r="AI306" s="7">
        <v>32.5</v>
      </c>
      <c r="AJ306" s="7">
        <v>32</v>
      </c>
      <c r="AK306" s="7">
        <v>0.183946</v>
      </c>
      <c r="AL306" s="15">
        <f t="shared" si="421"/>
        <v>0.0223606797749979</v>
      </c>
      <c r="AM306" s="7">
        <v>0.01</v>
      </c>
      <c r="AN306" s="7">
        <v>0.265584</v>
      </c>
      <c r="AO306" s="15">
        <f t="shared" si="422"/>
        <v>0.0251401122710301</v>
      </c>
      <c r="AP306" s="7">
        <v>0.011243</v>
      </c>
      <c r="AQ306" s="37">
        <f t="shared" si="423"/>
        <v>0.36728893854892</v>
      </c>
      <c r="AR306" s="37">
        <f t="shared" si="424"/>
        <v>0.00474751390792826</v>
      </c>
      <c r="AS306" s="7">
        <v>0.293407</v>
      </c>
      <c r="AT306" s="15">
        <f t="shared" si="425"/>
        <v>0.0479144646218655</v>
      </c>
      <c r="AU306" s="7">
        <v>0.021428</v>
      </c>
      <c r="AV306" s="7">
        <v>0.28022</v>
      </c>
      <c r="AW306" s="15">
        <f t="shared" si="426"/>
        <v>0.058971820770602</v>
      </c>
      <c r="AX306" s="7">
        <v>0.026373</v>
      </c>
      <c r="AY306" s="37">
        <f t="shared" si="391"/>
        <v>-0.0459857146952354</v>
      </c>
      <c r="AZ306" s="37">
        <f t="shared" si="392"/>
        <v>0.0141913200673334</v>
      </c>
      <c r="BA306" s="7">
        <v>1.40246</v>
      </c>
      <c r="BB306" s="15">
        <f t="shared" si="393"/>
        <v>0.224858995817379</v>
      </c>
      <c r="BC306" s="7">
        <v>0.10056</v>
      </c>
      <c r="BD306" s="7">
        <v>0.868878</v>
      </c>
      <c r="BE306" s="15">
        <f t="shared" si="394"/>
        <v>0.149903761143608</v>
      </c>
      <c r="BF306" s="7">
        <v>0.067039</v>
      </c>
      <c r="BG306" s="37">
        <f t="shared" si="395"/>
        <v>-0.478780392335723</v>
      </c>
      <c r="BH306" s="37">
        <f t="shared" si="396"/>
        <v>0.0110942814674359</v>
      </c>
      <c r="DU306" s="7">
        <v>218.053</v>
      </c>
      <c r="DV306" s="15">
        <f>DW306*(AA306^0.5)</f>
        <v>59.0232503340845</v>
      </c>
      <c r="DW306" s="7">
        <v>26.396</v>
      </c>
      <c r="DX306" s="7">
        <v>157.907</v>
      </c>
      <c r="DY306" s="15">
        <f>DZ306*(AA306^0.5)</f>
        <v>47.2212835488406</v>
      </c>
      <c r="DZ306" s="7">
        <v>21.118</v>
      </c>
      <c r="EA306" s="37">
        <f>LN(DX306)-LN(DU306)</f>
        <v>-0.32273190037187</v>
      </c>
      <c r="EB306" s="37">
        <f>(DY306^2)/(AA306*(DX306^2))+(DV306^2)/(AA306*(DU306^2))</f>
        <v>0.0325394331708821</v>
      </c>
      <c r="EC306" s="7">
        <v>33.5385</v>
      </c>
      <c r="ED306" s="15">
        <f>EE306*(AA306^0.5)</f>
        <v>13.0722770032615</v>
      </c>
      <c r="EE306" s="7">
        <v>5.8461</v>
      </c>
      <c r="EF306" s="7">
        <v>15.3846</v>
      </c>
      <c r="EG306" s="15">
        <f>EH306*(AA306^0.5)</f>
        <v>3.78409783832289</v>
      </c>
      <c r="EH306" s="7">
        <v>1.6923</v>
      </c>
      <c r="EI306" s="37">
        <f>LN(EF306)-LN(EC306)</f>
        <v>-0.779327023589831</v>
      </c>
      <c r="EJ306" s="37">
        <f>(EG306^2)/(AA306*(EF306^2))+(ED306^2)/(AA306*(EC306^2))</f>
        <v>0.0424839325542158</v>
      </c>
      <c r="EK306" s="7">
        <v>32.0011</v>
      </c>
      <c r="EL306" s="15">
        <f t="shared" si="377"/>
        <v>9.85233911566182</v>
      </c>
      <c r="EM306" s="7">
        <v>4.4061</v>
      </c>
      <c r="EN306" s="7">
        <v>35.7527</v>
      </c>
      <c r="EO306" s="15">
        <f t="shared" si="378"/>
        <v>12.1261966419814</v>
      </c>
      <c r="EP306" s="7">
        <v>5.423</v>
      </c>
      <c r="EQ306" s="37">
        <f t="shared" si="379"/>
        <v>0.110855513554792</v>
      </c>
      <c r="ER306" s="37">
        <f t="shared" si="380"/>
        <v>0.0419644857552571</v>
      </c>
      <c r="ES306" s="7">
        <v>16.3192</v>
      </c>
      <c r="ET306" s="15">
        <f t="shared" si="381"/>
        <v>4.73956968510856</v>
      </c>
      <c r="EU306" s="7">
        <v>2.1196</v>
      </c>
      <c r="EV306" s="7">
        <v>41.9831</v>
      </c>
      <c r="EW306" s="15">
        <f t="shared" si="382"/>
        <v>6.84885260828411</v>
      </c>
      <c r="EX306" s="7">
        <v>3.0629</v>
      </c>
      <c r="EY306" s="37">
        <f t="shared" si="383"/>
        <v>0.944924827627431</v>
      </c>
      <c r="EZ306" s="37">
        <f t="shared" si="384"/>
        <v>0.0221923178854833</v>
      </c>
      <c r="FA306" s="7">
        <v>215.877</v>
      </c>
      <c r="FB306" s="15">
        <f t="shared" si="385"/>
        <v>31.6157651338695</v>
      </c>
      <c r="FC306" s="7">
        <v>14.139</v>
      </c>
      <c r="FD306" s="7">
        <v>248.982</v>
      </c>
      <c r="FE306" s="15">
        <f t="shared" si="386"/>
        <v>34.2431450074318</v>
      </c>
      <c r="FF306" s="7">
        <v>15.314</v>
      </c>
      <c r="FG306" s="37">
        <f t="shared" si="387"/>
        <v>0.142671803650439</v>
      </c>
      <c r="FH306" s="37">
        <f t="shared" si="388"/>
        <v>0.00807272139611695</v>
      </c>
    </row>
    <row r="307" ht="16.8" spans="1:164">
      <c r="A307" s="5">
        <v>53</v>
      </c>
      <c r="B307" s="5" t="s">
        <v>270</v>
      </c>
      <c r="C307" s="6" t="s">
        <v>271</v>
      </c>
      <c r="D307" s="5" t="s">
        <v>272</v>
      </c>
      <c r="E307" s="7">
        <v>114.47</v>
      </c>
      <c r="F307" s="7">
        <v>24.53</v>
      </c>
      <c r="G307" s="5" t="s">
        <v>80</v>
      </c>
      <c r="H307" s="8">
        <v>855</v>
      </c>
      <c r="I307" s="7">
        <v>16.7</v>
      </c>
      <c r="J307" s="8">
        <v>1955</v>
      </c>
      <c r="K307" s="5" t="s">
        <v>117</v>
      </c>
      <c r="P307" s="9">
        <v>5</v>
      </c>
      <c r="Q307" s="6" t="s">
        <v>82</v>
      </c>
      <c r="R307" s="5" t="s">
        <v>160</v>
      </c>
      <c r="S307" s="5" t="s">
        <v>84</v>
      </c>
      <c r="W307" s="5">
        <v>7</v>
      </c>
      <c r="X307" s="6" t="s">
        <v>89</v>
      </c>
      <c r="Y307" s="5" t="s">
        <v>85</v>
      </c>
      <c r="Z307" s="48">
        <v>1.6107</v>
      </c>
      <c r="AA307" s="5">
        <v>5</v>
      </c>
      <c r="AB307" s="5" t="s">
        <v>91</v>
      </c>
      <c r="AC307" s="5" t="s">
        <v>103</v>
      </c>
      <c r="AD307" s="6" t="s">
        <v>88</v>
      </c>
      <c r="AE307" s="7">
        <v>5.1</v>
      </c>
      <c r="AF307" s="7">
        <v>4.324999809</v>
      </c>
      <c r="AG307" s="7">
        <v>0.33</v>
      </c>
      <c r="AH307" s="7">
        <v>35.5</v>
      </c>
      <c r="AI307" s="7">
        <v>32.5</v>
      </c>
      <c r="AJ307" s="7">
        <v>32</v>
      </c>
      <c r="AK307" s="7">
        <v>0.183946</v>
      </c>
      <c r="AL307" s="15">
        <f t="shared" si="421"/>
        <v>0.0223606797749979</v>
      </c>
      <c r="AM307" s="7">
        <v>0.01</v>
      </c>
      <c r="AN307" s="7">
        <v>0.320973</v>
      </c>
      <c r="AO307" s="15">
        <f t="shared" si="422"/>
        <v>0.0782534349405826</v>
      </c>
      <c r="AP307" s="7">
        <v>0.034996</v>
      </c>
      <c r="AQ307" s="37">
        <f t="shared" si="423"/>
        <v>0.556714771167914</v>
      </c>
      <c r="AR307" s="37">
        <f t="shared" si="424"/>
        <v>0.0148431747438695</v>
      </c>
      <c r="AS307" s="7">
        <v>0.293407</v>
      </c>
      <c r="AT307" s="15">
        <f t="shared" si="425"/>
        <v>0.0479144646218655</v>
      </c>
      <c r="AU307" s="7">
        <v>0.021428</v>
      </c>
      <c r="AV307" s="7">
        <v>0.402198</v>
      </c>
      <c r="AW307" s="15">
        <f t="shared" si="426"/>
        <v>0.114260837582262</v>
      </c>
      <c r="AX307" s="7">
        <v>0.051099</v>
      </c>
      <c r="AY307" s="37">
        <f t="shared" si="391"/>
        <v>0.315383781037445</v>
      </c>
      <c r="AZ307" s="37">
        <f t="shared" si="392"/>
        <v>0.0214751640584431</v>
      </c>
      <c r="BA307" s="7">
        <v>1.40246</v>
      </c>
      <c r="BB307" s="15">
        <f t="shared" si="393"/>
        <v>0.224858995817379</v>
      </c>
      <c r="BC307" s="7">
        <v>0.10056</v>
      </c>
      <c r="BD307" s="7">
        <v>0.851474</v>
      </c>
      <c r="BE307" s="15">
        <f t="shared" si="394"/>
        <v>0.0748367230709632</v>
      </c>
      <c r="BF307" s="7">
        <v>0.0334680000000001</v>
      </c>
      <c r="BG307" s="37">
        <f t="shared" si="395"/>
        <v>-0.49901415120561</v>
      </c>
      <c r="BH307" s="37">
        <f t="shared" si="396"/>
        <v>0.00668621815912447</v>
      </c>
      <c r="DU307" s="7">
        <v>218.053</v>
      </c>
      <c r="DV307" s="15">
        <f>DW307*(AA307^0.5)</f>
        <v>59.0232503340845</v>
      </c>
      <c r="DW307" s="7">
        <v>26.396</v>
      </c>
      <c r="DX307" s="7">
        <v>259.159</v>
      </c>
      <c r="DY307" s="15">
        <f>DZ307*(AA307^0.5)</f>
        <v>30.3546227945596</v>
      </c>
      <c r="DZ307" s="7">
        <v>13.575</v>
      </c>
      <c r="EA307" s="37">
        <f>LN(DX307)-LN(DU307)</f>
        <v>0.17270362044771</v>
      </c>
      <c r="EB307" s="37">
        <f>(DY307^2)/(AA307*(DX307^2))+(DV307^2)/(AA307*(DU307^2))</f>
        <v>0.0173976284276079</v>
      </c>
      <c r="EC307" s="7">
        <v>33.5385</v>
      </c>
      <c r="ED307" s="15">
        <f>EE307*(AA307^0.5)</f>
        <v>13.0722770032615</v>
      </c>
      <c r="EE307" s="7">
        <v>5.8461</v>
      </c>
      <c r="EF307" s="7">
        <v>57.2308</v>
      </c>
      <c r="EG307" s="15">
        <f>EH307*(AA307^0.5)</f>
        <v>14.1044459816754</v>
      </c>
      <c r="EH307" s="7">
        <v>6.3077</v>
      </c>
      <c r="EI307" s="37">
        <f>LN(EF307)-LN(EC307)</f>
        <v>0.534398182329989</v>
      </c>
      <c r="EJ307" s="37">
        <f>(EG307^2)/(AA307*(EF307^2))+(ED307^2)/(AA307*(EC307^2))</f>
        <v>0.0425313929962517</v>
      </c>
      <c r="EK307" s="7">
        <v>32.0011</v>
      </c>
      <c r="EL307" s="15">
        <f t="shared" si="377"/>
        <v>9.85233911566182</v>
      </c>
      <c r="EM307" s="7">
        <v>4.4061</v>
      </c>
      <c r="EN307" s="7">
        <v>44.5889</v>
      </c>
      <c r="EO307" s="15">
        <f t="shared" si="378"/>
        <v>12.8844472931515</v>
      </c>
      <c r="EP307" s="7">
        <v>5.7621</v>
      </c>
      <c r="EQ307" s="37">
        <f t="shared" si="379"/>
        <v>0.331714671917833</v>
      </c>
      <c r="ER307" s="37">
        <f t="shared" si="380"/>
        <v>0.0356570816351746</v>
      </c>
      <c r="ES307" s="7">
        <v>16.3192</v>
      </c>
      <c r="ET307" s="15">
        <f t="shared" si="381"/>
        <v>4.73956968510856</v>
      </c>
      <c r="EU307" s="7">
        <v>2.1196</v>
      </c>
      <c r="EV307" s="7">
        <v>37.256</v>
      </c>
      <c r="EW307" s="15">
        <f t="shared" si="382"/>
        <v>5.79320491610646</v>
      </c>
      <c r="EX307" s="7">
        <v>2.5908</v>
      </c>
      <c r="EY307" s="37">
        <f t="shared" si="383"/>
        <v>0.825470676953458</v>
      </c>
      <c r="EZ307" s="37">
        <f t="shared" si="384"/>
        <v>0.0217056840350948</v>
      </c>
      <c r="FA307" s="7">
        <v>215.877</v>
      </c>
      <c r="FB307" s="15">
        <f t="shared" si="385"/>
        <v>31.6157651338695</v>
      </c>
      <c r="FC307" s="7">
        <v>14.139</v>
      </c>
      <c r="FD307" s="7">
        <v>196.088</v>
      </c>
      <c r="FE307" s="15">
        <f t="shared" si="386"/>
        <v>31.618001201847</v>
      </c>
      <c r="FF307" s="7">
        <v>14.14</v>
      </c>
      <c r="FG307" s="37">
        <f t="shared" si="387"/>
        <v>-0.0961452629834803</v>
      </c>
      <c r="FH307" s="37">
        <f t="shared" si="388"/>
        <v>0.00948959894907452</v>
      </c>
    </row>
    <row r="308" ht="16.8" spans="1:164">
      <c r="A308" s="5">
        <v>53</v>
      </c>
      <c r="B308" s="5" t="s">
        <v>270</v>
      </c>
      <c r="C308" s="6" t="s">
        <v>271</v>
      </c>
      <c r="D308" s="5" t="s">
        <v>272</v>
      </c>
      <c r="E308" s="7">
        <v>114.47</v>
      </c>
      <c r="F308" s="7">
        <v>24.53</v>
      </c>
      <c r="G308" s="5" t="s">
        <v>80</v>
      </c>
      <c r="H308" s="8">
        <v>855</v>
      </c>
      <c r="I308" s="7">
        <v>16.7</v>
      </c>
      <c r="J308" s="8">
        <v>1955</v>
      </c>
      <c r="K308" s="5" t="s">
        <v>132</v>
      </c>
      <c r="T308" s="6" t="s">
        <v>133</v>
      </c>
      <c r="U308" s="5" t="s">
        <v>273</v>
      </c>
      <c r="V308" s="5" t="s">
        <v>84</v>
      </c>
      <c r="W308" s="5">
        <v>7</v>
      </c>
      <c r="X308" s="6" t="s">
        <v>89</v>
      </c>
      <c r="Y308" s="5" t="s">
        <v>85</v>
      </c>
      <c r="Z308" s="48">
        <v>1.6107</v>
      </c>
      <c r="AA308" s="5">
        <v>5</v>
      </c>
      <c r="AB308" s="5" t="s">
        <v>91</v>
      </c>
      <c r="AC308" s="5" t="s">
        <v>103</v>
      </c>
      <c r="AD308" s="6" t="s">
        <v>88</v>
      </c>
      <c r="AE308" s="7">
        <v>5.1</v>
      </c>
      <c r="AF308" s="7">
        <v>4.324999809</v>
      </c>
      <c r="AG308" s="7">
        <v>0.33</v>
      </c>
      <c r="AH308" s="7">
        <v>35.5</v>
      </c>
      <c r="AI308" s="7">
        <v>32.5</v>
      </c>
      <c r="AJ308" s="7">
        <v>32</v>
      </c>
      <c r="AK308" s="7">
        <v>0.183946</v>
      </c>
      <c r="AL308" s="15">
        <f t="shared" si="421"/>
        <v>0.0223606797749979</v>
      </c>
      <c r="AM308" s="7">
        <v>0.01</v>
      </c>
      <c r="AN308" s="7">
        <v>0.286361</v>
      </c>
      <c r="AO308" s="15">
        <f t="shared" si="422"/>
        <v>0.0195745390750332</v>
      </c>
      <c r="AP308" s="7">
        <v>0.00875400000000004</v>
      </c>
      <c r="AQ308" s="37">
        <f t="shared" si="423"/>
        <v>0.442611016354779</v>
      </c>
      <c r="AR308" s="37">
        <f t="shared" si="424"/>
        <v>0.00388993364202151</v>
      </c>
      <c r="AS308" s="7">
        <v>0.293407</v>
      </c>
      <c r="AT308" s="15">
        <f t="shared" si="425"/>
        <v>0.0479144646218655</v>
      </c>
      <c r="AU308" s="7">
        <v>0.021428</v>
      </c>
      <c r="AV308" s="7">
        <v>0.281868</v>
      </c>
      <c r="AW308" s="15">
        <f t="shared" si="426"/>
        <v>0.0589740568385795</v>
      </c>
      <c r="AX308" s="7">
        <v>0.026374</v>
      </c>
      <c r="AY308" s="37">
        <f t="shared" si="391"/>
        <v>-0.0401218473926219</v>
      </c>
      <c r="AZ308" s="37">
        <f t="shared" si="392"/>
        <v>0.0140887100234575</v>
      </c>
      <c r="BA308" s="7">
        <v>1.40246</v>
      </c>
      <c r="BB308" s="15">
        <f t="shared" si="393"/>
        <v>0.224858995817379</v>
      </c>
      <c r="BC308" s="7">
        <v>0.10056</v>
      </c>
      <c r="BD308" s="7">
        <v>0.69994</v>
      </c>
      <c r="BE308" s="15">
        <f t="shared" si="394"/>
        <v>0.149787485608778</v>
      </c>
      <c r="BF308" s="7">
        <v>0.066987</v>
      </c>
      <c r="BG308" s="37">
        <f t="shared" si="395"/>
        <v>-0.694988499407014</v>
      </c>
      <c r="BH308" s="37">
        <f t="shared" si="396"/>
        <v>0.0143004997639537</v>
      </c>
      <c r="DU308" s="7">
        <v>218.053</v>
      </c>
      <c r="DV308" s="15">
        <f>DW308*(AA308^0.5)</f>
        <v>59.0232503340845</v>
      </c>
      <c r="DW308" s="7">
        <v>26.396</v>
      </c>
      <c r="DX308" s="7">
        <v>154.516</v>
      </c>
      <c r="DY308" s="15">
        <f>DZ308*(AA308^0.5)</f>
        <v>38.7845990697339</v>
      </c>
      <c r="DZ308" s="7">
        <v>17.345</v>
      </c>
      <c r="EA308" s="37">
        <f>LN(DX308)-LN(DU308)</f>
        <v>-0.344440501660047</v>
      </c>
      <c r="EB308" s="37">
        <f>(DY308^2)/(AA308*(DX308^2))+(DV308^2)/(AA308*(DU308^2))</f>
        <v>0.0272547660873488</v>
      </c>
      <c r="EC308" s="7">
        <v>33.5385</v>
      </c>
      <c r="ED308" s="15">
        <f>EE308*(AA308^0.5)</f>
        <v>13.0722770032615</v>
      </c>
      <c r="EE308" s="7">
        <v>5.8461</v>
      </c>
      <c r="EF308" s="7">
        <v>32.6154</v>
      </c>
      <c r="EG308" s="15">
        <f>EH308*(AA308^0.5)</f>
        <v>5.16017407167627</v>
      </c>
      <c r="EH308" s="7">
        <v>2.3077</v>
      </c>
      <c r="EI308" s="37">
        <f>LN(EF308)-LN(EC308)</f>
        <v>-0.0279094632074077</v>
      </c>
      <c r="EJ308" s="37">
        <f>(EG308^2)/(AA308*(EF308^2))+(ED308^2)/(AA308*(EC308^2))</f>
        <v>0.0353902769812651</v>
      </c>
      <c r="EK308" s="7">
        <v>32.0011</v>
      </c>
      <c r="EL308" s="15">
        <f t="shared" si="377"/>
        <v>9.85233911566182</v>
      </c>
      <c r="EM308" s="7">
        <v>4.4061</v>
      </c>
      <c r="EN308" s="7">
        <v>23.9334</v>
      </c>
      <c r="EO308" s="15">
        <f t="shared" si="378"/>
        <v>10.6117078008208</v>
      </c>
      <c r="EP308" s="7">
        <v>4.7457</v>
      </c>
      <c r="EQ308" s="37">
        <f t="shared" si="379"/>
        <v>-0.29049530431141</v>
      </c>
      <c r="ER308" s="37">
        <f t="shared" si="380"/>
        <v>0.0582754360749345</v>
      </c>
      <c r="ES308" s="7">
        <v>16.3192</v>
      </c>
      <c r="ET308" s="15">
        <f t="shared" si="381"/>
        <v>4.73956968510856</v>
      </c>
      <c r="EU308" s="7">
        <v>2.1196</v>
      </c>
      <c r="EV308" s="7">
        <v>13.6795</v>
      </c>
      <c r="EW308" s="15">
        <f t="shared" si="382"/>
        <v>5.26839976178726</v>
      </c>
      <c r="EX308" s="7">
        <v>2.3561</v>
      </c>
      <c r="EY308" s="37">
        <f t="shared" si="383"/>
        <v>-0.176443966907772</v>
      </c>
      <c r="EZ308" s="37">
        <f t="shared" si="384"/>
        <v>0.046534986352228</v>
      </c>
      <c r="FA308" s="7">
        <v>215.877</v>
      </c>
      <c r="FB308" s="15">
        <f t="shared" si="385"/>
        <v>31.6157651338695</v>
      </c>
      <c r="FC308" s="7">
        <v>14.139</v>
      </c>
      <c r="FD308" s="7">
        <v>130.24</v>
      </c>
      <c r="FE308" s="15">
        <f t="shared" si="386"/>
        <v>34.2297285995668</v>
      </c>
      <c r="FF308" s="7">
        <v>15.308</v>
      </c>
      <c r="FG308" s="37">
        <f t="shared" si="387"/>
        <v>-0.505329898790425</v>
      </c>
      <c r="FH308" s="37">
        <f t="shared" si="388"/>
        <v>0.0181045897697481</v>
      </c>
    </row>
    <row r="309" ht="16.8" spans="1:124">
      <c r="A309" s="5">
        <v>54</v>
      </c>
      <c r="B309" s="5" t="s">
        <v>274</v>
      </c>
      <c r="C309" s="6" t="s">
        <v>275</v>
      </c>
      <c r="D309" s="5" t="s">
        <v>276</v>
      </c>
      <c r="E309" s="7">
        <v>112.32</v>
      </c>
      <c r="F309" s="7">
        <v>39.98</v>
      </c>
      <c r="G309" s="5" t="s">
        <v>108</v>
      </c>
      <c r="H309" s="8">
        <v>1348</v>
      </c>
      <c r="I309" s="7">
        <v>4.6</v>
      </c>
      <c r="J309" s="8">
        <v>425</v>
      </c>
      <c r="K309" s="5" t="s">
        <v>81</v>
      </c>
      <c r="L309" s="9">
        <v>10</v>
      </c>
      <c r="M309" s="6" t="s">
        <v>89</v>
      </c>
      <c r="N309" s="5" t="s">
        <v>83</v>
      </c>
      <c r="O309" s="5" t="s">
        <v>110</v>
      </c>
      <c r="W309" s="5">
        <v>5</v>
      </c>
      <c r="X309" s="5" t="s">
        <v>82</v>
      </c>
      <c r="Y309" s="5" t="s">
        <v>85</v>
      </c>
      <c r="Z309" s="48">
        <v>0.2926</v>
      </c>
      <c r="AA309" s="5">
        <v>4</v>
      </c>
      <c r="AB309" s="5" t="s">
        <v>91</v>
      </c>
      <c r="AC309" s="5" t="s">
        <v>103</v>
      </c>
      <c r="AD309" s="6" t="s">
        <v>88</v>
      </c>
      <c r="AE309" s="7">
        <v>7.95</v>
      </c>
      <c r="AF309" s="7">
        <v>0.769999981</v>
      </c>
      <c r="AG309" s="7">
        <v>0.155</v>
      </c>
      <c r="AH309" s="7">
        <v>59.5</v>
      </c>
      <c r="AI309" s="7">
        <v>31.5</v>
      </c>
      <c r="AJ309" s="7">
        <v>9</v>
      </c>
      <c r="AK309" s="7">
        <v>0.497368</v>
      </c>
      <c r="AL309" s="15">
        <f t="shared" si="421"/>
        <v>0.082188</v>
      </c>
      <c r="AM309" s="7">
        <v>0.041094</v>
      </c>
      <c r="AN309" s="7">
        <v>0.495951</v>
      </c>
      <c r="AO309" s="15">
        <f t="shared" si="422"/>
        <v>0.05668</v>
      </c>
      <c r="AP309" s="7">
        <v>0.02834</v>
      </c>
      <c r="AQ309" s="37">
        <f t="shared" si="423"/>
        <v>-0.00285306323788159</v>
      </c>
      <c r="AR309" s="37">
        <f t="shared" si="424"/>
        <v>0.0100918410352252</v>
      </c>
      <c r="AS309" s="7">
        <v>770.63</v>
      </c>
      <c r="AT309" s="15">
        <f t="shared" si="425"/>
        <v>154.724</v>
      </c>
      <c r="AU309" s="7">
        <v>77.362</v>
      </c>
      <c r="AV309" s="7">
        <v>893.516</v>
      </c>
      <c r="AW309" s="15">
        <f t="shared" si="426"/>
        <v>233.948</v>
      </c>
      <c r="AX309" s="7">
        <v>116.974</v>
      </c>
      <c r="AY309" s="37">
        <f t="shared" si="391"/>
        <v>0.147955879408411</v>
      </c>
      <c r="AZ309" s="37">
        <f t="shared" si="392"/>
        <v>0.027216296979138</v>
      </c>
      <c r="BA309" s="7">
        <v>785.425</v>
      </c>
      <c r="BB309" s="15">
        <f t="shared" si="393"/>
        <v>174.09</v>
      </c>
      <c r="BC309" s="7">
        <v>87.0450000000001</v>
      </c>
      <c r="BD309" s="7">
        <v>880.567</v>
      </c>
      <c r="BE309" s="15">
        <f t="shared" si="394"/>
        <v>145.748</v>
      </c>
      <c r="BF309" s="7">
        <v>72.874</v>
      </c>
      <c r="BG309" s="37">
        <f t="shared" si="395"/>
        <v>0.114341045618729</v>
      </c>
      <c r="BH309" s="37">
        <f t="shared" si="396"/>
        <v>0.0191311514257932</v>
      </c>
      <c r="BI309" s="7">
        <v>223.762</v>
      </c>
      <c r="BJ309" s="15">
        <f>BK309*(AA309^0.5)</f>
        <v>38.816</v>
      </c>
      <c r="BK309" s="7">
        <v>19.408</v>
      </c>
      <c r="BL309" s="7">
        <v>277.551</v>
      </c>
      <c r="BM309" s="15">
        <f>BN309*(AA309^0.5)</f>
        <v>49.916</v>
      </c>
      <c r="BN309" s="7">
        <v>24.958</v>
      </c>
      <c r="BO309" s="37">
        <f>LN(BL309)-LN(BI309)</f>
        <v>0.215421713082327</v>
      </c>
      <c r="BP309" s="37">
        <f>(BM309^2)/(AA309*(BL309^2))+(BJ309^2)/(AA309*(BI309^2))</f>
        <v>0.0156089667963297</v>
      </c>
      <c r="BQ309" s="7">
        <v>193.483</v>
      </c>
      <c r="BR309" s="15">
        <f>BS309*(AA309^0.5)</f>
        <v>19.178</v>
      </c>
      <c r="BS309" s="7">
        <v>9.589</v>
      </c>
      <c r="BT309" s="7">
        <v>222.499</v>
      </c>
      <c r="BU309" s="15">
        <f>BV309*(AA309^0.5)</f>
        <v>39.862</v>
      </c>
      <c r="BV309" s="7">
        <v>19.931</v>
      </c>
      <c r="BW309" s="37">
        <f>LN(BT309)-LN(BQ309)</f>
        <v>0.139732953900996</v>
      </c>
      <c r="BX309" s="37">
        <f>(BU309^2)/(AA309*(BT309^2))+(BR309^2)/(AA309*(BQ309^2))</f>
        <v>0.0104803903113492</v>
      </c>
      <c r="CO309" s="7">
        <v>100.766</v>
      </c>
      <c r="CP309" s="15">
        <f>CQ309*(AA309^0.5)</f>
        <v>41.178</v>
      </c>
      <c r="CQ309" s="7">
        <v>20.589</v>
      </c>
      <c r="CR309" s="7">
        <v>64.4297</v>
      </c>
      <c r="CS309" s="15">
        <f>CT309*(AA309^0.5)</f>
        <v>30.1516</v>
      </c>
      <c r="CT309" s="7">
        <v>15.0758</v>
      </c>
      <c r="CU309" s="37">
        <f>LN(CR309)-LN(CO309)</f>
        <v>-0.447226290227329</v>
      </c>
      <c r="CV309" s="37">
        <f>(CS309^2)/(AA309*(CR309^2))+(CP309^2)/(AA309*(CO309^2))</f>
        <v>0.0964992068971631</v>
      </c>
      <c r="DE309" s="7">
        <v>4.81748</v>
      </c>
      <c r="DF309" s="15">
        <f t="shared" ref="DF309:DF331" si="427">DG309*(AA309^0.5)</f>
        <v>4.0446</v>
      </c>
      <c r="DG309" s="7">
        <v>2.0223</v>
      </c>
      <c r="DH309" s="7">
        <v>3.40525</v>
      </c>
      <c r="DI309" s="15">
        <f t="shared" ref="DI309:DI331" si="428">DJ309*(AA309^0.5)</f>
        <v>4.30148</v>
      </c>
      <c r="DJ309" s="7">
        <v>2.15074</v>
      </c>
      <c r="DK309" s="37">
        <f t="shared" ref="DK309:DK331" si="429">LN(DH309)-LN(DE309)</f>
        <v>-0.346932611421576</v>
      </c>
      <c r="DL309" s="37">
        <f t="shared" ref="DL309:DL331" si="430">(DI309^2)/(AA309*(DH309^2))+(DF309^2)/(AA309*(DE309^2))</f>
        <v>0.575131089954007</v>
      </c>
      <c r="DM309" s="7">
        <v>15.3574</v>
      </c>
      <c r="DN309" s="15">
        <f t="shared" ref="DN309:DN331" si="431">DO309*(AA309^0.5)</f>
        <v>6.8002</v>
      </c>
      <c r="DO309" s="7">
        <v>3.4001</v>
      </c>
      <c r="DP309" s="7">
        <v>22.3573</v>
      </c>
      <c r="DQ309" s="15">
        <f t="shared" ref="DQ309:DQ331" si="432">DR309*(AA309^0.5)</f>
        <v>11.7654</v>
      </c>
      <c r="DR309" s="7">
        <v>5.8827</v>
      </c>
      <c r="DS309" s="37">
        <f t="shared" ref="DS309:DS331" si="433">LN(DP309)-LN(DM309)</f>
        <v>0.375555447095918</v>
      </c>
      <c r="DT309" s="37">
        <f t="shared" ref="DT309:DT331" si="434">(DQ309^2)/(AA309*(DP309^2))+(DN309^2)/(AA309*(DM309^2))</f>
        <v>0.118250388249403</v>
      </c>
    </row>
    <row r="310" ht="16.8" spans="1:124">
      <c r="A310" s="5">
        <v>54</v>
      </c>
      <c r="B310" s="5" t="s">
        <v>274</v>
      </c>
      <c r="C310" s="6" t="s">
        <v>275</v>
      </c>
      <c r="D310" s="5" t="s">
        <v>276</v>
      </c>
      <c r="E310" s="7">
        <v>112.32</v>
      </c>
      <c r="F310" s="7">
        <v>39.98</v>
      </c>
      <c r="G310" s="5" t="s">
        <v>108</v>
      </c>
      <c r="H310" s="8">
        <v>1348</v>
      </c>
      <c r="I310" s="7">
        <v>4.6</v>
      </c>
      <c r="J310" s="8">
        <v>425</v>
      </c>
      <c r="K310" s="5" t="s">
        <v>81</v>
      </c>
      <c r="L310" s="9">
        <v>10</v>
      </c>
      <c r="M310" s="6" t="s">
        <v>89</v>
      </c>
      <c r="N310" s="5" t="s">
        <v>83</v>
      </c>
      <c r="O310" s="5" t="s">
        <v>110</v>
      </c>
      <c r="W310" s="5">
        <v>5</v>
      </c>
      <c r="X310" s="5" t="s">
        <v>82</v>
      </c>
      <c r="Y310" s="5" t="s">
        <v>85</v>
      </c>
      <c r="Z310" s="48">
        <v>0.2926</v>
      </c>
      <c r="AA310" s="5">
        <v>4</v>
      </c>
      <c r="AB310" s="5" t="s">
        <v>91</v>
      </c>
      <c r="AC310" s="5" t="s">
        <v>103</v>
      </c>
      <c r="AD310" s="6" t="s">
        <v>88</v>
      </c>
      <c r="AE310" s="7">
        <v>7.95</v>
      </c>
      <c r="AF310" s="7">
        <v>0.769999981</v>
      </c>
      <c r="AG310" s="7">
        <v>0.155</v>
      </c>
      <c r="AH310" s="7">
        <v>59.5</v>
      </c>
      <c r="AI310" s="7">
        <v>31.5</v>
      </c>
      <c r="AJ310" s="7">
        <v>9</v>
      </c>
      <c r="AK310" s="7">
        <v>0.488866</v>
      </c>
      <c r="AL310" s="15">
        <f t="shared" si="421"/>
        <v>0.0708499999999998</v>
      </c>
      <c r="AM310" s="7">
        <v>0.0354249999999999</v>
      </c>
      <c r="AN310" s="7">
        <v>0.446356</v>
      </c>
      <c r="AO310" s="15">
        <f t="shared" si="422"/>
        <v>0.07085</v>
      </c>
      <c r="AP310" s="7">
        <v>0.035425</v>
      </c>
      <c r="AQ310" s="37">
        <f t="shared" si="423"/>
        <v>-0.0909715833914301</v>
      </c>
      <c r="AR310" s="37">
        <f t="shared" si="424"/>
        <v>0.0115497638065971</v>
      </c>
      <c r="AS310" s="7">
        <v>810.887</v>
      </c>
      <c r="AT310" s="15">
        <f t="shared" si="425"/>
        <v>369.828</v>
      </c>
      <c r="AU310" s="7">
        <v>184.914</v>
      </c>
      <c r="AV310" s="7">
        <v>603.587</v>
      </c>
      <c r="AW310" s="15">
        <f t="shared" si="426"/>
        <v>52.848</v>
      </c>
      <c r="AX310" s="7">
        <v>26.424</v>
      </c>
      <c r="AY310" s="37">
        <f t="shared" si="391"/>
        <v>-0.295238521032399</v>
      </c>
      <c r="AZ310" s="37">
        <f t="shared" si="392"/>
        <v>0.053918401629184</v>
      </c>
      <c r="BA310" s="7">
        <v>763.158</v>
      </c>
      <c r="BB310" s="15">
        <f t="shared" si="393"/>
        <v>165.992</v>
      </c>
      <c r="BC310" s="7">
        <v>82.996</v>
      </c>
      <c r="BD310" s="7">
        <v>783.401</v>
      </c>
      <c r="BE310" s="15">
        <f t="shared" si="394"/>
        <v>218.624</v>
      </c>
      <c r="BF310" s="7">
        <v>109.312</v>
      </c>
      <c r="BG310" s="37">
        <f t="shared" si="395"/>
        <v>0.0261796105447729</v>
      </c>
      <c r="BH310" s="37">
        <f t="shared" si="396"/>
        <v>0.0312973608676578</v>
      </c>
      <c r="BI310" s="7">
        <v>217.666</v>
      </c>
      <c r="BJ310" s="15">
        <f>BK310*(AA310^0.5)</f>
        <v>18.484</v>
      </c>
      <c r="BK310" s="7">
        <v>9.24199999999999</v>
      </c>
      <c r="BL310" s="7">
        <v>322.484</v>
      </c>
      <c r="BM310" s="15">
        <f>BN310*(AA310^0.5)</f>
        <v>90.566</v>
      </c>
      <c r="BN310" s="7">
        <v>45.283</v>
      </c>
      <c r="BO310" s="37">
        <f>LN(BL310)-LN(BI310)</f>
        <v>0.393091744785496</v>
      </c>
      <c r="BP310" s="37">
        <f>(BM310^2)/(AA310*(BL310^2))+(BJ310^2)/(AA310*(BI310^2))</f>
        <v>0.0215204125971084</v>
      </c>
      <c r="BQ310" s="7">
        <v>210.94</v>
      </c>
      <c r="BR310" s="15">
        <f>BS310*(AA310^0.5)</f>
        <v>13.286</v>
      </c>
      <c r="BS310" s="7">
        <v>6.643</v>
      </c>
      <c r="BT310" s="7">
        <v>246.125</v>
      </c>
      <c r="BU310" s="15">
        <f>BV310*(AA310^0.5)</f>
        <v>42.796</v>
      </c>
      <c r="BV310" s="7">
        <v>21.398</v>
      </c>
      <c r="BW310" s="37">
        <f>LN(BT310)-LN(BQ310)</f>
        <v>0.154265804110821</v>
      </c>
      <c r="BX310" s="37">
        <f>(BU310^2)/(AA310*(BT310^2))+(BR310^2)/(AA310*(BQ310^2))</f>
        <v>0.00855025686525534</v>
      </c>
      <c r="CO310" s="7">
        <v>64.4297</v>
      </c>
      <c r="CP310" s="15">
        <f>CQ310*(AA310^0.5)</f>
        <v>83.2106</v>
      </c>
      <c r="CQ310" s="7">
        <v>41.6053</v>
      </c>
      <c r="CR310" s="7">
        <v>89.6126</v>
      </c>
      <c r="CS310" s="15">
        <f>CT310*(AA310^0.5)</f>
        <v>31.6188</v>
      </c>
      <c r="CT310" s="7">
        <v>15.8094</v>
      </c>
      <c r="CU310" s="37">
        <f>LN(CR310)-LN(CO310)</f>
        <v>0.329921228170454</v>
      </c>
      <c r="CV310" s="37">
        <f>(CS310^2)/(AA310*(CR310^2))+(CP310^2)/(AA310*(CO310^2))</f>
        <v>0.448113279213348</v>
      </c>
      <c r="DE310" s="7">
        <v>2.01135</v>
      </c>
      <c r="DF310" s="15">
        <f t="shared" si="427"/>
        <v>1.06606</v>
      </c>
      <c r="DG310" s="7">
        <v>0.53303</v>
      </c>
      <c r="DH310" s="7">
        <v>3.24903</v>
      </c>
      <c r="DI310" s="15">
        <f t="shared" si="428"/>
        <v>2.09548</v>
      </c>
      <c r="DJ310" s="7">
        <v>1.04774</v>
      </c>
      <c r="DK310" s="37">
        <f t="shared" si="429"/>
        <v>0.479550351843052</v>
      </c>
      <c r="DL310" s="37">
        <f t="shared" si="430"/>
        <v>0.174222785355485</v>
      </c>
      <c r="DM310" s="7">
        <v>9.59695</v>
      </c>
      <c r="DN310" s="15">
        <f t="shared" si="431"/>
        <v>2.5741</v>
      </c>
      <c r="DO310" s="7">
        <v>1.28705</v>
      </c>
      <c r="DP310" s="7">
        <v>37.3851</v>
      </c>
      <c r="DQ310" s="15">
        <f t="shared" si="432"/>
        <v>5.8824</v>
      </c>
      <c r="DR310" s="7">
        <v>2.9412</v>
      </c>
      <c r="DS310" s="37">
        <f t="shared" si="433"/>
        <v>1.35982688965743</v>
      </c>
      <c r="DT310" s="37">
        <f t="shared" si="434"/>
        <v>0.0241750264008234</v>
      </c>
    </row>
    <row r="311" ht="16.8" spans="1:124">
      <c r="A311" s="5">
        <v>54</v>
      </c>
      <c r="B311" s="5" t="s">
        <v>274</v>
      </c>
      <c r="C311" s="6" t="s">
        <v>275</v>
      </c>
      <c r="D311" s="5" t="s">
        <v>276</v>
      </c>
      <c r="E311" s="7">
        <v>112.32</v>
      </c>
      <c r="F311" s="7">
        <v>39.98</v>
      </c>
      <c r="G311" s="5" t="s">
        <v>108</v>
      </c>
      <c r="H311" s="8">
        <v>1348</v>
      </c>
      <c r="I311" s="7">
        <v>4.6</v>
      </c>
      <c r="J311" s="8">
        <v>425</v>
      </c>
      <c r="K311" s="5" t="s">
        <v>81</v>
      </c>
      <c r="L311" s="9">
        <v>10</v>
      </c>
      <c r="M311" s="6" t="s">
        <v>89</v>
      </c>
      <c r="N311" s="5" t="s">
        <v>83</v>
      </c>
      <c r="O311" s="5" t="s">
        <v>110</v>
      </c>
      <c r="W311" s="5">
        <v>5</v>
      </c>
      <c r="X311" s="5" t="s">
        <v>82</v>
      </c>
      <c r="Y311" s="5" t="s">
        <v>85</v>
      </c>
      <c r="Z311" s="48">
        <v>0.2926</v>
      </c>
      <c r="AA311" s="5">
        <v>4</v>
      </c>
      <c r="AB311" s="5" t="s">
        <v>91</v>
      </c>
      <c r="AC311" s="5" t="s">
        <v>103</v>
      </c>
      <c r="AD311" s="6" t="s">
        <v>88</v>
      </c>
      <c r="AE311" s="7">
        <v>7.95</v>
      </c>
      <c r="AF311" s="7">
        <v>0.769999981</v>
      </c>
      <c r="AG311" s="7">
        <v>0.155</v>
      </c>
      <c r="AH311" s="7">
        <v>59.5</v>
      </c>
      <c r="AI311" s="7">
        <v>31.5</v>
      </c>
      <c r="AJ311" s="7">
        <v>9</v>
      </c>
      <c r="AK311" s="7">
        <v>0.436437</v>
      </c>
      <c r="AL311" s="15">
        <f t="shared" si="421"/>
        <v>0.11336</v>
      </c>
      <c r="AM311" s="7">
        <v>0.05668</v>
      </c>
      <c r="AN311" s="7">
        <v>0.405263</v>
      </c>
      <c r="AO311" s="15">
        <f t="shared" si="422"/>
        <v>0.082186</v>
      </c>
      <c r="AP311" s="7">
        <v>0.041093</v>
      </c>
      <c r="AQ311" s="37">
        <f t="shared" si="423"/>
        <v>-0.0741077959013187</v>
      </c>
      <c r="AR311" s="37">
        <f t="shared" si="424"/>
        <v>0.0271477989668135</v>
      </c>
      <c r="AS311" s="7">
        <v>847.357</v>
      </c>
      <c r="AT311" s="15">
        <f t="shared" si="425"/>
        <v>301.894</v>
      </c>
      <c r="AU311" s="7">
        <v>150.947</v>
      </c>
      <c r="AV311" s="7">
        <v>549.501</v>
      </c>
      <c r="AW311" s="15">
        <f t="shared" si="426"/>
        <v>120.754</v>
      </c>
      <c r="AX311" s="7">
        <v>60.3770000000001</v>
      </c>
      <c r="AY311" s="37">
        <f t="shared" si="391"/>
        <v>-0.433111499776176</v>
      </c>
      <c r="AZ311" s="37">
        <f t="shared" si="392"/>
        <v>0.043806111772118</v>
      </c>
      <c r="BA311" s="7">
        <v>1056.68</v>
      </c>
      <c r="BB311" s="15">
        <f t="shared" si="393"/>
        <v>174.08</v>
      </c>
      <c r="BC311" s="7">
        <v>87.04</v>
      </c>
      <c r="BD311" s="7">
        <v>799.595</v>
      </c>
      <c r="BE311" s="15">
        <f t="shared" si="394"/>
        <v>141.7</v>
      </c>
      <c r="BF311" s="7">
        <v>70.85</v>
      </c>
      <c r="BG311" s="37">
        <f t="shared" si="395"/>
        <v>-0.278781846940006</v>
      </c>
      <c r="BH311" s="37">
        <f t="shared" si="396"/>
        <v>0.0146362784479609</v>
      </c>
      <c r="BI311" s="7">
        <v>232.646</v>
      </c>
      <c r="BJ311" s="15">
        <f>BK311*(AA311^0.5)</f>
        <v>25.878</v>
      </c>
      <c r="BK311" s="7">
        <v>12.939</v>
      </c>
      <c r="BL311" s="7">
        <v>281.083</v>
      </c>
      <c r="BM311" s="15">
        <f>BN311*(AA311^0.5)</f>
        <v>97.974</v>
      </c>
      <c r="BN311" s="7">
        <v>48.987</v>
      </c>
      <c r="BO311" s="37">
        <f>LN(BL311)-LN(BI311)</f>
        <v>0.189132014450843</v>
      </c>
      <c r="BP311" s="37">
        <f>(BM311^2)/(AA311*(BL311^2))+(BJ311^2)/(AA311*(BI311^2))</f>
        <v>0.0334665542796291</v>
      </c>
      <c r="BQ311" s="7">
        <v>166.176</v>
      </c>
      <c r="BR311" s="15">
        <f>BS311*(AA311^0.5)</f>
        <v>33.948</v>
      </c>
      <c r="BS311" s="7">
        <v>16.974</v>
      </c>
      <c r="BT311" s="7">
        <v>196.18</v>
      </c>
      <c r="BU311" s="15">
        <f>BV311*(AA311^0.5)</f>
        <v>51.662</v>
      </c>
      <c r="BV311" s="7">
        <v>25.831</v>
      </c>
      <c r="BW311" s="37">
        <f>LN(BT311)-LN(BQ311)</f>
        <v>0.165985137474261</v>
      </c>
      <c r="BX311" s="37">
        <f>(BU311^2)/(AA311*(BT311^2))+(BR311^2)/(AA311*(BQ311^2))</f>
        <v>0.0277705038537654</v>
      </c>
      <c r="CO311" s="7">
        <v>126.317</v>
      </c>
      <c r="CP311" s="15">
        <f>CQ311*(AA311^0.5)</f>
        <v>25.734</v>
      </c>
      <c r="CQ311" s="7">
        <v>12.867</v>
      </c>
      <c r="CR311" s="7">
        <v>124.6</v>
      </c>
      <c r="CS311" s="15">
        <f>CT311*(AA311^0.5)</f>
        <v>13.232</v>
      </c>
      <c r="CT311" s="7">
        <v>6.61600000000001</v>
      </c>
      <c r="CU311" s="37">
        <f>LN(CR311)-LN(CO311)</f>
        <v>-0.0136860141036577</v>
      </c>
      <c r="CV311" s="37">
        <f>(CS311^2)/(AA311*(CR311^2))+(CP311^2)/(AA311*(CO311^2))</f>
        <v>0.0131954130885208</v>
      </c>
      <c r="DE311" s="7">
        <v>1.70182</v>
      </c>
      <c r="DF311" s="15">
        <f t="shared" si="427"/>
        <v>0.47794</v>
      </c>
      <c r="DG311" s="7">
        <v>0.23897</v>
      </c>
      <c r="DH311" s="7">
        <v>2.92125</v>
      </c>
      <c r="DI311" s="15">
        <f t="shared" si="428"/>
        <v>2.53676</v>
      </c>
      <c r="DJ311" s="7">
        <v>1.26838</v>
      </c>
      <c r="DK311" s="37">
        <f t="shared" si="429"/>
        <v>0.540313340244358</v>
      </c>
      <c r="DL311" s="37">
        <f t="shared" si="430"/>
        <v>0.208239536395464</v>
      </c>
      <c r="DM311" s="7">
        <v>12.921</v>
      </c>
      <c r="DN311" s="15">
        <f t="shared" si="431"/>
        <v>0.7346</v>
      </c>
      <c r="DO311" s="7">
        <v>0.3673</v>
      </c>
      <c r="DP311" s="7">
        <v>37.7682</v>
      </c>
      <c r="DQ311" s="15">
        <f t="shared" si="432"/>
        <v>9.19</v>
      </c>
      <c r="DR311" s="7">
        <v>4.595</v>
      </c>
      <c r="DS311" s="37">
        <f t="shared" si="433"/>
        <v>1.07261358397813</v>
      </c>
      <c r="DT311" s="37">
        <f t="shared" si="434"/>
        <v>0.0156100049354239</v>
      </c>
    </row>
    <row r="312" ht="16.8" spans="1:172">
      <c r="A312" s="5">
        <v>55</v>
      </c>
      <c r="B312" s="5" t="s">
        <v>277</v>
      </c>
      <c r="C312" s="6" t="s">
        <v>152</v>
      </c>
      <c r="D312" s="5" t="s">
        <v>153</v>
      </c>
      <c r="E312" s="7">
        <v>109.735</v>
      </c>
      <c r="F312" s="7">
        <v>18.9</v>
      </c>
      <c r="G312" s="5" t="s">
        <v>80</v>
      </c>
      <c r="H312" s="8">
        <v>1085</v>
      </c>
      <c r="I312" s="7">
        <v>22.4</v>
      </c>
      <c r="J312" s="8">
        <v>2398</v>
      </c>
      <c r="K312" s="5" t="s">
        <v>81</v>
      </c>
      <c r="L312" s="9">
        <v>2.5</v>
      </c>
      <c r="M312" s="6" t="s">
        <v>82</v>
      </c>
      <c r="N312" s="5" t="s">
        <v>83</v>
      </c>
      <c r="O312" s="5" t="s">
        <v>84</v>
      </c>
      <c r="W312" s="5">
        <v>1</v>
      </c>
      <c r="X312" s="5" t="s">
        <v>82</v>
      </c>
      <c r="Y312" s="5" t="s">
        <v>85</v>
      </c>
      <c r="Z312" s="48">
        <v>1.2133</v>
      </c>
      <c r="AA312" s="5">
        <v>3</v>
      </c>
      <c r="AB312" s="5" t="s">
        <v>86</v>
      </c>
      <c r="AC312" s="5" t="s">
        <v>103</v>
      </c>
      <c r="AD312" s="6" t="s">
        <v>88</v>
      </c>
      <c r="AE312" s="7">
        <v>4.46535</v>
      </c>
      <c r="AF312" s="7">
        <v>2.03615</v>
      </c>
      <c r="AG312" s="7">
        <v>0.134781</v>
      </c>
      <c r="AH312" s="7">
        <v>38</v>
      </c>
      <c r="AI312" s="7">
        <v>32.5</v>
      </c>
      <c r="AJ312" s="7">
        <v>30</v>
      </c>
      <c r="AK312" s="7">
        <v>0.476908</v>
      </c>
      <c r="AL312" s="15">
        <f t="shared" si="421"/>
        <v>0.0407464952480578</v>
      </c>
      <c r="AM312" s="7">
        <v>0.023525</v>
      </c>
      <c r="AN312" s="7">
        <v>0.506718</v>
      </c>
      <c r="AO312" s="15">
        <f t="shared" si="422"/>
        <v>0.0296388534191186</v>
      </c>
      <c r="AP312" s="7">
        <v>0.017112</v>
      </c>
      <c r="AQ312" s="37">
        <f t="shared" si="423"/>
        <v>0.060631035660866</v>
      </c>
      <c r="AR312" s="37">
        <f t="shared" si="424"/>
        <v>0.00357369922962488</v>
      </c>
      <c r="BY312" s="7">
        <v>20.3615</v>
      </c>
      <c r="BZ312" s="15">
        <f t="shared" ref="BZ312:BZ331" si="435">CA312*(AA312^0.5)</f>
        <v>1.85571923522929</v>
      </c>
      <c r="CA312" s="7">
        <v>1.0714</v>
      </c>
      <c r="CB312" s="7">
        <v>22.4204</v>
      </c>
      <c r="CC312" s="15">
        <f t="shared" ref="CC312:CC331" si="436">CD312*(AA312^0.5)</f>
        <v>1.08253175473055</v>
      </c>
      <c r="CD312" s="7">
        <v>0.625</v>
      </c>
      <c r="CE312" s="37">
        <f t="shared" ref="CE312:CE331" si="437">LN(CB312)-LN(BY312)</f>
        <v>0.0963253958591941</v>
      </c>
      <c r="CF312" s="37">
        <f t="shared" ref="CF312:CF331" si="438">(CC312^2)/(AA312*(CB312^2))+(BZ312^2)/(AA312*(BY312^2))</f>
        <v>0.00354584360162401</v>
      </c>
      <c r="CG312" s="7">
        <v>1.34781</v>
      </c>
      <c r="CH312" s="15">
        <f t="shared" ref="CH312:CH331" si="439">CI312*(AA312^0.5)</f>
        <v>0.242487113059643</v>
      </c>
      <c r="CI312" s="7">
        <v>0.14</v>
      </c>
      <c r="CJ312" s="7">
        <v>1.61557</v>
      </c>
      <c r="CK312" s="15">
        <f t="shared" ref="CK312:CK331" si="440">CL312*(AA312^0.5)</f>
        <v>0.193989690447714</v>
      </c>
      <c r="CL312" s="7">
        <v>0.112</v>
      </c>
      <c r="CM312" s="37">
        <f t="shared" ref="CM312:CM331" si="441">LN(CJ312)-LN(CG312)</f>
        <v>0.181206782581107</v>
      </c>
      <c r="CN312" s="37">
        <f t="shared" ref="CN312:CN331" si="442">(CK312^2)/(AA312*(CJ312^2))+(CH312^2)/(AA312*(CG312^2))</f>
        <v>0.015595443446936</v>
      </c>
      <c r="DE312" s="7">
        <v>6.30362</v>
      </c>
      <c r="DF312" s="15">
        <f t="shared" si="427"/>
        <v>0.398129198627782</v>
      </c>
      <c r="DG312" s="7">
        <v>0.22986</v>
      </c>
      <c r="DH312" s="7">
        <v>6.95608</v>
      </c>
      <c r="DI312" s="15">
        <f t="shared" si="428"/>
        <v>1.29410176087509</v>
      </c>
      <c r="DJ312" s="7">
        <v>0.74715</v>
      </c>
      <c r="DK312" s="37">
        <f t="shared" si="429"/>
        <v>0.0984920257375694</v>
      </c>
      <c r="DL312" s="37">
        <f t="shared" si="430"/>
        <v>0.0128665080962708</v>
      </c>
      <c r="DM312" s="7">
        <v>46.776</v>
      </c>
      <c r="DN312" s="15">
        <f t="shared" si="431"/>
        <v>5.02034926573839</v>
      </c>
      <c r="DO312" s="7">
        <v>2.8985</v>
      </c>
      <c r="DP312" s="7">
        <v>49.2421</v>
      </c>
      <c r="DQ312" s="15">
        <f t="shared" si="432"/>
        <v>3.40521188768041</v>
      </c>
      <c r="DR312" s="7">
        <v>1.966</v>
      </c>
      <c r="DS312" s="37">
        <f t="shared" si="433"/>
        <v>0.0513786977869248</v>
      </c>
      <c r="DT312" s="37">
        <f t="shared" si="434"/>
        <v>0.00543374835974181</v>
      </c>
      <c r="DU312" s="7">
        <v>332.4</v>
      </c>
      <c r="DV312" s="15">
        <f t="shared" ref="DV312:DV331" si="443">DW312*(AA312^0.5)</f>
        <v>12.470765814496</v>
      </c>
      <c r="DW312" s="7">
        <v>7.20000000000005</v>
      </c>
      <c r="DX312" s="7">
        <v>290.4</v>
      </c>
      <c r="DY312" s="15">
        <f t="shared" ref="DY312:DY331" si="444">DZ312*(AA312^0.5)</f>
        <v>14.5492267835786</v>
      </c>
      <c r="DZ312" s="7">
        <v>8.40000000000003</v>
      </c>
      <c r="EA312" s="37">
        <f t="shared" ref="EA312:EA331" si="445">LN(DX312)-LN(DU312)</f>
        <v>-0.135079780030653</v>
      </c>
      <c r="EB312" s="37">
        <f t="shared" ref="EB312:EB331" si="446">(DY312^2)/(AA312*(DX312^2))+(DV312^2)/(AA312*(DU312^2))</f>
        <v>0.00130587523342499</v>
      </c>
      <c r="EK312" s="7">
        <v>227.1</v>
      </c>
      <c r="EL312" s="15">
        <f t="shared" ref="EL312:EL331" si="447">EM312*(AA312^0.5)</f>
        <v>16.1098045611982</v>
      </c>
      <c r="EM312" s="7">
        <v>9.30100000000002</v>
      </c>
      <c r="EN312" s="7">
        <v>186.74</v>
      </c>
      <c r="EO312" s="15">
        <f t="shared" ref="EO312:EO331" si="448">EP312*(AA312^0.5)</f>
        <v>18.8014115161602</v>
      </c>
      <c r="EP312" s="7">
        <v>10.855</v>
      </c>
      <c r="EQ312" s="37">
        <f t="shared" ref="EQ312:EQ331" si="449">LN(EN312)-LN(EK312)</f>
        <v>-0.195673174055733</v>
      </c>
      <c r="ER312" s="37">
        <f t="shared" ref="ER312:ER331" si="450">(EO312^2)/(AA312*(EN312^2))+(EL312^2)/(AA312*(EK312^2))</f>
        <v>0.00505632987783861</v>
      </c>
      <c r="FA312" s="7">
        <v>221.741</v>
      </c>
      <c r="FB312" s="15">
        <f t="shared" ref="FB312:FB331" si="451">FC312*(AA312^0.5)</f>
        <v>5.37282160507862</v>
      </c>
      <c r="FC312" s="7">
        <v>3.10199999999998</v>
      </c>
      <c r="FD312" s="7">
        <v>183.805</v>
      </c>
      <c r="FE312" s="15">
        <f t="shared" ref="FE312:FE331" si="452">FF312*(AA312^0.5)</f>
        <v>5.37282160507862</v>
      </c>
      <c r="FF312" s="7">
        <v>3.10199999999998</v>
      </c>
      <c r="FG312" s="37">
        <f t="shared" ref="FG312:FG331" si="453">LN(FD312)-LN(FA312)</f>
        <v>-0.187634621086649</v>
      </c>
      <c r="FH312" s="37">
        <f t="shared" ref="FH312:FH331" si="454">(FE312^2)/(AA312*(FD312^2))+(FB312^2)/(AA312*(FA312^2))</f>
        <v>0.000480519333092769</v>
      </c>
      <c r="FI312" s="7">
        <v>4.02997</v>
      </c>
      <c r="FJ312" s="15">
        <f t="shared" ref="FJ312:FJ331" si="455">FK312*(AA312^0.5)</f>
        <v>0.906053097947355</v>
      </c>
      <c r="FK312" s="7">
        <v>0.52311</v>
      </c>
      <c r="FL312" s="7">
        <v>3.55215</v>
      </c>
      <c r="FM312" s="15">
        <f t="shared" ref="FM312:FM331" si="456">FN312*(AA312^0.5)</f>
        <v>0.666164061099066</v>
      </c>
      <c r="FN312" s="7">
        <v>0.38461</v>
      </c>
      <c r="FO312" s="37">
        <f t="shared" ref="FO312:FO331" si="457">LN(FL312)-LN(FI312)</f>
        <v>-0.126205877794145</v>
      </c>
      <c r="FP312" s="37">
        <f t="shared" ref="FP312:FP331" si="458">(FM312^2)/(AA312*(FL312^2))+(FJ312^2)/(AA312*(FI312^2))</f>
        <v>0.028572855616614</v>
      </c>
    </row>
    <row r="313" ht="12" customHeight="1" spans="1:172">
      <c r="A313" s="5">
        <v>55</v>
      </c>
      <c r="B313" s="5" t="s">
        <v>277</v>
      </c>
      <c r="C313" s="6" t="s">
        <v>152</v>
      </c>
      <c r="D313" s="5" t="s">
        <v>153</v>
      </c>
      <c r="E313" s="7">
        <v>109.735</v>
      </c>
      <c r="F313" s="7">
        <v>18.9</v>
      </c>
      <c r="G313" s="5" t="s">
        <v>80</v>
      </c>
      <c r="H313" s="8">
        <v>1085</v>
      </c>
      <c r="I313" s="7">
        <v>22.4</v>
      </c>
      <c r="J313" s="8">
        <v>2398</v>
      </c>
      <c r="K313" s="5" t="s">
        <v>81</v>
      </c>
      <c r="L313" s="9">
        <v>5</v>
      </c>
      <c r="M313" s="6" t="s">
        <v>82</v>
      </c>
      <c r="N313" s="5" t="s">
        <v>83</v>
      </c>
      <c r="O313" s="5" t="s">
        <v>84</v>
      </c>
      <c r="W313" s="5">
        <v>1</v>
      </c>
      <c r="X313" s="5" t="s">
        <v>82</v>
      </c>
      <c r="Y313" s="5" t="s">
        <v>85</v>
      </c>
      <c r="Z313" s="48">
        <v>1.2133</v>
      </c>
      <c r="AA313" s="5">
        <v>3</v>
      </c>
      <c r="AB313" s="5" t="s">
        <v>86</v>
      </c>
      <c r="AC313" s="5" t="s">
        <v>103</v>
      </c>
      <c r="AD313" s="6" t="s">
        <v>88</v>
      </c>
      <c r="AE313" s="7">
        <v>4.46535</v>
      </c>
      <c r="AF313" s="7">
        <v>2.03615</v>
      </c>
      <c r="AG313" s="7">
        <v>0.134781</v>
      </c>
      <c r="AH313" s="7">
        <v>38</v>
      </c>
      <c r="AI313" s="7">
        <v>32.5</v>
      </c>
      <c r="AJ313" s="7">
        <v>30</v>
      </c>
      <c r="AK313" s="7">
        <v>0.476908</v>
      </c>
      <c r="AL313" s="15">
        <f t="shared" si="421"/>
        <v>0.0407464952480578</v>
      </c>
      <c r="AM313" s="7">
        <v>0.023525</v>
      </c>
      <c r="AN313" s="7">
        <v>0.515146</v>
      </c>
      <c r="AO313" s="15">
        <f t="shared" si="422"/>
        <v>0.0185242833869491</v>
      </c>
      <c r="AP313" s="7">
        <v>0.010695</v>
      </c>
      <c r="AQ313" s="37">
        <f t="shared" si="423"/>
        <v>0.0771267554634895</v>
      </c>
      <c r="AR313" s="37">
        <f t="shared" si="424"/>
        <v>0.00286429204843771</v>
      </c>
      <c r="BY313" s="7">
        <v>20.3615</v>
      </c>
      <c r="BZ313" s="15">
        <f t="shared" si="435"/>
        <v>1.85571923522929</v>
      </c>
      <c r="CA313" s="7">
        <v>1.0714</v>
      </c>
      <c r="CB313" s="7">
        <v>23.4077</v>
      </c>
      <c r="CC313" s="15">
        <f t="shared" si="436"/>
        <v>0.464362821509216</v>
      </c>
      <c r="CD313" s="7">
        <v>0.2681</v>
      </c>
      <c r="CE313" s="37">
        <f t="shared" si="437"/>
        <v>0.139419165225534</v>
      </c>
      <c r="CF313" s="37">
        <f t="shared" si="438"/>
        <v>0.00289993259281801</v>
      </c>
      <c r="CG313" s="7">
        <v>1.34781</v>
      </c>
      <c r="CH313" s="15">
        <f t="shared" si="439"/>
        <v>0.242487113059643</v>
      </c>
      <c r="CI313" s="7">
        <v>0.14</v>
      </c>
      <c r="CJ313" s="7">
        <v>1.70732</v>
      </c>
      <c r="CK313" s="15">
        <f t="shared" si="440"/>
        <v>0.332553755053224</v>
      </c>
      <c r="CL313" s="7">
        <v>0.192</v>
      </c>
      <c r="CM313" s="37">
        <f t="shared" si="441"/>
        <v>0.236443836628399</v>
      </c>
      <c r="CN313" s="37">
        <f t="shared" si="442"/>
        <v>0.0234360011122769</v>
      </c>
      <c r="DE313" s="7">
        <v>6.30362</v>
      </c>
      <c r="DF313" s="15">
        <f t="shared" si="427"/>
        <v>0.398129198627782</v>
      </c>
      <c r="DG313" s="7">
        <v>0.22986</v>
      </c>
      <c r="DH313" s="7">
        <v>7.14883</v>
      </c>
      <c r="DI313" s="15">
        <f t="shared" si="428"/>
        <v>0.796241076747487</v>
      </c>
      <c r="DJ313" s="7">
        <v>0.459709999999999</v>
      </c>
      <c r="DK313" s="37">
        <f t="shared" si="429"/>
        <v>0.125824635401492</v>
      </c>
      <c r="DL313" s="37">
        <f t="shared" si="430"/>
        <v>0.00546489257798832</v>
      </c>
      <c r="DM313" s="7">
        <v>46.776</v>
      </c>
      <c r="DN313" s="15">
        <f t="shared" si="431"/>
        <v>5.02034926573839</v>
      </c>
      <c r="DO313" s="7">
        <v>2.8985</v>
      </c>
      <c r="DP313" s="7">
        <v>47.3592</v>
      </c>
      <c r="DQ313" s="15">
        <f t="shared" si="432"/>
        <v>0.716549419091243</v>
      </c>
      <c r="DR313" s="7">
        <v>0.413699999999999</v>
      </c>
      <c r="DS313" s="37">
        <f t="shared" si="433"/>
        <v>0.0123908476678194</v>
      </c>
      <c r="DT313" s="37">
        <f t="shared" si="434"/>
        <v>0.00391603452436023</v>
      </c>
      <c r="DU313" s="7">
        <v>332.4</v>
      </c>
      <c r="DV313" s="15">
        <f t="shared" si="443"/>
        <v>12.470765814496</v>
      </c>
      <c r="DW313" s="7">
        <v>7.20000000000005</v>
      </c>
      <c r="DX313" s="7">
        <v>270</v>
      </c>
      <c r="DY313" s="15">
        <f t="shared" si="444"/>
        <v>27.0199925980745</v>
      </c>
      <c r="DZ313" s="7">
        <v>15.6</v>
      </c>
      <c r="EA313" s="37">
        <f t="shared" si="445"/>
        <v>-0.207917103982918</v>
      </c>
      <c r="EB313" s="37">
        <f t="shared" si="446"/>
        <v>0.00380745535554105</v>
      </c>
      <c r="EK313" s="7">
        <v>227.1</v>
      </c>
      <c r="EL313" s="15">
        <f t="shared" si="447"/>
        <v>16.1098045611982</v>
      </c>
      <c r="EM313" s="7">
        <v>9.30100000000002</v>
      </c>
      <c r="EN313" s="7">
        <v>171.19</v>
      </c>
      <c r="EO313" s="15">
        <f t="shared" si="448"/>
        <v>17.452143937064</v>
      </c>
      <c r="EP313" s="7">
        <v>10.076</v>
      </c>
      <c r="EQ313" s="37">
        <f t="shared" si="449"/>
        <v>-0.282616398324826</v>
      </c>
      <c r="ER313" s="37">
        <f t="shared" si="450"/>
        <v>0.00514168735262203</v>
      </c>
      <c r="FA313" s="7">
        <v>221.741</v>
      </c>
      <c r="FB313" s="15">
        <f t="shared" si="451"/>
        <v>5.37282160507862</v>
      </c>
      <c r="FC313" s="7">
        <v>3.10199999999998</v>
      </c>
      <c r="FD313" s="7">
        <v>175.322</v>
      </c>
      <c r="FE313" s="15">
        <f t="shared" si="452"/>
        <v>9.39810768186871</v>
      </c>
      <c r="FF313" s="7">
        <v>5.42599999999999</v>
      </c>
      <c r="FG313" s="37">
        <f t="shared" si="453"/>
        <v>-0.234885750923119</v>
      </c>
      <c r="FH313" s="37">
        <f t="shared" si="454"/>
        <v>0.00115352661632283</v>
      </c>
      <c r="FI313" s="7">
        <v>4.02997</v>
      </c>
      <c r="FJ313" s="15">
        <f t="shared" si="455"/>
        <v>0.906053097947355</v>
      </c>
      <c r="FK313" s="7">
        <v>0.52311</v>
      </c>
      <c r="FL313" s="7">
        <v>3.18205</v>
      </c>
      <c r="FM313" s="15">
        <f t="shared" si="456"/>
        <v>0.906001136423128</v>
      </c>
      <c r="FN313" s="7">
        <v>0.52308</v>
      </c>
      <c r="FO313" s="37">
        <f t="shared" si="457"/>
        <v>-0.236233288582202</v>
      </c>
      <c r="FP313" s="37">
        <f t="shared" si="458"/>
        <v>0.0438716165628029</v>
      </c>
    </row>
    <row r="314" ht="16.8" spans="1:172">
      <c r="A314" s="5">
        <v>55</v>
      </c>
      <c r="B314" s="5" t="s">
        <v>277</v>
      </c>
      <c r="C314" s="6" t="s">
        <v>152</v>
      </c>
      <c r="D314" s="5" t="s">
        <v>153</v>
      </c>
      <c r="E314" s="7">
        <v>109.735</v>
      </c>
      <c r="F314" s="7">
        <v>18.9</v>
      </c>
      <c r="G314" s="5" t="s">
        <v>80</v>
      </c>
      <c r="H314" s="8">
        <v>1085</v>
      </c>
      <c r="I314" s="7">
        <v>22.4</v>
      </c>
      <c r="J314" s="8">
        <v>2398</v>
      </c>
      <c r="K314" s="5" t="s">
        <v>132</v>
      </c>
      <c r="T314" s="6" t="s">
        <v>133</v>
      </c>
      <c r="U314" s="5" t="s">
        <v>162</v>
      </c>
      <c r="V314" s="5" t="s">
        <v>84</v>
      </c>
      <c r="W314" s="5">
        <v>1</v>
      </c>
      <c r="X314" s="5" t="s">
        <v>82</v>
      </c>
      <c r="Y314" s="5" t="s">
        <v>85</v>
      </c>
      <c r="Z314" s="48">
        <v>1.2133</v>
      </c>
      <c r="AA314" s="5">
        <v>3</v>
      </c>
      <c r="AB314" s="5" t="s">
        <v>86</v>
      </c>
      <c r="AC314" s="5" t="s">
        <v>103</v>
      </c>
      <c r="AD314" s="6" t="s">
        <v>88</v>
      </c>
      <c r="AE314" s="7">
        <v>4.46535</v>
      </c>
      <c r="AF314" s="7">
        <v>2.03615</v>
      </c>
      <c r="AG314" s="7">
        <v>0.134781</v>
      </c>
      <c r="AH314" s="7">
        <v>38</v>
      </c>
      <c r="AI314" s="7">
        <v>32.5</v>
      </c>
      <c r="AJ314" s="7">
        <v>30</v>
      </c>
      <c r="AK314" s="7">
        <v>0.476908</v>
      </c>
      <c r="AL314" s="15">
        <f t="shared" si="421"/>
        <v>0.0407464952480578</v>
      </c>
      <c r="AM314" s="7">
        <v>0.023525</v>
      </c>
      <c r="AN314" s="7">
        <v>0.523584</v>
      </c>
      <c r="AO314" s="15">
        <f t="shared" si="422"/>
        <v>0.033336781893278</v>
      </c>
      <c r="AP314" s="7">
        <v>0.0192469999999999</v>
      </c>
      <c r="AQ314" s="37">
        <f t="shared" si="423"/>
        <v>0.0933738757225111</v>
      </c>
      <c r="AR314" s="37">
        <f t="shared" si="424"/>
        <v>0.00378457350759265</v>
      </c>
      <c r="BY314" s="7">
        <v>20.3615</v>
      </c>
      <c r="BZ314" s="15">
        <f t="shared" si="435"/>
        <v>1.85571923522929</v>
      </c>
      <c r="CA314" s="7">
        <v>1.0714</v>
      </c>
      <c r="CB314" s="7">
        <v>24.3954</v>
      </c>
      <c r="CC314" s="15">
        <f t="shared" si="436"/>
        <v>0.618342138302094</v>
      </c>
      <c r="CD314" s="7">
        <v>0.357000000000003</v>
      </c>
      <c r="CE314" s="37">
        <f t="shared" si="437"/>
        <v>0.180748727097128</v>
      </c>
      <c r="CF314" s="37">
        <f t="shared" si="438"/>
        <v>0.00298290123684649</v>
      </c>
      <c r="CG314" s="7">
        <v>1.34781</v>
      </c>
      <c r="CH314" s="15">
        <f t="shared" si="439"/>
        <v>0.242487113059643</v>
      </c>
      <c r="CI314" s="7">
        <v>0.14</v>
      </c>
      <c r="CJ314" s="7">
        <v>1.6031</v>
      </c>
      <c r="CK314" s="15">
        <f t="shared" si="440"/>
        <v>0.346410161513775</v>
      </c>
      <c r="CL314" s="7">
        <v>0.2</v>
      </c>
      <c r="CM314" s="37">
        <f t="shared" si="441"/>
        <v>0.173458201712594</v>
      </c>
      <c r="CN314" s="37">
        <f t="shared" si="442"/>
        <v>0.026354064128255</v>
      </c>
      <c r="DE314" s="7">
        <v>6.30362</v>
      </c>
      <c r="DF314" s="15">
        <f t="shared" si="427"/>
        <v>0.398129198627782</v>
      </c>
      <c r="DG314" s="7">
        <v>0.22986</v>
      </c>
      <c r="DH314" s="7">
        <v>9.16144</v>
      </c>
      <c r="DI314" s="15">
        <f t="shared" si="428"/>
        <v>1.02861301309093</v>
      </c>
      <c r="DJ314" s="7">
        <v>0.593869999999999</v>
      </c>
      <c r="DK314" s="37">
        <f t="shared" si="429"/>
        <v>0.373879300019867</v>
      </c>
      <c r="DL314" s="37">
        <f t="shared" si="430"/>
        <v>0.0055316715035949</v>
      </c>
      <c r="DM314" s="7">
        <v>46.776</v>
      </c>
      <c r="DN314" s="15">
        <f t="shared" si="431"/>
        <v>5.02034926573839</v>
      </c>
      <c r="DO314" s="7">
        <v>2.8985</v>
      </c>
      <c r="DP314" s="7">
        <v>47.5471</v>
      </c>
      <c r="DQ314" s="15">
        <f t="shared" si="432"/>
        <v>3.58673081231363</v>
      </c>
      <c r="DR314" s="7">
        <v>2.0708</v>
      </c>
      <c r="DS314" s="37">
        <f t="shared" si="433"/>
        <v>0.0163505478249313</v>
      </c>
      <c r="DT314" s="37">
        <f t="shared" si="434"/>
        <v>0.00573655716793856</v>
      </c>
      <c r="DU314" s="7">
        <v>332.4</v>
      </c>
      <c r="DV314" s="15">
        <f t="shared" si="443"/>
        <v>12.470765814496</v>
      </c>
      <c r="DW314" s="7">
        <v>7.20000000000005</v>
      </c>
      <c r="DX314" s="7">
        <v>300</v>
      </c>
      <c r="DY314" s="15">
        <f t="shared" si="444"/>
        <v>16.6276877526613</v>
      </c>
      <c r="DZ314" s="7">
        <v>9.60000000000002</v>
      </c>
      <c r="EA314" s="37">
        <f t="shared" si="445"/>
        <v>-0.102556588325093</v>
      </c>
      <c r="EB314" s="37">
        <f t="shared" si="446"/>
        <v>0.00149318375060278</v>
      </c>
      <c r="EK314" s="7">
        <v>227.1</v>
      </c>
      <c r="EL314" s="15">
        <f t="shared" si="447"/>
        <v>16.1098045611982</v>
      </c>
      <c r="EM314" s="7">
        <v>9.30100000000002</v>
      </c>
      <c r="EN314" s="7">
        <v>191.302</v>
      </c>
      <c r="EO314" s="15">
        <f t="shared" si="448"/>
        <v>21.4774300138541</v>
      </c>
      <c r="EP314" s="7">
        <v>12.4</v>
      </c>
      <c r="EQ314" s="37">
        <f t="shared" si="449"/>
        <v>-0.171537117936893</v>
      </c>
      <c r="ER314" s="37">
        <f t="shared" si="450"/>
        <v>0.00587885494761661</v>
      </c>
      <c r="FA314" s="7">
        <v>221.741</v>
      </c>
      <c r="FB314" s="15">
        <f t="shared" si="451"/>
        <v>5.37282160507862</v>
      </c>
      <c r="FC314" s="7">
        <v>3.10199999999998</v>
      </c>
      <c r="FD314" s="7">
        <v>161.417</v>
      </c>
      <c r="FE314" s="15">
        <f t="shared" si="452"/>
        <v>4.02528607679009</v>
      </c>
      <c r="FF314" s="7">
        <v>2.32400000000001</v>
      </c>
      <c r="FG314" s="37">
        <f t="shared" si="453"/>
        <v>-0.317518955454364</v>
      </c>
      <c r="FH314" s="37">
        <f t="shared" si="454"/>
        <v>0.000402988123389632</v>
      </c>
      <c r="FI314" s="7">
        <v>4.02997</v>
      </c>
      <c r="FJ314" s="15">
        <f t="shared" si="455"/>
        <v>0.906053097947355</v>
      </c>
      <c r="FK314" s="7">
        <v>0.52311</v>
      </c>
      <c r="FL314" s="7">
        <v>2.96567</v>
      </c>
      <c r="FM314" s="15">
        <f t="shared" si="456"/>
        <v>0.692993528108308</v>
      </c>
      <c r="FN314" s="7">
        <v>0.4001</v>
      </c>
      <c r="FO314" s="37">
        <f t="shared" si="457"/>
        <v>-0.306655955193887</v>
      </c>
      <c r="FP314" s="37">
        <f t="shared" si="458"/>
        <v>0.0350501625031722</v>
      </c>
    </row>
    <row r="315" ht="16.8" spans="1:172">
      <c r="A315" s="5">
        <v>55</v>
      </c>
      <c r="B315" s="5" t="s">
        <v>277</v>
      </c>
      <c r="C315" s="6" t="s">
        <v>152</v>
      </c>
      <c r="D315" s="5" t="s">
        <v>153</v>
      </c>
      <c r="E315" s="7">
        <v>109.735</v>
      </c>
      <c r="F315" s="7">
        <v>18.9</v>
      </c>
      <c r="G315" s="5" t="s">
        <v>80</v>
      </c>
      <c r="H315" s="8">
        <v>1085</v>
      </c>
      <c r="I315" s="7">
        <v>22.4</v>
      </c>
      <c r="J315" s="8">
        <v>2398</v>
      </c>
      <c r="K315" s="5" t="s">
        <v>117</v>
      </c>
      <c r="P315" s="9">
        <v>5</v>
      </c>
      <c r="Q315" s="6" t="s">
        <v>82</v>
      </c>
      <c r="R315" s="5" t="s">
        <v>160</v>
      </c>
      <c r="S315" s="5" t="s">
        <v>84</v>
      </c>
      <c r="W315" s="5">
        <v>1</v>
      </c>
      <c r="X315" s="5" t="s">
        <v>82</v>
      </c>
      <c r="Y315" s="5" t="s">
        <v>85</v>
      </c>
      <c r="Z315" s="48">
        <v>1.2133</v>
      </c>
      <c r="AA315" s="5">
        <v>3</v>
      </c>
      <c r="AB315" s="5" t="s">
        <v>86</v>
      </c>
      <c r="AC315" s="5" t="s">
        <v>103</v>
      </c>
      <c r="AD315" s="6" t="s">
        <v>88</v>
      </c>
      <c r="AE315" s="7">
        <v>4.46535</v>
      </c>
      <c r="AF315" s="7">
        <v>2.03615</v>
      </c>
      <c r="AG315" s="7">
        <v>0.134781</v>
      </c>
      <c r="AH315" s="7">
        <v>38</v>
      </c>
      <c r="AI315" s="7">
        <v>32.5</v>
      </c>
      <c r="AJ315" s="7">
        <v>30</v>
      </c>
      <c r="AK315" s="7">
        <v>0.476908</v>
      </c>
      <c r="AL315" s="15">
        <f t="shared" si="421"/>
        <v>0.0407464952480578</v>
      </c>
      <c r="AM315" s="7">
        <v>0.023525</v>
      </c>
      <c r="AN315" s="7">
        <v>0.493496</v>
      </c>
      <c r="AO315" s="15">
        <f t="shared" si="422"/>
        <v>0.0148263549127895</v>
      </c>
      <c r="AP315" s="7">
        <v>0.00855999999999996</v>
      </c>
      <c r="AQ315" s="37">
        <f t="shared" si="423"/>
        <v>0.0341911533021581</v>
      </c>
      <c r="AR315" s="37">
        <f t="shared" si="424"/>
        <v>0.002734139532255</v>
      </c>
      <c r="BY315" s="7">
        <v>20.3615</v>
      </c>
      <c r="BZ315" s="15">
        <f t="shared" si="435"/>
        <v>1.85571923522929</v>
      </c>
      <c r="CA315" s="7">
        <v>1.0714</v>
      </c>
      <c r="CB315" s="7">
        <v>22.1684</v>
      </c>
      <c r="CC315" s="15">
        <f t="shared" si="436"/>
        <v>1.54654816607825</v>
      </c>
      <c r="CD315" s="7">
        <v>0.892900000000001</v>
      </c>
      <c r="CE315" s="37">
        <f t="shared" si="437"/>
        <v>0.0850219885864432</v>
      </c>
      <c r="CF315" s="37">
        <f t="shared" si="438"/>
        <v>0.00439107160990526</v>
      </c>
      <c r="CG315" s="7">
        <v>1.34781</v>
      </c>
      <c r="CH315" s="15">
        <f t="shared" si="439"/>
        <v>0.242487113059643</v>
      </c>
      <c r="CI315" s="7">
        <v>0.14</v>
      </c>
      <c r="CJ315" s="7">
        <v>1.46284</v>
      </c>
      <c r="CK315" s="15">
        <f t="shared" si="440"/>
        <v>0.228648027107167</v>
      </c>
      <c r="CL315" s="7">
        <v>0.13201</v>
      </c>
      <c r="CM315" s="37">
        <f t="shared" si="441"/>
        <v>0.0818986987364861</v>
      </c>
      <c r="CN315" s="37">
        <f t="shared" si="442"/>
        <v>0.0189331025099195</v>
      </c>
      <c r="DE315" s="7">
        <v>6.30362</v>
      </c>
      <c r="DF315" s="15">
        <f t="shared" si="427"/>
        <v>0.398129198627782</v>
      </c>
      <c r="DG315" s="7">
        <v>0.22986</v>
      </c>
      <c r="DH315" s="7">
        <v>7.2277</v>
      </c>
      <c r="DI315" s="15">
        <f t="shared" si="428"/>
        <v>0.66370454895232</v>
      </c>
      <c r="DJ315" s="7">
        <v>0.383190000000001</v>
      </c>
      <c r="DK315" s="37">
        <f t="shared" si="429"/>
        <v>0.136796795060385</v>
      </c>
      <c r="DL315" s="37">
        <f t="shared" si="430"/>
        <v>0.00414046687798948</v>
      </c>
      <c r="DM315" s="7">
        <v>46.776</v>
      </c>
      <c r="DN315" s="15">
        <f t="shared" si="431"/>
        <v>5.02034926573839</v>
      </c>
      <c r="DO315" s="7">
        <v>2.8985</v>
      </c>
      <c r="DP315" s="7">
        <v>48.8737</v>
      </c>
      <c r="DQ315" s="15">
        <f t="shared" si="432"/>
        <v>1.61357853233117</v>
      </c>
      <c r="DR315" s="7">
        <v>0.931600000000003</v>
      </c>
      <c r="DS315" s="37">
        <f t="shared" si="433"/>
        <v>0.0438691686129418</v>
      </c>
      <c r="DT315" s="37">
        <f t="shared" si="434"/>
        <v>0.00420306396177858</v>
      </c>
      <c r="DU315" s="7">
        <v>332.4</v>
      </c>
      <c r="DV315" s="15">
        <f t="shared" si="443"/>
        <v>12.470765814496</v>
      </c>
      <c r="DW315" s="7">
        <v>7.20000000000005</v>
      </c>
      <c r="DX315" s="7">
        <v>288</v>
      </c>
      <c r="DY315" s="15">
        <f t="shared" si="444"/>
        <v>33.2553755053224</v>
      </c>
      <c r="DZ315" s="7">
        <v>19.2</v>
      </c>
      <c r="EA315" s="37">
        <f t="shared" si="445"/>
        <v>-0.143378582845347</v>
      </c>
      <c r="EB315" s="37">
        <f t="shared" si="446"/>
        <v>0.00491362819504722</v>
      </c>
      <c r="EK315" s="7">
        <v>227.1</v>
      </c>
      <c r="EL315" s="15">
        <f t="shared" si="447"/>
        <v>16.1098045611982</v>
      </c>
      <c r="EM315" s="7">
        <v>9.30100000000002</v>
      </c>
      <c r="EN315" s="7">
        <v>157.147</v>
      </c>
      <c r="EO315" s="15">
        <f t="shared" si="448"/>
        <v>25.5044481414517</v>
      </c>
      <c r="EP315" s="7">
        <v>14.725</v>
      </c>
      <c r="EQ315" s="37">
        <f t="shared" si="449"/>
        <v>-0.368208776091515</v>
      </c>
      <c r="ER315" s="37">
        <f t="shared" si="450"/>
        <v>0.0104574340094383</v>
      </c>
      <c r="FA315" s="7">
        <v>221.741</v>
      </c>
      <c r="FB315" s="15">
        <f t="shared" si="451"/>
        <v>5.37282160507862</v>
      </c>
      <c r="FC315" s="7">
        <v>3.10199999999998</v>
      </c>
      <c r="FD315" s="7">
        <v>152.933</v>
      </c>
      <c r="FE315" s="15">
        <f t="shared" si="452"/>
        <v>12.0845184844081</v>
      </c>
      <c r="FF315" s="7">
        <v>6.977</v>
      </c>
      <c r="FG315" s="37">
        <f t="shared" si="453"/>
        <v>-0.371510117134496</v>
      </c>
      <c r="FH315" s="37">
        <f t="shared" si="454"/>
        <v>0.00227700199910048</v>
      </c>
      <c r="FI315" s="7">
        <v>4.02997</v>
      </c>
      <c r="FJ315" s="15">
        <f t="shared" si="455"/>
        <v>0.906053097947355</v>
      </c>
      <c r="FK315" s="7">
        <v>0.52311</v>
      </c>
      <c r="FL315" s="7">
        <v>3.10326</v>
      </c>
      <c r="FM315" s="15">
        <f t="shared" si="456"/>
        <v>0.772754467796855</v>
      </c>
      <c r="FN315" s="7">
        <v>0.44615</v>
      </c>
      <c r="FO315" s="37">
        <f t="shared" si="457"/>
        <v>-0.261305759925321</v>
      </c>
      <c r="FP315" s="37">
        <f t="shared" si="458"/>
        <v>0.0375186072074198</v>
      </c>
    </row>
    <row r="316" ht="16.8" spans="1:172">
      <c r="A316" s="5">
        <v>55</v>
      </c>
      <c r="B316" s="5" t="s">
        <v>277</v>
      </c>
      <c r="C316" s="6" t="s">
        <v>152</v>
      </c>
      <c r="D316" s="5" t="s">
        <v>153</v>
      </c>
      <c r="E316" s="7">
        <v>109.735</v>
      </c>
      <c r="F316" s="7">
        <v>18.9</v>
      </c>
      <c r="G316" s="5" t="s">
        <v>80</v>
      </c>
      <c r="H316" s="8">
        <v>1085</v>
      </c>
      <c r="I316" s="7">
        <v>22.4</v>
      </c>
      <c r="J316" s="8">
        <v>2398</v>
      </c>
      <c r="K316" s="5" t="s">
        <v>81</v>
      </c>
      <c r="L316" s="9">
        <v>2.5</v>
      </c>
      <c r="M316" s="6" t="s">
        <v>82</v>
      </c>
      <c r="N316" s="5" t="s">
        <v>83</v>
      </c>
      <c r="O316" s="5" t="s">
        <v>84</v>
      </c>
      <c r="W316" s="5">
        <v>1</v>
      </c>
      <c r="X316" s="5" t="s">
        <v>82</v>
      </c>
      <c r="Y316" s="5" t="s">
        <v>85</v>
      </c>
      <c r="Z316" s="48">
        <v>1.2133</v>
      </c>
      <c r="AA316" s="5">
        <v>3</v>
      </c>
      <c r="AB316" s="5" t="s">
        <v>86</v>
      </c>
      <c r="AC316" s="5" t="s">
        <v>103</v>
      </c>
      <c r="AD316" s="6" t="s">
        <v>88</v>
      </c>
      <c r="AE316" s="7">
        <v>4.51485</v>
      </c>
      <c r="AF316" s="7">
        <v>1.31589</v>
      </c>
      <c r="AG316" s="7">
        <v>0.0982482</v>
      </c>
      <c r="AH316" s="7">
        <v>38</v>
      </c>
      <c r="AI316" s="7">
        <v>32.5</v>
      </c>
      <c r="AJ316" s="7">
        <v>30</v>
      </c>
      <c r="AK316" s="7">
        <v>0.4933</v>
      </c>
      <c r="AL316" s="15">
        <f t="shared" si="421"/>
        <v>0.0259409249449591</v>
      </c>
      <c r="AM316" s="7">
        <v>0.014977</v>
      </c>
      <c r="AN316" s="7">
        <v>0.499594</v>
      </c>
      <c r="AO316" s="15">
        <f t="shared" si="422"/>
        <v>0.00741664155800995</v>
      </c>
      <c r="AP316" s="7">
        <v>0.00428200000000001</v>
      </c>
      <c r="AQ316" s="37">
        <f t="shared" si="423"/>
        <v>0.012678260331928</v>
      </c>
      <c r="AR316" s="37">
        <f t="shared" si="424"/>
        <v>0.000995241662323635</v>
      </c>
      <c r="BY316" s="7">
        <v>13.1589</v>
      </c>
      <c r="BZ316" s="15">
        <f t="shared" si="435"/>
        <v>1.70087389303264</v>
      </c>
      <c r="CA316" s="7">
        <v>0.982000000000001</v>
      </c>
      <c r="CB316" s="7">
        <v>14.2359</v>
      </c>
      <c r="CC316" s="15">
        <f t="shared" si="436"/>
        <v>0.927513207453132</v>
      </c>
      <c r="CD316" s="7">
        <v>0.535499999999999</v>
      </c>
      <c r="CE316" s="37">
        <f t="shared" si="437"/>
        <v>0.0786686074007314</v>
      </c>
      <c r="CF316" s="37">
        <f t="shared" si="438"/>
        <v>0.00698406049852295</v>
      </c>
      <c r="CG316" s="7">
        <v>0.982482</v>
      </c>
      <c r="CH316" s="15">
        <f t="shared" si="439"/>
        <v>0.180147140393624</v>
      </c>
      <c r="CI316" s="7">
        <v>0.104008</v>
      </c>
      <c r="CJ316" s="7">
        <v>1.11424</v>
      </c>
      <c r="CK316" s="15">
        <f t="shared" si="440"/>
        <v>0.200900573169914</v>
      </c>
      <c r="CL316" s="7">
        <v>0.11599</v>
      </c>
      <c r="CM316" s="37">
        <f t="shared" si="441"/>
        <v>0.125845814174865</v>
      </c>
      <c r="CN316" s="37">
        <f t="shared" si="442"/>
        <v>0.0220432332950842</v>
      </c>
      <c r="DE316" s="7">
        <v>3.74296</v>
      </c>
      <c r="DF316" s="15">
        <f t="shared" si="427"/>
        <v>0.862647904709679</v>
      </c>
      <c r="DG316" s="7">
        <v>0.49805</v>
      </c>
      <c r="DH316" s="7">
        <v>3.83981</v>
      </c>
      <c r="DI316" s="15">
        <f t="shared" si="428"/>
        <v>1.69223095950287</v>
      </c>
      <c r="DJ316" s="7">
        <v>0.97701</v>
      </c>
      <c r="DK316" s="37">
        <f t="shared" si="429"/>
        <v>0.0255461439586595</v>
      </c>
      <c r="DL316" s="37">
        <f t="shared" si="430"/>
        <v>0.0824466708521809</v>
      </c>
      <c r="DM316" s="7">
        <v>38.6987</v>
      </c>
      <c r="DN316" s="15">
        <f t="shared" si="431"/>
        <v>5.56109552786139</v>
      </c>
      <c r="DO316" s="7">
        <v>3.2107</v>
      </c>
      <c r="DP316" s="7">
        <v>41.9933</v>
      </c>
      <c r="DQ316" s="15">
        <f t="shared" si="432"/>
        <v>2.87035459830314</v>
      </c>
      <c r="DR316" s="7">
        <v>1.6572</v>
      </c>
      <c r="DS316" s="37">
        <f t="shared" si="433"/>
        <v>0.081704074008313</v>
      </c>
      <c r="DT316" s="37">
        <f t="shared" si="434"/>
        <v>0.00844082154329864</v>
      </c>
      <c r="DU316" s="7">
        <v>260.4</v>
      </c>
      <c r="DV316" s="15">
        <f t="shared" si="443"/>
        <v>4.15692193816536</v>
      </c>
      <c r="DW316" s="7">
        <v>2.40000000000003</v>
      </c>
      <c r="DX316" s="7">
        <v>240</v>
      </c>
      <c r="DY316" s="15">
        <f t="shared" si="444"/>
        <v>8.31384387633063</v>
      </c>
      <c r="DZ316" s="7">
        <v>4.80000000000001</v>
      </c>
      <c r="EA316" s="37">
        <f t="shared" si="445"/>
        <v>-0.0815799869924225</v>
      </c>
      <c r="EB316" s="37">
        <f t="shared" si="446"/>
        <v>0.000484945528679738</v>
      </c>
      <c r="EK316" s="7">
        <v>177.224</v>
      </c>
      <c r="EL316" s="15">
        <f t="shared" si="447"/>
        <v>5.37108955427109</v>
      </c>
      <c r="EM316" s="7">
        <v>3.101</v>
      </c>
      <c r="EN316" s="7">
        <v>159.35</v>
      </c>
      <c r="EO316" s="15">
        <f t="shared" si="448"/>
        <v>4.02528607679009</v>
      </c>
      <c r="EP316" s="7">
        <v>2.32400000000001</v>
      </c>
      <c r="EQ316" s="37">
        <f t="shared" si="449"/>
        <v>-0.106311428317029</v>
      </c>
      <c r="ER316" s="37">
        <f t="shared" si="450"/>
        <v>0.000518867364328837</v>
      </c>
      <c r="FA316" s="7">
        <v>187.111</v>
      </c>
      <c r="FB316" s="15">
        <f t="shared" si="451"/>
        <v>10.7508393625801</v>
      </c>
      <c r="FC316" s="7">
        <v>6.20700000000002</v>
      </c>
      <c r="FD316" s="7">
        <v>172.436</v>
      </c>
      <c r="FE316" s="15">
        <f t="shared" si="452"/>
        <v>5.36416135104078</v>
      </c>
      <c r="FF316" s="7">
        <v>3.09699999999998</v>
      </c>
      <c r="FG316" s="37">
        <f t="shared" si="453"/>
        <v>-0.0816758705058929</v>
      </c>
      <c r="FH316" s="37">
        <f t="shared" si="454"/>
        <v>0.00142300805476708</v>
      </c>
      <c r="FI316" s="7">
        <v>2.76336</v>
      </c>
      <c r="FJ316" s="15">
        <f t="shared" si="455"/>
        <v>0.31975389958529</v>
      </c>
      <c r="FK316" s="7">
        <v>0.18461</v>
      </c>
      <c r="FL316" s="7">
        <v>2.53165</v>
      </c>
      <c r="FM316" s="15">
        <f t="shared" si="456"/>
        <v>0.346479443546078</v>
      </c>
      <c r="FN316" s="7">
        <v>0.20004</v>
      </c>
      <c r="FO316" s="37">
        <f t="shared" si="457"/>
        <v>-0.0875760665339881</v>
      </c>
      <c r="FP316" s="37">
        <f t="shared" si="458"/>
        <v>0.0107065634232932</v>
      </c>
    </row>
    <row r="317" ht="12" customHeight="1" spans="1:172">
      <c r="A317" s="5">
        <v>55</v>
      </c>
      <c r="B317" s="5" t="s">
        <v>277</v>
      </c>
      <c r="C317" s="6" t="s">
        <v>152</v>
      </c>
      <c r="D317" s="5" t="s">
        <v>153</v>
      </c>
      <c r="E317" s="7">
        <v>109.735</v>
      </c>
      <c r="F317" s="7">
        <v>18.9</v>
      </c>
      <c r="G317" s="5" t="s">
        <v>80</v>
      </c>
      <c r="H317" s="8">
        <v>1085</v>
      </c>
      <c r="I317" s="7">
        <v>22.4</v>
      </c>
      <c r="J317" s="8">
        <v>2398</v>
      </c>
      <c r="K317" s="5" t="s">
        <v>81</v>
      </c>
      <c r="L317" s="9">
        <v>5</v>
      </c>
      <c r="M317" s="6" t="s">
        <v>82</v>
      </c>
      <c r="N317" s="5" t="s">
        <v>83</v>
      </c>
      <c r="O317" s="5" t="s">
        <v>84</v>
      </c>
      <c r="W317" s="5">
        <v>1</v>
      </c>
      <c r="X317" s="5" t="s">
        <v>82</v>
      </c>
      <c r="Y317" s="5" t="s">
        <v>85</v>
      </c>
      <c r="Z317" s="48">
        <v>1.2133</v>
      </c>
      <c r="AA317" s="5">
        <v>3</v>
      </c>
      <c r="AB317" s="5" t="s">
        <v>86</v>
      </c>
      <c r="AC317" s="5" t="s">
        <v>103</v>
      </c>
      <c r="AD317" s="6" t="s">
        <v>88</v>
      </c>
      <c r="AE317" s="7">
        <v>4.51485</v>
      </c>
      <c r="AF317" s="7">
        <v>1.31589</v>
      </c>
      <c r="AG317" s="7">
        <v>0.0982482</v>
      </c>
      <c r="AH317" s="7">
        <v>38</v>
      </c>
      <c r="AI317" s="7">
        <v>32.5</v>
      </c>
      <c r="AJ317" s="7">
        <v>30</v>
      </c>
      <c r="AK317" s="7">
        <v>0.4933</v>
      </c>
      <c r="AL317" s="15">
        <f t="shared" si="421"/>
        <v>0.0259409249449591</v>
      </c>
      <c r="AM317" s="7">
        <v>0.014977</v>
      </c>
      <c r="AN317" s="7">
        <v>0.512296</v>
      </c>
      <c r="AO317" s="15">
        <f t="shared" si="422"/>
        <v>0.0222360682675692</v>
      </c>
      <c r="AP317" s="7">
        <v>0.012838</v>
      </c>
      <c r="AQ317" s="37">
        <f t="shared" si="423"/>
        <v>0.0377850747499381</v>
      </c>
      <c r="AR317" s="37">
        <f t="shared" si="424"/>
        <v>0.00154977043598105</v>
      </c>
      <c r="BY317" s="7">
        <v>13.1589</v>
      </c>
      <c r="BZ317" s="15">
        <f t="shared" si="435"/>
        <v>1.70087389303264</v>
      </c>
      <c r="CA317" s="7">
        <v>0.982000000000001</v>
      </c>
      <c r="CB317" s="7">
        <v>14.6877</v>
      </c>
      <c r="CC317" s="15">
        <f t="shared" si="436"/>
        <v>1.70052748287112</v>
      </c>
      <c r="CD317" s="7">
        <v>0.9818</v>
      </c>
      <c r="CE317" s="37">
        <f t="shared" si="437"/>
        <v>0.109912073055469</v>
      </c>
      <c r="CF317" s="37">
        <f t="shared" si="438"/>
        <v>0.0100373447727516</v>
      </c>
      <c r="CG317" s="7">
        <v>0.982482</v>
      </c>
      <c r="CH317" s="15">
        <f t="shared" si="439"/>
        <v>0.180147140393624</v>
      </c>
      <c r="CI317" s="7">
        <v>0.104008</v>
      </c>
      <c r="CJ317" s="7">
        <v>1.13799</v>
      </c>
      <c r="CK317" s="15">
        <f t="shared" si="440"/>
        <v>0.187078807725514</v>
      </c>
      <c r="CL317" s="7">
        <v>0.10801</v>
      </c>
      <c r="CM317" s="37">
        <f t="shared" si="441"/>
        <v>0.146936804336541</v>
      </c>
      <c r="CN317" s="37">
        <f t="shared" si="442"/>
        <v>0.0202153388343325</v>
      </c>
      <c r="DE317" s="7">
        <v>3.74296</v>
      </c>
      <c r="DF317" s="15">
        <f t="shared" si="427"/>
        <v>0.862647904709679</v>
      </c>
      <c r="DG317" s="7">
        <v>0.49805</v>
      </c>
      <c r="DH317" s="7">
        <v>3.8219</v>
      </c>
      <c r="DI317" s="15">
        <f t="shared" si="428"/>
        <v>1.55938266256234</v>
      </c>
      <c r="DJ317" s="7">
        <v>0.90031</v>
      </c>
      <c r="DK317" s="37">
        <f t="shared" si="429"/>
        <v>0.0208709389137363</v>
      </c>
      <c r="DL317" s="37">
        <f t="shared" si="430"/>
        <v>0.07319717638506</v>
      </c>
      <c r="DM317" s="7">
        <v>38.6987</v>
      </c>
      <c r="DN317" s="15">
        <f t="shared" si="431"/>
        <v>5.56109552786139</v>
      </c>
      <c r="DO317" s="7">
        <v>3.2107</v>
      </c>
      <c r="DP317" s="7">
        <v>39.6976</v>
      </c>
      <c r="DQ317" s="15">
        <f t="shared" si="432"/>
        <v>4.12383976774074</v>
      </c>
      <c r="DR317" s="7">
        <v>2.3809</v>
      </c>
      <c r="DS317" s="37">
        <f t="shared" si="433"/>
        <v>0.0254847247250054</v>
      </c>
      <c r="DT317" s="37">
        <f t="shared" si="434"/>
        <v>0.0104805693202386</v>
      </c>
      <c r="DU317" s="7">
        <v>260.4</v>
      </c>
      <c r="DV317" s="15">
        <f t="shared" si="443"/>
        <v>4.15692193816536</v>
      </c>
      <c r="DW317" s="7">
        <v>2.40000000000003</v>
      </c>
      <c r="DX317" s="7">
        <v>230.4</v>
      </c>
      <c r="DY317" s="15">
        <f t="shared" si="444"/>
        <v>14.5492267835786</v>
      </c>
      <c r="DZ317" s="7">
        <v>8.40000000000001</v>
      </c>
      <c r="EA317" s="37">
        <f t="shared" si="445"/>
        <v>-0.122401981512677</v>
      </c>
      <c r="EB317" s="37">
        <f t="shared" si="446"/>
        <v>0.00141415559812418</v>
      </c>
      <c r="EK317" s="7">
        <v>177.224</v>
      </c>
      <c r="EL317" s="15">
        <f t="shared" si="447"/>
        <v>5.37108955427109</v>
      </c>
      <c r="EM317" s="7">
        <v>3.101</v>
      </c>
      <c r="EN317" s="7">
        <v>152.326</v>
      </c>
      <c r="EO317" s="15">
        <f t="shared" si="448"/>
        <v>13.426857860274</v>
      </c>
      <c r="EP317" s="7">
        <v>7.75200000000001</v>
      </c>
      <c r="EQ317" s="37">
        <f t="shared" si="449"/>
        <v>-0.151391508156812</v>
      </c>
      <c r="ER317" s="37">
        <f t="shared" si="450"/>
        <v>0.00289604592930986</v>
      </c>
      <c r="FA317" s="7">
        <v>187.111</v>
      </c>
      <c r="FB317" s="15">
        <f t="shared" si="451"/>
        <v>10.7508393625801</v>
      </c>
      <c r="FC317" s="7">
        <v>6.20700000000002</v>
      </c>
      <c r="FD317" s="7">
        <v>163.954</v>
      </c>
      <c r="FE317" s="15">
        <f t="shared" si="452"/>
        <v>12.0793223319853</v>
      </c>
      <c r="FF317" s="7">
        <v>6.97399999999999</v>
      </c>
      <c r="FG317" s="37">
        <f t="shared" si="453"/>
        <v>-0.132116122966389</v>
      </c>
      <c r="FH317" s="37">
        <f t="shared" si="454"/>
        <v>0.00290977477398294</v>
      </c>
      <c r="FI317" s="7">
        <v>2.76336</v>
      </c>
      <c r="FJ317" s="15">
        <f t="shared" si="455"/>
        <v>0.31975389958529</v>
      </c>
      <c r="FK317" s="7">
        <v>0.18461</v>
      </c>
      <c r="FL317" s="7">
        <v>2.36149</v>
      </c>
      <c r="FM317" s="15">
        <f t="shared" si="456"/>
        <v>0.506295771560458</v>
      </c>
      <c r="FN317" s="7">
        <v>0.29231</v>
      </c>
      <c r="FO317" s="37">
        <f t="shared" si="457"/>
        <v>-0.157154554865058</v>
      </c>
      <c r="FP317" s="37">
        <f t="shared" si="458"/>
        <v>0.0197850768484859</v>
      </c>
    </row>
    <row r="318" ht="16.8" spans="1:172">
      <c r="A318" s="5">
        <v>55</v>
      </c>
      <c r="B318" s="5" t="s">
        <v>277</v>
      </c>
      <c r="C318" s="6" t="s">
        <v>152</v>
      </c>
      <c r="D318" s="5" t="s">
        <v>153</v>
      </c>
      <c r="E318" s="7">
        <v>109.735</v>
      </c>
      <c r="F318" s="7">
        <v>18.9</v>
      </c>
      <c r="G318" s="5" t="s">
        <v>80</v>
      </c>
      <c r="H318" s="8">
        <v>1085</v>
      </c>
      <c r="I318" s="7">
        <v>22.4</v>
      </c>
      <c r="J318" s="8">
        <v>2398</v>
      </c>
      <c r="K318" s="5" t="s">
        <v>132</v>
      </c>
      <c r="T318" s="6" t="s">
        <v>133</v>
      </c>
      <c r="U318" s="5" t="s">
        <v>162</v>
      </c>
      <c r="V318" s="5" t="s">
        <v>84</v>
      </c>
      <c r="W318" s="5">
        <v>1</v>
      </c>
      <c r="X318" s="5" t="s">
        <v>82</v>
      </c>
      <c r="Y318" s="5" t="s">
        <v>85</v>
      </c>
      <c r="Z318" s="48">
        <v>1.2133</v>
      </c>
      <c r="AA318" s="5">
        <v>3</v>
      </c>
      <c r="AB318" s="5" t="s">
        <v>86</v>
      </c>
      <c r="AC318" s="5" t="s">
        <v>103</v>
      </c>
      <c r="AD318" s="6" t="s">
        <v>88</v>
      </c>
      <c r="AE318" s="7">
        <v>4.51485</v>
      </c>
      <c r="AF318" s="7">
        <v>1.31589</v>
      </c>
      <c r="AG318" s="7">
        <v>0.0982482</v>
      </c>
      <c r="AH318" s="7">
        <v>38</v>
      </c>
      <c r="AI318" s="7">
        <v>32.5</v>
      </c>
      <c r="AJ318" s="7">
        <v>30</v>
      </c>
      <c r="AK318" s="7">
        <v>0.4933</v>
      </c>
      <c r="AL318" s="15">
        <f t="shared" si="421"/>
        <v>0.0259409249449591</v>
      </c>
      <c r="AM318" s="7">
        <v>0.014977</v>
      </c>
      <c r="AN318" s="7">
        <v>0.524998</v>
      </c>
      <c r="AO318" s="15">
        <f t="shared" si="422"/>
        <v>0.0333437100965085</v>
      </c>
      <c r="AP318" s="7">
        <v>0.019251</v>
      </c>
      <c r="AQ318" s="37">
        <f t="shared" si="423"/>
        <v>0.0622769448208653</v>
      </c>
      <c r="AR318" s="37">
        <f t="shared" si="424"/>
        <v>0.0022663746886508</v>
      </c>
      <c r="BY318" s="7">
        <v>13.1589</v>
      </c>
      <c r="BZ318" s="15">
        <f t="shared" si="435"/>
        <v>1.70087389303264</v>
      </c>
      <c r="CA318" s="7">
        <v>0.982000000000001</v>
      </c>
      <c r="CB318" s="7">
        <v>15.9431</v>
      </c>
      <c r="CC318" s="15">
        <f t="shared" si="436"/>
        <v>1.39135641372008</v>
      </c>
      <c r="CD318" s="7">
        <v>0.803300000000002</v>
      </c>
      <c r="CE318" s="37">
        <f t="shared" si="437"/>
        <v>0.191927797973312</v>
      </c>
      <c r="CF318" s="37">
        <f t="shared" si="438"/>
        <v>0.00810777631382159</v>
      </c>
      <c r="CG318" s="7">
        <v>0.982482</v>
      </c>
      <c r="CH318" s="15">
        <f t="shared" si="439"/>
        <v>0.180147140393624</v>
      </c>
      <c r="CI318" s="7">
        <v>0.104008</v>
      </c>
      <c r="CJ318" s="7">
        <v>1.04976</v>
      </c>
      <c r="CK318" s="15">
        <f t="shared" si="440"/>
        <v>0.187061487217439</v>
      </c>
      <c r="CL318" s="7">
        <v>0.108</v>
      </c>
      <c r="CM318" s="37">
        <f t="shared" si="441"/>
        <v>0.0662348226316626</v>
      </c>
      <c r="CN318" s="37">
        <f t="shared" si="442"/>
        <v>0.0217912986302813</v>
      </c>
      <c r="DE318" s="7">
        <v>3.74296</v>
      </c>
      <c r="DF318" s="15">
        <f t="shared" si="427"/>
        <v>0.862647904709679</v>
      </c>
      <c r="DG318" s="7">
        <v>0.49805</v>
      </c>
      <c r="DH318" s="7">
        <v>3.93794</v>
      </c>
      <c r="DI318" s="15">
        <f t="shared" si="428"/>
        <v>0.36499506667899</v>
      </c>
      <c r="DJ318" s="7">
        <v>0.21073</v>
      </c>
      <c r="DK318" s="37">
        <f t="shared" si="429"/>
        <v>0.0507810016901999</v>
      </c>
      <c r="DL318" s="37">
        <f t="shared" si="430"/>
        <v>0.0205694129274454</v>
      </c>
      <c r="DM318" s="7">
        <v>38.6987</v>
      </c>
      <c r="DN318" s="15">
        <f t="shared" si="431"/>
        <v>5.56109552786139</v>
      </c>
      <c r="DO318" s="7">
        <v>3.2107</v>
      </c>
      <c r="DP318" s="7">
        <v>39.0582</v>
      </c>
      <c r="DQ318" s="15">
        <f t="shared" si="432"/>
        <v>3.40746355373025</v>
      </c>
      <c r="DR318" s="7">
        <v>1.9673</v>
      </c>
      <c r="DS318" s="37">
        <f t="shared" si="433"/>
        <v>0.00924683369711721</v>
      </c>
      <c r="DT318" s="37">
        <f t="shared" si="434"/>
        <v>0.00942043677980927</v>
      </c>
      <c r="DU318" s="7">
        <v>260.4</v>
      </c>
      <c r="DV318" s="15">
        <f t="shared" si="443"/>
        <v>4.15692193816536</v>
      </c>
      <c r="DW318" s="7">
        <v>2.40000000000003</v>
      </c>
      <c r="DX318" s="7">
        <v>259.2</v>
      </c>
      <c r="DY318" s="15">
        <f t="shared" si="444"/>
        <v>24.9415316289918</v>
      </c>
      <c r="DZ318" s="7">
        <v>14.4</v>
      </c>
      <c r="EA318" s="37">
        <f t="shared" si="445"/>
        <v>-0.00461894585629441</v>
      </c>
      <c r="EB318" s="37">
        <f t="shared" si="446"/>
        <v>0.00317136528176616</v>
      </c>
      <c r="EK318" s="7">
        <v>177.224</v>
      </c>
      <c r="EL318" s="15">
        <f t="shared" si="447"/>
        <v>5.37108955427109</v>
      </c>
      <c r="EM318" s="7">
        <v>3.101</v>
      </c>
      <c r="EN318" s="7">
        <v>170.11</v>
      </c>
      <c r="EO318" s="15">
        <f t="shared" si="448"/>
        <v>6.7116968793294</v>
      </c>
      <c r="EP318" s="7">
        <v>3.875</v>
      </c>
      <c r="EQ318" s="37">
        <f t="shared" si="449"/>
        <v>-0.0409691825588832</v>
      </c>
      <c r="ER318" s="37">
        <f t="shared" si="450"/>
        <v>0.00082506712406186</v>
      </c>
      <c r="FA318" s="7">
        <v>187.111</v>
      </c>
      <c r="FB318" s="15">
        <f t="shared" si="451"/>
        <v>10.7508393625801</v>
      </c>
      <c r="FC318" s="7">
        <v>6.20700000000002</v>
      </c>
      <c r="FD318" s="7">
        <v>153.924</v>
      </c>
      <c r="FE318" s="15">
        <f t="shared" si="452"/>
        <v>5.36416135104078</v>
      </c>
      <c r="FF318" s="7">
        <v>3.09699999999998</v>
      </c>
      <c r="FG318" s="37">
        <f t="shared" si="453"/>
        <v>-0.195243049535934</v>
      </c>
      <c r="FH318" s="37">
        <f t="shared" si="454"/>
        <v>0.00150526339731085</v>
      </c>
      <c r="FI318" s="7">
        <v>2.76336</v>
      </c>
      <c r="FJ318" s="15">
        <f t="shared" si="455"/>
        <v>0.31975389958529</v>
      </c>
      <c r="FK318" s="7">
        <v>0.18461</v>
      </c>
      <c r="FL318" s="7">
        <v>2.29905</v>
      </c>
      <c r="FM318" s="15">
        <f t="shared" si="456"/>
        <v>0.373118384966488</v>
      </c>
      <c r="FN318" s="7">
        <v>0.21542</v>
      </c>
      <c r="FO318" s="37">
        <f t="shared" si="457"/>
        <v>-0.183951336482583</v>
      </c>
      <c r="FP318" s="37">
        <f t="shared" si="458"/>
        <v>0.0132426983367677</v>
      </c>
    </row>
    <row r="319" ht="16.8" spans="1:172">
      <c r="A319" s="5">
        <v>55</v>
      </c>
      <c r="B319" s="5" t="s">
        <v>277</v>
      </c>
      <c r="C319" s="6" t="s">
        <v>152</v>
      </c>
      <c r="D319" s="5" t="s">
        <v>153</v>
      </c>
      <c r="E319" s="7">
        <v>109.735</v>
      </c>
      <c r="F319" s="7">
        <v>18.9</v>
      </c>
      <c r="G319" s="5" t="s">
        <v>80</v>
      </c>
      <c r="H319" s="8">
        <v>1085</v>
      </c>
      <c r="I319" s="7">
        <v>22.4</v>
      </c>
      <c r="J319" s="8">
        <v>2398</v>
      </c>
      <c r="K319" s="5" t="s">
        <v>117</v>
      </c>
      <c r="P319" s="9">
        <v>5</v>
      </c>
      <c r="Q319" s="6" t="s">
        <v>82</v>
      </c>
      <c r="R319" s="5" t="s">
        <v>160</v>
      </c>
      <c r="S319" s="5" t="s">
        <v>84</v>
      </c>
      <c r="W319" s="5">
        <v>1</v>
      </c>
      <c r="X319" s="5" t="s">
        <v>82</v>
      </c>
      <c r="Y319" s="5" t="s">
        <v>85</v>
      </c>
      <c r="Z319" s="48">
        <v>1.2133</v>
      </c>
      <c r="AA319" s="5">
        <v>3</v>
      </c>
      <c r="AB319" s="5" t="s">
        <v>86</v>
      </c>
      <c r="AC319" s="5" t="s">
        <v>103</v>
      </c>
      <c r="AD319" s="6" t="s">
        <v>88</v>
      </c>
      <c r="AE319" s="7">
        <v>4.51485</v>
      </c>
      <c r="AF319" s="7">
        <v>1.31589</v>
      </c>
      <c r="AG319" s="7">
        <v>0.0982482</v>
      </c>
      <c r="AH319" s="7">
        <v>38</v>
      </c>
      <c r="AI319" s="7">
        <v>32.5</v>
      </c>
      <c r="AJ319" s="7">
        <v>30</v>
      </c>
      <c r="AK319" s="7">
        <v>0.4933</v>
      </c>
      <c r="AL319" s="15">
        <f t="shared" si="421"/>
        <v>0.0259409249449591</v>
      </c>
      <c r="AM319" s="7">
        <v>0.014977</v>
      </c>
      <c r="AN319" s="7">
        <v>0.514184</v>
      </c>
      <c r="AO319" s="15">
        <f t="shared" si="422"/>
        <v>0.0148280869635972</v>
      </c>
      <c r="AP319" s="7">
        <v>0.00856100000000004</v>
      </c>
      <c r="AQ319" s="37">
        <f t="shared" si="423"/>
        <v>0.0414636698108138</v>
      </c>
      <c r="AR319" s="37">
        <f t="shared" si="424"/>
        <v>0.00119899221843524</v>
      </c>
      <c r="BY319" s="7">
        <v>13.1589</v>
      </c>
      <c r="BZ319" s="15">
        <f t="shared" si="435"/>
        <v>1.70087389303264</v>
      </c>
      <c r="CA319" s="7">
        <v>0.982000000000001</v>
      </c>
      <c r="CB319" s="7">
        <v>14.8768</v>
      </c>
      <c r="CC319" s="15">
        <f t="shared" si="436"/>
        <v>0.927513207453135</v>
      </c>
      <c r="CD319" s="7">
        <v>0.535500000000001</v>
      </c>
      <c r="CE319" s="37">
        <f t="shared" si="437"/>
        <v>0.122704616736654</v>
      </c>
      <c r="CF319" s="37">
        <f t="shared" si="438"/>
        <v>0.00686477083853318</v>
      </c>
      <c r="CG319" s="7">
        <v>0.982482</v>
      </c>
      <c r="CH319" s="15">
        <f t="shared" si="439"/>
        <v>0.180147140393624</v>
      </c>
      <c r="CI319" s="7">
        <v>0.104008</v>
      </c>
      <c r="CJ319" s="7">
        <v>0.957507</v>
      </c>
      <c r="CK319" s="15">
        <f t="shared" si="440"/>
        <v>0.0831436349157286</v>
      </c>
      <c r="CL319" s="7">
        <v>0.0480029999999999</v>
      </c>
      <c r="CM319" s="37">
        <f t="shared" si="441"/>
        <v>-0.025748991231866</v>
      </c>
      <c r="CN319" s="37">
        <f t="shared" si="442"/>
        <v>0.0137202180181156</v>
      </c>
      <c r="DE319" s="7">
        <v>3.74296</v>
      </c>
      <c r="DF319" s="15">
        <f t="shared" si="427"/>
        <v>0.862647904709679</v>
      </c>
      <c r="DG319" s="7">
        <v>0.49805</v>
      </c>
      <c r="DH319" s="7">
        <v>3.76667</v>
      </c>
      <c r="DI319" s="15">
        <f t="shared" si="428"/>
        <v>0.4645879881142</v>
      </c>
      <c r="DJ319" s="7">
        <v>0.26823</v>
      </c>
      <c r="DK319" s="37">
        <f t="shared" si="429"/>
        <v>0.00631457975537097</v>
      </c>
      <c r="DL319" s="37">
        <f t="shared" si="430"/>
        <v>0.0227768678675949</v>
      </c>
      <c r="DM319" s="7">
        <v>38.6987</v>
      </c>
      <c r="DN319" s="15">
        <f t="shared" si="431"/>
        <v>5.56109552786139</v>
      </c>
      <c r="DO319" s="7">
        <v>3.2107</v>
      </c>
      <c r="DP319" s="7">
        <v>38.8307</v>
      </c>
      <c r="DQ319" s="15">
        <f t="shared" si="432"/>
        <v>1.79371181631833</v>
      </c>
      <c r="DR319" s="7">
        <v>1.0356</v>
      </c>
      <c r="DS319" s="37">
        <f t="shared" si="433"/>
        <v>0.00340516313931172</v>
      </c>
      <c r="DT319" s="37">
        <f t="shared" si="434"/>
        <v>0.0075947272001665</v>
      </c>
      <c r="DU319" s="7">
        <v>260.4</v>
      </c>
      <c r="DV319" s="15">
        <f t="shared" si="443"/>
        <v>4.15692193816536</v>
      </c>
      <c r="DW319" s="7">
        <v>2.40000000000003</v>
      </c>
      <c r="DX319" s="7">
        <v>246</v>
      </c>
      <c r="DY319" s="15">
        <f t="shared" si="444"/>
        <v>10.3923048454133</v>
      </c>
      <c r="DZ319" s="7">
        <v>6</v>
      </c>
      <c r="EA319" s="37">
        <f t="shared" si="445"/>
        <v>-0.0568873744020513</v>
      </c>
      <c r="EB319" s="37">
        <f t="shared" si="446"/>
        <v>0.0006798295263002</v>
      </c>
      <c r="EK319" s="7">
        <v>177.224</v>
      </c>
      <c r="EL319" s="15">
        <f t="shared" si="447"/>
        <v>5.37108955427109</v>
      </c>
      <c r="EM319" s="7">
        <v>3.101</v>
      </c>
      <c r="EN319" s="7">
        <v>140.605</v>
      </c>
      <c r="EO319" s="15">
        <f t="shared" si="448"/>
        <v>10.7404470577346</v>
      </c>
      <c r="EP319" s="7">
        <v>6.20100000000002</v>
      </c>
      <c r="EQ319" s="37">
        <f t="shared" si="449"/>
        <v>-0.231459928558452</v>
      </c>
      <c r="ER319" s="37">
        <f t="shared" si="450"/>
        <v>0.00225117748380742</v>
      </c>
      <c r="FA319" s="7">
        <v>187.111</v>
      </c>
      <c r="FB319" s="15">
        <f t="shared" si="451"/>
        <v>10.7508393625801</v>
      </c>
      <c r="FC319" s="7">
        <v>6.20700000000002</v>
      </c>
      <c r="FD319" s="7">
        <v>144.665</v>
      </c>
      <c r="FE319" s="15">
        <f t="shared" si="452"/>
        <v>6.71342893013697</v>
      </c>
      <c r="FF319" s="7">
        <v>3.876</v>
      </c>
      <c r="FG319" s="37">
        <f t="shared" si="453"/>
        <v>-0.257281299013044</v>
      </c>
      <c r="FH319" s="37">
        <f t="shared" si="454"/>
        <v>0.00181829754336108</v>
      </c>
      <c r="FI319" s="7">
        <v>2.76336</v>
      </c>
      <c r="FJ319" s="15">
        <f t="shared" si="455"/>
        <v>0.31975389958529</v>
      </c>
      <c r="FK319" s="7">
        <v>0.18461</v>
      </c>
      <c r="FL319" s="7">
        <v>2.26745</v>
      </c>
      <c r="FM319" s="15">
        <f t="shared" si="456"/>
        <v>0.772633224240325</v>
      </c>
      <c r="FN319" s="7">
        <v>0.44608</v>
      </c>
      <c r="FO319" s="37">
        <f t="shared" si="457"/>
        <v>-0.197791478566086</v>
      </c>
      <c r="FP319" s="37">
        <f t="shared" si="458"/>
        <v>0.0431665730656548</v>
      </c>
    </row>
    <row r="320" ht="16.8" spans="1:172">
      <c r="A320" s="5">
        <v>55</v>
      </c>
      <c r="B320" s="5" t="s">
        <v>277</v>
      </c>
      <c r="C320" s="6" t="s">
        <v>152</v>
      </c>
      <c r="D320" s="5" t="s">
        <v>153</v>
      </c>
      <c r="E320" s="7">
        <v>109.735</v>
      </c>
      <c r="F320" s="7">
        <v>18.9</v>
      </c>
      <c r="G320" s="5" t="s">
        <v>80</v>
      </c>
      <c r="H320" s="8">
        <v>1085</v>
      </c>
      <c r="I320" s="7">
        <v>22.4</v>
      </c>
      <c r="J320" s="8">
        <v>2398</v>
      </c>
      <c r="K320" s="5" t="s">
        <v>81</v>
      </c>
      <c r="L320" s="9">
        <v>2.5</v>
      </c>
      <c r="M320" s="6" t="s">
        <v>82</v>
      </c>
      <c r="N320" s="5" t="s">
        <v>83</v>
      </c>
      <c r="O320" s="5" t="s">
        <v>84</v>
      </c>
      <c r="W320" s="5">
        <v>1</v>
      </c>
      <c r="X320" s="5" t="s">
        <v>82</v>
      </c>
      <c r="Y320" s="5" t="s">
        <v>85</v>
      </c>
      <c r="Z320" s="48">
        <v>1.2133</v>
      </c>
      <c r="AA320" s="5">
        <v>3</v>
      </c>
      <c r="AB320" s="5" t="s">
        <v>86</v>
      </c>
      <c r="AC320" s="5" t="s">
        <v>103</v>
      </c>
      <c r="AD320" s="6" t="s">
        <v>104</v>
      </c>
      <c r="AE320" s="7">
        <v>4.59406</v>
      </c>
      <c r="AF320" s="7">
        <v>0.925996</v>
      </c>
      <c r="AG320" s="7">
        <v>0.0633141</v>
      </c>
      <c r="AH320" s="7">
        <v>36</v>
      </c>
      <c r="AI320" s="7">
        <v>32</v>
      </c>
      <c r="AJ320" s="7">
        <f>100-AH320-AI320</f>
        <v>32</v>
      </c>
      <c r="AK320" s="7">
        <v>0.5097</v>
      </c>
      <c r="AL320" s="15">
        <f t="shared" si="421"/>
        <v>0.0296475136731563</v>
      </c>
      <c r="AM320" s="7">
        <v>0.0171169999999999</v>
      </c>
      <c r="AN320" s="7">
        <v>0.505304</v>
      </c>
      <c r="AO320" s="15">
        <f t="shared" si="422"/>
        <v>0.0259270685384985</v>
      </c>
      <c r="AP320" s="7">
        <v>0.014969</v>
      </c>
      <c r="AQ320" s="37">
        <f t="shared" si="423"/>
        <v>-0.00866208899001353</v>
      </c>
      <c r="AR320" s="37">
        <f t="shared" si="424"/>
        <v>0.00200535091123735</v>
      </c>
      <c r="BY320" s="7">
        <v>9.25996</v>
      </c>
      <c r="BZ320" s="15">
        <f t="shared" si="435"/>
        <v>0.773585852184489</v>
      </c>
      <c r="CA320" s="7">
        <v>0.446630000000001</v>
      </c>
      <c r="CB320" s="7">
        <v>9.89032</v>
      </c>
      <c r="CC320" s="15">
        <f t="shared" si="436"/>
        <v>1.39253420826923</v>
      </c>
      <c r="CD320" s="7">
        <v>0.803980000000001</v>
      </c>
      <c r="CE320" s="37">
        <f t="shared" si="437"/>
        <v>0.0658567720319141</v>
      </c>
      <c r="CF320" s="37">
        <f t="shared" si="438"/>
        <v>0.00893435991594207</v>
      </c>
      <c r="CG320" s="7">
        <v>0.633141</v>
      </c>
      <c r="CH320" s="15">
        <f t="shared" si="439"/>
        <v>0.242514825872564</v>
      </c>
      <c r="CI320" s="7">
        <v>0.140016</v>
      </c>
      <c r="CJ320" s="7">
        <v>1.01292</v>
      </c>
      <c r="CK320" s="15">
        <f t="shared" si="440"/>
        <v>0.193989690447714</v>
      </c>
      <c r="CL320" s="7">
        <v>0.112</v>
      </c>
      <c r="CM320" s="37">
        <f t="shared" si="441"/>
        <v>0.469899381629121</v>
      </c>
      <c r="CN320" s="37">
        <f t="shared" si="442"/>
        <v>0.0611311727865604</v>
      </c>
      <c r="DE320" s="7">
        <v>2.29335</v>
      </c>
      <c r="DF320" s="15">
        <f t="shared" si="427"/>
        <v>0.132727053384003</v>
      </c>
      <c r="DG320" s="7">
        <v>0.0766299999999998</v>
      </c>
      <c r="DH320" s="7">
        <v>2.2945</v>
      </c>
      <c r="DI320" s="15">
        <f t="shared" si="428"/>
        <v>0.232268013294986</v>
      </c>
      <c r="DJ320" s="7">
        <v>0.1341</v>
      </c>
      <c r="DK320" s="37">
        <f t="shared" si="429"/>
        <v>0.000501324160155803</v>
      </c>
      <c r="DL320" s="37">
        <f t="shared" si="430"/>
        <v>0.00453220895047557</v>
      </c>
      <c r="DM320" s="7">
        <v>19.7545</v>
      </c>
      <c r="DN320" s="15">
        <f t="shared" si="431"/>
        <v>1.61427135265419</v>
      </c>
      <c r="DO320" s="7">
        <v>0.931999999999999</v>
      </c>
      <c r="DP320" s="7">
        <v>27.0846</v>
      </c>
      <c r="DQ320" s="15">
        <f t="shared" si="432"/>
        <v>7.71143660545816</v>
      </c>
      <c r="DR320" s="7">
        <v>4.4522</v>
      </c>
      <c r="DS320" s="37">
        <f t="shared" si="433"/>
        <v>0.3155839871839</v>
      </c>
      <c r="DT320" s="37">
        <f t="shared" si="434"/>
        <v>0.0292470601679494</v>
      </c>
      <c r="DU320" s="7">
        <v>165.6</v>
      </c>
      <c r="DV320" s="15">
        <f t="shared" si="443"/>
        <v>12.4707658144959</v>
      </c>
      <c r="DW320" s="7">
        <v>7.20000000000002</v>
      </c>
      <c r="DX320" s="7">
        <v>166.8</v>
      </c>
      <c r="DY320" s="15">
        <f t="shared" si="444"/>
        <v>24.9415316289918</v>
      </c>
      <c r="DZ320" s="7">
        <v>14.4</v>
      </c>
      <c r="EA320" s="37">
        <f t="shared" si="445"/>
        <v>0.0072202479734873</v>
      </c>
      <c r="EB320" s="37">
        <f t="shared" si="446"/>
        <v>0.00934338954969221</v>
      </c>
      <c r="EK320" s="7">
        <v>148.286</v>
      </c>
      <c r="EL320" s="15">
        <f t="shared" si="447"/>
        <v>22.8232334913351</v>
      </c>
      <c r="EM320" s="7">
        <v>13.177</v>
      </c>
      <c r="EN320" s="7">
        <v>142.812</v>
      </c>
      <c r="EO320" s="15">
        <f t="shared" si="448"/>
        <v>8.05403625519524</v>
      </c>
      <c r="EP320" s="7">
        <v>4.64999999999998</v>
      </c>
      <c r="EQ320" s="37">
        <f t="shared" si="449"/>
        <v>-0.0376137614626346</v>
      </c>
      <c r="ER320" s="37">
        <f t="shared" si="450"/>
        <v>0.00895663881471506</v>
      </c>
      <c r="FA320" s="7">
        <v>150.164</v>
      </c>
      <c r="FB320" s="15">
        <f t="shared" si="451"/>
        <v>16.1098045611982</v>
      </c>
      <c r="FC320" s="7">
        <v>9.30100000000002</v>
      </c>
      <c r="FD320" s="7">
        <v>150.988</v>
      </c>
      <c r="FE320" s="15">
        <f t="shared" si="452"/>
        <v>2.68294670092421</v>
      </c>
      <c r="FF320" s="7">
        <v>1.54900000000001</v>
      </c>
      <c r="FG320" s="37">
        <f t="shared" si="453"/>
        <v>0.00547233328233343</v>
      </c>
      <c r="FH320" s="37">
        <f t="shared" si="454"/>
        <v>0.00394168212285891</v>
      </c>
      <c r="FI320" s="7">
        <v>2.05061</v>
      </c>
      <c r="FJ320" s="15">
        <f t="shared" si="455"/>
        <v>0.746115526376445</v>
      </c>
      <c r="FK320" s="7">
        <v>0.43077</v>
      </c>
      <c r="FL320" s="7">
        <v>1.84965</v>
      </c>
      <c r="FM320" s="15">
        <f t="shared" si="456"/>
        <v>0.559469731352823</v>
      </c>
      <c r="FN320" s="7">
        <v>0.32301</v>
      </c>
      <c r="FO320" s="37">
        <f t="shared" si="457"/>
        <v>-0.103140877860928</v>
      </c>
      <c r="FP320" s="37">
        <f t="shared" si="458"/>
        <v>0.0746257665350914</v>
      </c>
    </row>
    <row r="321" ht="12" customHeight="1" spans="1:172">
      <c r="A321" s="5">
        <v>55</v>
      </c>
      <c r="B321" s="5" t="s">
        <v>277</v>
      </c>
      <c r="C321" s="6" t="s">
        <v>152</v>
      </c>
      <c r="D321" s="5" t="s">
        <v>153</v>
      </c>
      <c r="E321" s="7">
        <v>109.735</v>
      </c>
      <c r="F321" s="7">
        <v>18.9</v>
      </c>
      <c r="G321" s="5" t="s">
        <v>80</v>
      </c>
      <c r="H321" s="8">
        <v>1085</v>
      </c>
      <c r="I321" s="7">
        <v>22.4</v>
      </c>
      <c r="J321" s="8">
        <v>2398</v>
      </c>
      <c r="K321" s="5" t="s">
        <v>81</v>
      </c>
      <c r="L321" s="9">
        <v>5</v>
      </c>
      <c r="M321" s="6" t="s">
        <v>82</v>
      </c>
      <c r="N321" s="5" t="s">
        <v>83</v>
      </c>
      <c r="O321" s="5" t="s">
        <v>84</v>
      </c>
      <c r="W321" s="5">
        <v>1</v>
      </c>
      <c r="X321" s="5" t="s">
        <v>82</v>
      </c>
      <c r="Y321" s="5" t="s">
        <v>85</v>
      </c>
      <c r="Z321" s="48">
        <v>1.2133</v>
      </c>
      <c r="AA321" s="5">
        <v>3</v>
      </c>
      <c r="AB321" s="5" t="s">
        <v>86</v>
      </c>
      <c r="AC321" s="5" t="s">
        <v>103</v>
      </c>
      <c r="AD321" s="6" t="s">
        <v>104</v>
      </c>
      <c r="AE321" s="7">
        <v>4.59406</v>
      </c>
      <c r="AF321" s="7">
        <v>0.925996</v>
      </c>
      <c r="AG321" s="7">
        <v>0.0633141</v>
      </c>
      <c r="AH321" s="7">
        <v>36</v>
      </c>
      <c r="AI321" s="7">
        <v>32</v>
      </c>
      <c r="AJ321" s="7">
        <f>100-AH321-AI321</f>
        <v>32</v>
      </c>
      <c r="AK321" s="7">
        <v>0.5097</v>
      </c>
      <c r="AL321" s="15">
        <f t="shared" si="421"/>
        <v>0.0296475136731563</v>
      </c>
      <c r="AM321" s="7">
        <v>0.0171169999999999</v>
      </c>
      <c r="AN321" s="7">
        <v>0.513728</v>
      </c>
      <c r="AO321" s="15">
        <f t="shared" si="422"/>
        <v>0.0111145700321695</v>
      </c>
      <c r="AP321" s="7">
        <v>0.00641700000000001</v>
      </c>
      <c r="AQ321" s="37">
        <f t="shared" si="423"/>
        <v>0.00787162516311546</v>
      </c>
      <c r="AR321" s="37">
        <f t="shared" si="424"/>
        <v>0.00128381049961528</v>
      </c>
      <c r="BY321" s="7">
        <v>9.25996</v>
      </c>
      <c r="BZ321" s="15">
        <f t="shared" si="435"/>
        <v>0.773585852184489</v>
      </c>
      <c r="CA321" s="7">
        <v>0.446630000000001</v>
      </c>
      <c r="CB321" s="7">
        <v>10.0742</v>
      </c>
      <c r="CC321" s="15">
        <f t="shared" si="436"/>
        <v>0.927686412533892</v>
      </c>
      <c r="CD321" s="7">
        <v>0.535600000000001</v>
      </c>
      <c r="CE321" s="37">
        <f t="shared" si="437"/>
        <v>0.0842779712192132</v>
      </c>
      <c r="CF321" s="37">
        <f t="shared" si="438"/>
        <v>0.00515293507895841</v>
      </c>
      <c r="CG321" s="7">
        <v>0.633141</v>
      </c>
      <c r="CH321" s="15">
        <f t="shared" si="439"/>
        <v>0.242514825872564</v>
      </c>
      <c r="CI321" s="7">
        <v>0.140016</v>
      </c>
      <c r="CJ321" s="7">
        <v>0.912668</v>
      </c>
      <c r="CK321" s="15">
        <f t="shared" si="440"/>
        <v>0.0692716399979097</v>
      </c>
      <c r="CL321" s="7">
        <v>0.039994</v>
      </c>
      <c r="CM321" s="37">
        <f t="shared" si="441"/>
        <v>0.365679031945089</v>
      </c>
      <c r="CN321" s="37">
        <f t="shared" si="442"/>
        <v>0.0508254121605641</v>
      </c>
      <c r="DE321" s="7">
        <v>2.29335</v>
      </c>
      <c r="DF321" s="15">
        <f t="shared" si="427"/>
        <v>0.132727053384003</v>
      </c>
      <c r="DG321" s="7">
        <v>0.0766299999999998</v>
      </c>
      <c r="DH321" s="7">
        <v>2.33398</v>
      </c>
      <c r="DI321" s="15">
        <f t="shared" si="428"/>
        <v>0.132692412367852</v>
      </c>
      <c r="DJ321" s="7">
        <v>0.0766100000000001</v>
      </c>
      <c r="DK321" s="37">
        <f t="shared" si="429"/>
        <v>0.0175613341547635</v>
      </c>
      <c r="DL321" s="37">
        <f t="shared" si="430"/>
        <v>0.00219389472473748</v>
      </c>
      <c r="DM321" s="7">
        <v>19.7545</v>
      </c>
      <c r="DN321" s="15">
        <f t="shared" si="431"/>
        <v>1.61427135265419</v>
      </c>
      <c r="DO321" s="7">
        <v>0.931999999999999</v>
      </c>
      <c r="DP321" s="7">
        <v>22.6159</v>
      </c>
      <c r="DQ321" s="15">
        <f t="shared" si="432"/>
        <v>1.25365837451835</v>
      </c>
      <c r="DR321" s="7">
        <v>0.723800000000001</v>
      </c>
      <c r="DS321" s="37">
        <f t="shared" si="433"/>
        <v>0.135271885238163</v>
      </c>
      <c r="DT321" s="37">
        <f t="shared" si="434"/>
        <v>0.00325012781742358</v>
      </c>
      <c r="DU321" s="7">
        <v>165.6</v>
      </c>
      <c r="DV321" s="15">
        <f t="shared" si="443"/>
        <v>12.4707658144959</v>
      </c>
      <c r="DW321" s="7">
        <v>7.20000000000002</v>
      </c>
      <c r="DX321" s="7">
        <v>175.2</v>
      </c>
      <c r="DY321" s="15">
        <f t="shared" si="444"/>
        <v>8.31384387633063</v>
      </c>
      <c r="DZ321" s="7">
        <v>4.80000000000001</v>
      </c>
      <c r="EA321" s="37">
        <f t="shared" si="445"/>
        <v>0.0563529365511322</v>
      </c>
      <c r="EB321" s="37">
        <f t="shared" si="446"/>
        <v>0.00264096903876178</v>
      </c>
      <c r="EK321" s="7">
        <v>148.286</v>
      </c>
      <c r="EL321" s="15">
        <f t="shared" si="447"/>
        <v>22.8232334913351</v>
      </c>
      <c r="EM321" s="7">
        <v>13.177</v>
      </c>
      <c r="EN321" s="7">
        <v>148.966</v>
      </c>
      <c r="EO321" s="15">
        <f t="shared" si="448"/>
        <v>17.452143937064</v>
      </c>
      <c r="EP321" s="7">
        <v>10.076</v>
      </c>
      <c r="EQ321" s="37">
        <f t="shared" si="449"/>
        <v>0.00457525053623353</v>
      </c>
      <c r="ER321" s="37">
        <f t="shared" si="450"/>
        <v>0.0124715812862202</v>
      </c>
      <c r="FA321" s="7">
        <v>150.164</v>
      </c>
      <c r="FB321" s="15">
        <f t="shared" si="451"/>
        <v>16.1098045611982</v>
      </c>
      <c r="FC321" s="7">
        <v>9.30100000000002</v>
      </c>
      <c r="FD321" s="7">
        <v>149.48</v>
      </c>
      <c r="FE321" s="15">
        <f t="shared" si="452"/>
        <v>10.7404470577346</v>
      </c>
      <c r="FF321" s="7">
        <v>6.20100000000002</v>
      </c>
      <c r="FG321" s="37">
        <f t="shared" si="453"/>
        <v>-0.00456542555870865</v>
      </c>
      <c r="FH321" s="37">
        <f t="shared" si="454"/>
        <v>0.00555733966187706</v>
      </c>
      <c r="FI321" s="7">
        <v>2.05061</v>
      </c>
      <c r="FJ321" s="15">
        <f t="shared" si="455"/>
        <v>0.746115526376445</v>
      </c>
      <c r="FK321" s="7">
        <v>0.43077</v>
      </c>
      <c r="FL321" s="7">
        <v>1.8641</v>
      </c>
      <c r="FM321" s="15">
        <f t="shared" si="456"/>
        <v>0.293236201721411</v>
      </c>
      <c r="FN321" s="7">
        <v>0.1693</v>
      </c>
      <c r="FO321" s="37">
        <f t="shared" si="457"/>
        <v>-0.0953589469703768</v>
      </c>
      <c r="FP321" s="37">
        <f t="shared" si="458"/>
        <v>0.0523775782986071</v>
      </c>
    </row>
    <row r="322" ht="16.8" spans="1:172">
      <c r="A322" s="5">
        <v>55</v>
      </c>
      <c r="B322" s="5" t="s">
        <v>277</v>
      </c>
      <c r="C322" s="6" t="s">
        <v>152</v>
      </c>
      <c r="D322" s="5" t="s">
        <v>153</v>
      </c>
      <c r="E322" s="7">
        <v>109.735</v>
      </c>
      <c r="F322" s="7">
        <v>18.9</v>
      </c>
      <c r="G322" s="5" t="s">
        <v>80</v>
      </c>
      <c r="H322" s="8">
        <v>1085</v>
      </c>
      <c r="I322" s="7">
        <v>22.4</v>
      </c>
      <c r="J322" s="8">
        <v>2398</v>
      </c>
      <c r="K322" s="5" t="s">
        <v>132</v>
      </c>
      <c r="T322" s="6" t="s">
        <v>133</v>
      </c>
      <c r="U322" s="5" t="s">
        <v>162</v>
      </c>
      <c r="V322" s="5" t="s">
        <v>84</v>
      </c>
      <c r="W322" s="5">
        <v>1</v>
      </c>
      <c r="X322" s="5" t="s">
        <v>82</v>
      </c>
      <c r="Y322" s="5" t="s">
        <v>85</v>
      </c>
      <c r="Z322" s="48">
        <v>1.2133</v>
      </c>
      <c r="AA322" s="5">
        <v>3</v>
      </c>
      <c r="AB322" s="5" t="s">
        <v>86</v>
      </c>
      <c r="AC322" s="5" t="s">
        <v>103</v>
      </c>
      <c r="AD322" s="6" t="s">
        <v>104</v>
      </c>
      <c r="AE322" s="7">
        <v>4.59406</v>
      </c>
      <c r="AF322" s="7">
        <v>0.925996</v>
      </c>
      <c r="AG322" s="7">
        <v>0.0633141</v>
      </c>
      <c r="AH322" s="7">
        <v>36</v>
      </c>
      <c r="AI322" s="7">
        <v>32</v>
      </c>
      <c r="AJ322" s="7">
        <f>100-AH322-AI322</f>
        <v>32</v>
      </c>
      <c r="AK322" s="7">
        <v>0.5097</v>
      </c>
      <c r="AL322" s="15">
        <f t="shared" si="421"/>
        <v>0.0296475136731563</v>
      </c>
      <c r="AM322" s="7">
        <v>0.0171169999999999</v>
      </c>
      <c r="AN322" s="7">
        <v>0.532847</v>
      </c>
      <c r="AO322" s="15">
        <f t="shared" si="422"/>
        <v>0.0185173551837189</v>
      </c>
      <c r="AP322" s="7">
        <v>0.010691</v>
      </c>
      <c r="AQ322" s="37">
        <f t="shared" si="423"/>
        <v>0.0444120112028397</v>
      </c>
      <c r="AR322" s="37">
        <f t="shared" si="424"/>
        <v>0.00153034519068443</v>
      </c>
      <c r="BY322" s="7">
        <v>9.25996</v>
      </c>
      <c r="BZ322" s="15">
        <f t="shared" si="435"/>
        <v>0.773585852184489</v>
      </c>
      <c r="CA322" s="7">
        <v>0.446630000000001</v>
      </c>
      <c r="CB322" s="7">
        <v>10.3476</v>
      </c>
      <c r="CC322" s="15">
        <f t="shared" si="436"/>
        <v>1.23755030200796</v>
      </c>
      <c r="CD322" s="7">
        <v>0.714499999999999</v>
      </c>
      <c r="CE322" s="37">
        <f t="shared" si="437"/>
        <v>0.111054879769811</v>
      </c>
      <c r="CF322" s="37">
        <f t="shared" si="438"/>
        <v>0.00709424216717925</v>
      </c>
      <c r="CG322" s="7">
        <v>0.633141</v>
      </c>
      <c r="CH322" s="15">
        <f t="shared" si="439"/>
        <v>0.242514825872564</v>
      </c>
      <c r="CI322" s="7">
        <v>0.140016</v>
      </c>
      <c r="CJ322" s="7">
        <v>0.736431</v>
      </c>
      <c r="CK322" s="15">
        <f t="shared" si="440"/>
        <v>0.263261330445624</v>
      </c>
      <c r="CL322" s="7">
        <v>0.151994</v>
      </c>
      <c r="CM322" s="37">
        <f t="shared" si="441"/>
        <v>0.151122399004957</v>
      </c>
      <c r="CN322" s="37">
        <f t="shared" si="442"/>
        <v>0.0915030909137126</v>
      </c>
      <c r="DE322" s="7">
        <v>2.29335</v>
      </c>
      <c r="DF322" s="15">
        <f t="shared" si="427"/>
        <v>0.132727053384003</v>
      </c>
      <c r="DG322" s="7">
        <v>0.0766299999999998</v>
      </c>
      <c r="DH322" s="7">
        <v>2.50755</v>
      </c>
      <c r="DI322" s="15">
        <f t="shared" si="428"/>
        <v>0.232164090246532</v>
      </c>
      <c r="DJ322" s="7">
        <v>0.13404</v>
      </c>
      <c r="DK322" s="37">
        <f t="shared" si="429"/>
        <v>0.089292550142017</v>
      </c>
      <c r="DL322" s="37">
        <f t="shared" si="430"/>
        <v>0.00397388624162509</v>
      </c>
      <c r="DM322" s="7">
        <v>19.7545</v>
      </c>
      <c r="DN322" s="15">
        <f t="shared" si="431"/>
        <v>1.61427135265419</v>
      </c>
      <c r="DO322" s="7">
        <v>0.931999999999999</v>
      </c>
      <c r="DP322" s="7">
        <v>22.2862</v>
      </c>
      <c r="DQ322" s="15">
        <f t="shared" si="432"/>
        <v>3.22802309006612</v>
      </c>
      <c r="DR322" s="7">
        <v>1.8637</v>
      </c>
      <c r="DS322" s="37">
        <f t="shared" si="433"/>
        <v>0.120586339333554</v>
      </c>
      <c r="DT322" s="37">
        <f t="shared" si="434"/>
        <v>0.00921913435704166</v>
      </c>
      <c r="DU322" s="7">
        <v>165.6</v>
      </c>
      <c r="DV322" s="15">
        <f t="shared" si="443"/>
        <v>12.4707658144959</v>
      </c>
      <c r="DW322" s="7">
        <v>7.20000000000002</v>
      </c>
      <c r="DX322" s="7">
        <v>174</v>
      </c>
      <c r="DY322" s="15">
        <f t="shared" si="444"/>
        <v>10.3923048454133</v>
      </c>
      <c r="DZ322" s="7">
        <v>6</v>
      </c>
      <c r="EA322" s="37">
        <f t="shared" si="445"/>
        <v>0.04948005726337</v>
      </c>
      <c r="EB322" s="37">
        <f t="shared" si="446"/>
        <v>0.00307941981033472</v>
      </c>
      <c r="EK322" s="7">
        <v>148.286</v>
      </c>
      <c r="EL322" s="15">
        <f t="shared" si="447"/>
        <v>22.8232334913351</v>
      </c>
      <c r="EM322" s="7">
        <v>13.177</v>
      </c>
      <c r="EN322" s="7">
        <v>151.244</v>
      </c>
      <c r="EO322" s="15">
        <f t="shared" si="448"/>
        <v>5.37455365588624</v>
      </c>
      <c r="EP322" s="7">
        <v>3.10300000000001</v>
      </c>
      <c r="EQ322" s="37">
        <f t="shared" si="449"/>
        <v>0.0197515852516723</v>
      </c>
      <c r="ER322" s="37">
        <f t="shared" si="450"/>
        <v>0.00831739383506294</v>
      </c>
      <c r="FA322" s="7">
        <v>150.164</v>
      </c>
      <c r="FB322" s="15">
        <f t="shared" si="451"/>
        <v>16.1098045611982</v>
      </c>
      <c r="FC322" s="7">
        <v>9.30100000000002</v>
      </c>
      <c r="FD322" s="7">
        <v>145.652</v>
      </c>
      <c r="FE322" s="15">
        <f t="shared" si="452"/>
        <v>6.7116968793294</v>
      </c>
      <c r="FF322" s="7">
        <v>3.875</v>
      </c>
      <c r="FG322" s="37">
        <f t="shared" si="453"/>
        <v>-0.030507815316593</v>
      </c>
      <c r="FH322" s="37">
        <f t="shared" si="454"/>
        <v>0.00454423304396325</v>
      </c>
      <c r="FI322" s="7">
        <v>2.05061</v>
      </c>
      <c r="FJ322" s="15">
        <f t="shared" si="455"/>
        <v>0.746115526376445</v>
      </c>
      <c r="FK322" s="7">
        <v>0.43077</v>
      </c>
      <c r="FL322" s="7">
        <v>1.83246</v>
      </c>
      <c r="FM322" s="15">
        <f t="shared" si="456"/>
        <v>0.39970536486267</v>
      </c>
      <c r="FN322" s="7">
        <v>0.23077</v>
      </c>
      <c r="FO322" s="37">
        <f t="shared" si="457"/>
        <v>-0.11247798342669</v>
      </c>
      <c r="FP322" s="37">
        <f t="shared" si="458"/>
        <v>0.0599885757151603</v>
      </c>
    </row>
    <row r="323" ht="16.8" spans="1:172">
      <c r="A323" s="5">
        <v>55</v>
      </c>
      <c r="B323" s="5" t="s">
        <v>277</v>
      </c>
      <c r="C323" s="6" t="s">
        <v>152</v>
      </c>
      <c r="D323" s="5" t="s">
        <v>153</v>
      </c>
      <c r="E323" s="7">
        <v>109.735</v>
      </c>
      <c r="F323" s="7">
        <v>18.9</v>
      </c>
      <c r="G323" s="5" t="s">
        <v>80</v>
      </c>
      <c r="H323" s="8">
        <v>1085</v>
      </c>
      <c r="I323" s="7">
        <v>22.4</v>
      </c>
      <c r="J323" s="8">
        <v>2398</v>
      </c>
      <c r="K323" s="5" t="s">
        <v>117</v>
      </c>
      <c r="P323" s="9">
        <v>5</v>
      </c>
      <c r="Q323" s="6" t="s">
        <v>82</v>
      </c>
      <c r="R323" s="5" t="s">
        <v>160</v>
      </c>
      <c r="S323" s="5" t="s">
        <v>84</v>
      </c>
      <c r="W323" s="5">
        <v>1</v>
      </c>
      <c r="X323" s="5" t="s">
        <v>82</v>
      </c>
      <c r="Y323" s="5" t="s">
        <v>85</v>
      </c>
      <c r="Z323" s="48">
        <v>1.2133</v>
      </c>
      <c r="AA323" s="5">
        <v>3</v>
      </c>
      <c r="AB323" s="5" t="s">
        <v>86</v>
      </c>
      <c r="AC323" s="5" t="s">
        <v>103</v>
      </c>
      <c r="AD323" s="6" t="s">
        <v>104</v>
      </c>
      <c r="AE323" s="7">
        <v>4.59406</v>
      </c>
      <c r="AF323" s="7">
        <v>0.925996</v>
      </c>
      <c r="AG323" s="7">
        <v>0.0633141</v>
      </c>
      <c r="AH323" s="7">
        <v>36</v>
      </c>
      <c r="AI323" s="7">
        <v>32</v>
      </c>
      <c r="AJ323" s="7">
        <f>100-AH323-AI323</f>
        <v>32</v>
      </c>
      <c r="AK323" s="7">
        <v>0.5097</v>
      </c>
      <c r="AL323" s="15">
        <f t="shared" si="421"/>
        <v>0.0296475136731563</v>
      </c>
      <c r="AM323" s="7">
        <v>0.0171169999999999</v>
      </c>
      <c r="AN323" s="7">
        <v>0.526311</v>
      </c>
      <c r="AO323" s="15">
        <f t="shared" si="422"/>
        <v>0.0296319252158884</v>
      </c>
      <c r="AP323" s="7">
        <v>0.017108</v>
      </c>
      <c r="AQ323" s="37">
        <f t="shared" si="423"/>
        <v>0.0320699754223408</v>
      </c>
      <c r="AR323" s="37">
        <f t="shared" si="424"/>
        <v>0.00218439153051117</v>
      </c>
      <c r="BY323" s="7">
        <v>9.25996</v>
      </c>
      <c r="BZ323" s="15">
        <f t="shared" si="435"/>
        <v>0.773585852184489</v>
      </c>
      <c r="CA323" s="7">
        <v>0.446630000000001</v>
      </c>
      <c r="CB323" s="7">
        <v>10.2639</v>
      </c>
      <c r="CC323" s="15">
        <f t="shared" si="436"/>
        <v>0.927513207453135</v>
      </c>
      <c r="CD323" s="7">
        <v>0.535500000000001</v>
      </c>
      <c r="CE323" s="37">
        <f t="shared" si="437"/>
        <v>0.102933155481208</v>
      </c>
      <c r="CF323" s="37">
        <f t="shared" si="438"/>
        <v>0.00504840106221286</v>
      </c>
      <c r="CG323" s="7">
        <v>0.633141</v>
      </c>
      <c r="CH323" s="15">
        <f t="shared" si="439"/>
        <v>0.242514825872564</v>
      </c>
      <c r="CI323" s="7">
        <v>0.140016</v>
      </c>
      <c r="CJ323" s="7">
        <v>0.656183</v>
      </c>
      <c r="CK323" s="15">
        <f t="shared" si="440"/>
        <v>0.0346410161513775</v>
      </c>
      <c r="CL323" s="7">
        <v>0.02</v>
      </c>
      <c r="CM323" s="37">
        <f t="shared" si="441"/>
        <v>0.0357465673011566</v>
      </c>
      <c r="CN323" s="37">
        <f t="shared" si="442"/>
        <v>0.0498341223320765</v>
      </c>
      <c r="DE323" s="7">
        <v>2.29335</v>
      </c>
      <c r="DF323" s="15">
        <f t="shared" si="427"/>
        <v>0.132727053384003</v>
      </c>
      <c r="DG323" s="7">
        <v>0.0766299999999998</v>
      </c>
      <c r="DH323" s="7">
        <v>2.29796</v>
      </c>
      <c r="DI323" s="15">
        <f t="shared" si="428"/>
        <v>0.464414783033443</v>
      </c>
      <c r="DJ323" s="7">
        <v>0.26813</v>
      </c>
      <c r="DK323" s="37">
        <f t="shared" si="429"/>
        <v>0.00200814214209155</v>
      </c>
      <c r="DL323" s="37">
        <f t="shared" si="430"/>
        <v>0.0147311268553539</v>
      </c>
      <c r="DM323" s="7">
        <v>19.7545</v>
      </c>
      <c r="DN323" s="15">
        <f t="shared" si="431"/>
        <v>1.61427135265419</v>
      </c>
      <c r="DO323" s="7">
        <v>0.931999999999999</v>
      </c>
      <c r="DP323" s="7">
        <v>20.9221</v>
      </c>
      <c r="DQ323" s="15">
        <f t="shared" si="432"/>
        <v>1.25365837451835</v>
      </c>
      <c r="DR323" s="7">
        <v>0.723800000000001</v>
      </c>
      <c r="DS323" s="37">
        <f t="shared" si="433"/>
        <v>0.0574247030729627</v>
      </c>
      <c r="DT323" s="37">
        <f t="shared" si="434"/>
        <v>0.00342268357854966</v>
      </c>
      <c r="DU323" s="7">
        <v>165.6</v>
      </c>
      <c r="DV323" s="15">
        <f t="shared" si="443"/>
        <v>12.4707658144959</v>
      </c>
      <c r="DW323" s="7">
        <v>7.20000000000002</v>
      </c>
      <c r="DX323" s="7">
        <v>172.8</v>
      </c>
      <c r="DY323" s="15">
        <f t="shared" si="444"/>
        <v>43.6476803507357</v>
      </c>
      <c r="DZ323" s="7">
        <v>25.2</v>
      </c>
      <c r="EA323" s="37">
        <f t="shared" si="445"/>
        <v>0.0425596144187965</v>
      </c>
      <c r="EB323" s="37">
        <f t="shared" si="446"/>
        <v>0.0231577202793531</v>
      </c>
      <c r="EK323" s="7">
        <v>148.286</v>
      </c>
      <c r="EL323" s="15">
        <f t="shared" si="447"/>
        <v>22.8232334913351</v>
      </c>
      <c r="EM323" s="7">
        <v>13.177</v>
      </c>
      <c r="EN323" s="7">
        <v>138.797</v>
      </c>
      <c r="EO323" s="15">
        <f t="shared" si="448"/>
        <v>4.02528607679009</v>
      </c>
      <c r="EP323" s="7">
        <v>2.32400000000001</v>
      </c>
      <c r="EQ323" s="37">
        <f t="shared" si="449"/>
        <v>-0.0661304074446694</v>
      </c>
      <c r="ER323" s="37">
        <f t="shared" si="450"/>
        <v>0.00817682383369909</v>
      </c>
      <c r="FA323" s="7">
        <v>150.164</v>
      </c>
      <c r="FB323" s="15">
        <f t="shared" si="451"/>
        <v>16.1098045611982</v>
      </c>
      <c r="FC323" s="7">
        <v>9.30100000000002</v>
      </c>
      <c r="FD323" s="7">
        <v>140.271</v>
      </c>
      <c r="FE323" s="15">
        <f t="shared" si="452"/>
        <v>10.7421791085422</v>
      </c>
      <c r="FF323" s="7">
        <v>6.20200000000003</v>
      </c>
      <c r="FG323" s="37">
        <f t="shared" si="453"/>
        <v>-0.0681517643616756</v>
      </c>
      <c r="FH323" s="37">
        <f t="shared" si="454"/>
        <v>0.00579134748832534</v>
      </c>
      <c r="FI323" s="7">
        <v>2.05061</v>
      </c>
      <c r="FJ323" s="15">
        <f t="shared" si="455"/>
        <v>0.746115526376445</v>
      </c>
      <c r="FK323" s="7">
        <v>0.43077</v>
      </c>
      <c r="FL323" s="7">
        <v>1.78538</v>
      </c>
      <c r="FM323" s="15">
        <f t="shared" si="456"/>
        <v>0.479587548107746</v>
      </c>
      <c r="FN323" s="7">
        <v>0.27689</v>
      </c>
      <c r="FO323" s="37">
        <f t="shared" si="457"/>
        <v>-0.138506032134605</v>
      </c>
      <c r="FP323" s="37">
        <f t="shared" si="458"/>
        <v>0.0681811800137293</v>
      </c>
    </row>
    <row r="324" ht="16.8" spans="1:196">
      <c r="A324" s="5">
        <v>56</v>
      </c>
      <c r="B324" s="5" t="s">
        <v>278</v>
      </c>
      <c r="C324" s="6" t="s">
        <v>279</v>
      </c>
      <c r="D324" s="5" t="s">
        <v>280</v>
      </c>
      <c r="E324" s="7">
        <v>127.53</v>
      </c>
      <c r="F324" s="7">
        <v>45.38</v>
      </c>
      <c r="G324" s="5" t="s">
        <v>80</v>
      </c>
      <c r="H324" s="8">
        <v>300</v>
      </c>
      <c r="I324" s="7">
        <v>2.8</v>
      </c>
      <c r="J324" s="8">
        <v>700</v>
      </c>
      <c r="K324" s="5" t="s">
        <v>81</v>
      </c>
      <c r="L324" s="9">
        <v>12.5</v>
      </c>
      <c r="M324" s="6" t="s">
        <v>100</v>
      </c>
      <c r="N324" s="5" t="s">
        <v>83</v>
      </c>
      <c r="O324" s="5" t="s">
        <v>110</v>
      </c>
      <c r="W324" s="5">
        <v>6</v>
      </c>
      <c r="X324" s="6" t="s">
        <v>89</v>
      </c>
      <c r="Y324" s="5" t="s">
        <v>85</v>
      </c>
      <c r="Z324" s="48">
        <v>0.566</v>
      </c>
      <c r="AA324" s="5">
        <v>3</v>
      </c>
      <c r="AB324" s="5" t="s">
        <v>147</v>
      </c>
      <c r="AC324" s="5" t="s">
        <v>87</v>
      </c>
      <c r="AD324" s="6" t="s">
        <v>88</v>
      </c>
      <c r="AE324" s="7">
        <v>5.01</v>
      </c>
      <c r="AF324" s="7">
        <v>5.82</v>
      </c>
      <c r="AG324" s="7">
        <v>0.661</v>
      </c>
      <c r="AH324" s="7">
        <v>25.5</v>
      </c>
      <c r="AI324" s="7">
        <v>49.5</v>
      </c>
      <c r="AJ324" s="7">
        <v>25</v>
      </c>
      <c r="AK324" s="7">
        <v>0.229493</v>
      </c>
      <c r="AL324" s="15">
        <f t="shared" si="421"/>
        <v>0.0315735541711731</v>
      </c>
      <c r="AM324" s="7">
        <v>0.018229</v>
      </c>
      <c r="AN324" s="7">
        <v>0.240927</v>
      </c>
      <c r="AO324" s="15">
        <f t="shared" si="422"/>
        <v>0.0305239313817863</v>
      </c>
      <c r="AP324" s="7">
        <v>0.017623</v>
      </c>
      <c r="AQ324" s="37">
        <f t="shared" si="423"/>
        <v>0.0486214550953785</v>
      </c>
      <c r="AR324" s="37">
        <f t="shared" si="424"/>
        <v>0.0116598123419928</v>
      </c>
      <c r="BY324" s="7">
        <v>58.2</v>
      </c>
      <c r="BZ324" s="15">
        <f t="shared" si="435"/>
        <v>5.19615242270663</v>
      </c>
      <c r="CA324" s="7">
        <v>3</v>
      </c>
      <c r="CB324" s="7">
        <v>56</v>
      </c>
      <c r="CC324" s="15">
        <f t="shared" si="436"/>
        <v>11.7086634591656</v>
      </c>
      <c r="CD324" s="7">
        <v>6.76</v>
      </c>
      <c r="CE324" s="37">
        <f t="shared" si="437"/>
        <v>-0.0385336640022427</v>
      </c>
      <c r="CF324" s="37">
        <f t="shared" si="438"/>
        <v>0.0172289692782204</v>
      </c>
      <c r="CG324" s="7">
        <v>6.1</v>
      </c>
      <c r="CH324" s="15">
        <f t="shared" si="439"/>
        <v>0.259807621135332</v>
      </c>
      <c r="CI324" s="7">
        <v>0.15</v>
      </c>
      <c r="CJ324" s="7">
        <v>5.5</v>
      </c>
      <c r="CK324" s="15">
        <f t="shared" si="440"/>
        <v>1.12583302491977</v>
      </c>
      <c r="CL324" s="7">
        <v>0.65</v>
      </c>
      <c r="CM324" s="37">
        <f t="shared" si="441"/>
        <v>-0.10354067894084</v>
      </c>
      <c r="CN324" s="37">
        <f t="shared" si="442"/>
        <v>0.0145716183110823</v>
      </c>
      <c r="DE324" s="7">
        <v>13.6</v>
      </c>
      <c r="DF324" s="15">
        <f t="shared" si="427"/>
        <v>1.10851251684408</v>
      </c>
      <c r="DG324" s="7">
        <v>0.64</v>
      </c>
      <c r="DH324" s="7">
        <v>17.1</v>
      </c>
      <c r="DI324" s="15">
        <f t="shared" si="428"/>
        <v>0.900666419935816</v>
      </c>
      <c r="DJ324" s="7">
        <v>0.52</v>
      </c>
      <c r="DK324" s="37">
        <f t="shared" si="429"/>
        <v>0.229008670766608</v>
      </c>
      <c r="DL324" s="37">
        <f t="shared" si="430"/>
        <v>0.00313926184840951</v>
      </c>
      <c r="DM324" s="7">
        <v>18.8</v>
      </c>
      <c r="DN324" s="15">
        <f t="shared" si="431"/>
        <v>5.47328055191765</v>
      </c>
      <c r="DO324" s="7">
        <v>3.16</v>
      </c>
      <c r="DP324" s="7">
        <v>17.9</v>
      </c>
      <c r="DQ324" s="15">
        <f t="shared" si="432"/>
        <v>4.00103736548411</v>
      </c>
      <c r="DR324" s="7">
        <v>2.31</v>
      </c>
      <c r="DS324" s="37">
        <f t="shared" si="433"/>
        <v>-0.0490561569891947</v>
      </c>
      <c r="DT324" s="37">
        <f t="shared" si="434"/>
        <v>0.0449065775828274</v>
      </c>
      <c r="DU324" s="7">
        <v>7.4</v>
      </c>
      <c r="DV324" s="15">
        <f t="shared" si="443"/>
        <v>1.33367912182804</v>
      </c>
      <c r="DW324" s="7">
        <v>0.77</v>
      </c>
      <c r="DX324" s="7">
        <v>6.3</v>
      </c>
      <c r="DY324" s="15">
        <f t="shared" si="444"/>
        <v>0.519615242270663</v>
      </c>
      <c r="DZ324" s="7">
        <v>0.3</v>
      </c>
      <c r="EA324" s="37">
        <f t="shared" si="445"/>
        <v>-0.160930366812637</v>
      </c>
      <c r="EB324" s="37">
        <f t="shared" si="446"/>
        <v>0.0130948198612291</v>
      </c>
      <c r="ED324" s="7">
        <v>0.89</v>
      </c>
      <c r="EF324" s="7">
        <v>0.03</v>
      </c>
      <c r="EG324" s="7">
        <v>0.78</v>
      </c>
      <c r="EI324" s="7">
        <v>0.08</v>
      </c>
      <c r="EK324" s="7">
        <v>29.4737</v>
      </c>
      <c r="EL324" s="15">
        <f t="shared" si="447"/>
        <v>5.92534581269313</v>
      </c>
      <c r="EM324" s="7">
        <v>3.421</v>
      </c>
      <c r="EN324" s="7">
        <v>25.7895</v>
      </c>
      <c r="EO324" s="15">
        <f t="shared" si="448"/>
        <v>0.911578340023498</v>
      </c>
      <c r="EP324" s="7">
        <v>0.526299999999999</v>
      </c>
      <c r="EQ324" s="37">
        <f t="shared" si="449"/>
        <v>-0.133530907931022</v>
      </c>
      <c r="ER324" s="37">
        <f t="shared" si="450"/>
        <v>0.0138886148472539</v>
      </c>
      <c r="ES324" s="7">
        <v>10</v>
      </c>
      <c r="ET324" s="15">
        <f t="shared" ref="ET324:ET331" si="459">EU324*(AA324^0.5)</f>
        <v>5.85156044829069</v>
      </c>
      <c r="EU324" s="7">
        <v>3.3784</v>
      </c>
      <c r="EV324" s="7">
        <v>11.8919</v>
      </c>
      <c r="EW324" s="15">
        <f t="shared" ref="EW324:EW331" si="460">EX324*(AA324^0.5)</f>
        <v>1.87252012806271</v>
      </c>
      <c r="EX324" s="7">
        <v>1.0811</v>
      </c>
      <c r="EY324" s="37">
        <f t="shared" ref="EY324:EY331" si="461">LN(EV324)-LN(ES324)</f>
        <v>0.173272403091986</v>
      </c>
      <c r="EZ324" s="37">
        <f t="shared" ref="EZ324:EZ331" si="462">(EW324^2)/(AA324*(EV324^2))+(ET324^2)/(AA324*(ES324^2))</f>
        <v>0.122400606398542</v>
      </c>
      <c r="FA324" s="7">
        <v>103.743</v>
      </c>
      <c r="FB324" s="15">
        <f t="shared" si="451"/>
        <v>53.7212878475563</v>
      </c>
      <c r="FC324" s="7">
        <v>31.016</v>
      </c>
      <c r="FD324" s="7">
        <v>82.3529</v>
      </c>
      <c r="FE324" s="15">
        <f t="shared" si="452"/>
        <v>11.114916442331</v>
      </c>
      <c r="FF324" s="7">
        <v>6.41719999999999</v>
      </c>
      <c r="FG324" s="37">
        <f t="shared" si="453"/>
        <v>-0.230903015408086</v>
      </c>
      <c r="FH324" s="37">
        <f t="shared" si="454"/>
        <v>0.0954548254714351</v>
      </c>
      <c r="FI324" s="7">
        <v>53.3479</v>
      </c>
      <c r="FJ324" s="15">
        <f t="shared" si="455"/>
        <v>5.87788762056574</v>
      </c>
      <c r="FK324" s="7">
        <v>3.3936</v>
      </c>
      <c r="FL324" s="7">
        <v>59.1081</v>
      </c>
      <c r="FM324" s="15">
        <f t="shared" si="456"/>
        <v>58.779915436142</v>
      </c>
      <c r="FN324" s="7">
        <v>33.9366</v>
      </c>
      <c r="FO324" s="37">
        <f t="shared" si="457"/>
        <v>0.102533356584448</v>
      </c>
      <c r="FP324" s="37">
        <f t="shared" si="458"/>
        <v>0.333688657200214</v>
      </c>
      <c r="FQ324" s="7">
        <v>1109.38</v>
      </c>
      <c r="FR324" s="15">
        <f t="shared" ref="FR324:FR331" si="463">FS324*(AA324^0.5)</f>
        <v>433.012701892219</v>
      </c>
      <c r="FS324" s="7">
        <v>250</v>
      </c>
      <c r="FT324" s="7">
        <v>1656.25</v>
      </c>
      <c r="FU324" s="15">
        <f t="shared" ref="FU324:FU331" si="464">FV324*(AA324^0.5)</f>
        <v>54.1265877365274</v>
      </c>
      <c r="FV324" s="7">
        <v>31.25</v>
      </c>
      <c r="FW324" s="37">
        <f t="shared" ref="FW324:FW331" si="465">LN(FT324)-LN(FQ324)</f>
        <v>0.400754710038655</v>
      </c>
      <c r="FX324" s="37">
        <f t="shared" ref="FX324:FX331" si="466">(FU324^2)/(AA324*(FT324^2))+(FR324^2)/(AA324*(FQ324^2))</f>
        <v>0.0511391154992286</v>
      </c>
      <c r="FY324" s="7">
        <v>7</v>
      </c>
      <c r="FZ324" s="15">
        <f t="shared" ref="FZ324:FZ331" si="467">GA324*(AA324^0.5)</f>
        <v>0.744781847254617</v>
      </c>
      <c r="GA324" s="7">
        <v>0.43</v>
      </c>
      <c r="GB324" s="7">
        <v>8.4</v>
      </c>
      <c r="GC324" s="15">
        <f t="shared" ref="GC324:GC331" si="468">GD324*(AA324^0.5)</f>
        <v>1.66276877526612</v>
      </c>
      <c r="GD324" s="7">
        <v>0.96</v>
      </c>
      <c r="GE324" s="37">
        <f t="shared" ref="GE324:GE331" si="469">LN(GB324)-LN(FY324)</f>
        <v>0.182321556793955</v>
      </c>
      <c r="GF324" s="37">
        <f t="shared" ref="GF324:GF331" si="470">(GC324^2)/(AA324*(GB324^2))+(FZ324^2)/(AA324*(FY324^2))</f>
        <v>0.016834693877551</v>
      </c>
      <c r="GG324" s="7">
        <v>438</v>
      </c>
      <c r="GH324" s="15">
        <f t="shared" ref="GH324:GH331" si="471">GI324*(AA324^0.5)</f>
        <v>235.558909829367</v>
      </c>
      <c r="GI324" s="7">
        <v>136</v>
      </c>
      <c r="GJ324" s="7">
        <v>577</v>
      </c>
      <c r="GK324" s="15">
        <f t="shared" ref="GK324:GK331" si="472">GL324*(AA324^0.5)</f>
        <v>31.3501196169967</v>
      </c>
      <c r="GL324" s="7">
        <v>18.1</v>
      </c>
      <c r="GM324" s="37">
        <f t="shared" ref="GM324:GM331" si="473">LN(GJ324)-LN(GG324)</f>
        <v>0.275623356131653</v>
      </c>
      <c r="GN324" s="37">
        <f t="shared" ref="GN324:GN331" si="474">(GK324^2)/(AA324*(GJ324^2))+(GH324^2)/(AA324*(GG324^2))</f>
        <v>0.0973956914340836</v>
      </c>
    </row>
    <row r="325" ht="16.8" spans="1:196">
      <c r="A325" s="5">
        <v>56</v>
      </c>
      <c r="B325" s="5" t="s">
        <v>278</v>
      </c>
      <c r="C325" s="6" t="s">
        <v>279</v>
      </c>
      <c r="D325" s="5" t="s">
        <v>280</v>
      </c>
      <c r="E325" s="7">
        <v>127.53</v>
      </c>
      <c r="F325" s="7">
        <v>45.38</v>
      </c>
      <c r="G325" s="5" t="s">
        <v>80</v>
      </c>
      <c r="H325" s="8">
        <v>300</v>
      </c>
      <c r="I325" s="7">
        <v>2.8</v>
      </c>
      <c r="J325" s="8">
        <v>700</v>
      </c>
      <c r="K325" s="5" t="s">
        <v>81</v>
      </c>
      <c r="L325" s="9">
        <v>12.5</v>
      </c>
      <c r="M325" s="6" t="s">
        <v>100</v>
      </c>
      <c r="N325" s="5" t="s">
        <v>83</v>
      </c>
      <c r="O325" s="5" t="s">
        <v>110</v>
      </c>
      <c r="W325" s="5">
        <v>6</v>
      </c>
      <c r="X325" s="6" t="s">
        <v>89</v>
      </c>
      <c r="Y325" s="5" t="s">
        <v>85</v>
      </c>
      <c r="Z325" s="48">
        <v>0.566</v>
      </c>
      <c r="AA325" s="5">
        <v>3</v>
      </c>
      <c r="AB325" s="5" t="s">
        <v>147</v>
      </c>
      <c r="AC325" s="5" t="s">
        <v>87</v>
      </c>
      <c r="AD325" s="6" t="s">
        <v>88</v>
      </c>
      <c r="AE325" s="7">
        <v>5.01</v>
      </c>
      <c r="AF325" s="7">
        <v>5.82</v>
      </c>
      <c r="AG325" s="7">
        <v>0.661</v>
      </c>
      <c r="AH325" s="7">
        <v>25.5</v>
      </c>
      <c r="AI325" s="7">
        <v>49.5</v>
      </c>
      <c r="AJ325" s="7">
        <v>25</v>
      </c>
      <c r="AK325" s="7">
        <v>0.209995</v>
      </c>
      <c r="AL325" s="15">
        <f t="shared" si="421"/>
        <v>0.010522208655981</v>
      </c>
      <c r="AM325" s="7">
        <v>0.00607500000000002</v>
      </c>
      <c r="AN325" s="7">
        <v>0.224467</v>
      </c>
      <c r="AO325" s="15">
        <f t="shared" si="422"/>
        <v>0.028416025548975</v>
      </c>
      <c r="AP325" s="7">
        <v>0.016406</v>
      </c>
      <c r="AQ325" s="37">
        <f t="shared" si="423"/>
        <v>0.0666449821490389</v>
      </c>
      <c r="AR325" s="37">
        <f t="shared" si="424"/>
        <v>0.00617885936821742</v>
      </c>
      <c r="BY325" s="7">
        <v>58.2</v>
      </c>
      <c r="BZ325" s="15">
        <f t="shared" si="435"/>
        <v>5.19615242270663</v>
      </c>
      <c r="CA325" s="7">
        <v>3</v>
      </c>
      <c r="CB325" s="7">
        <v>56</v>
      </c>
      <c r="CC325" s="15">
        <f t="shared" si="436"/>
        <v>11.7086634591656</v>
      </c>
      <c r="CD325" s="7">
        <v>6.76</v>
      </c>
      <c r="CE325" s="37">
        <f t="shared" si="437"/>
        <v>-0.0385336640022427</v>
      </c>
      <c r="CF325" s="37">
        <f t="shared" si="438"/>
        <v>0.0172289692782204</v>
      </c>
      <c r="CG325" s="7">
        <v>6.1</v>
      </c>
      <c r="CH325" s="15">
        <f t="shared" si="439"/>
        <v>0.259807621135332</v>
      </c>
      <c r="CI325" s="7">
        <v>0.15</v>
      </c>
      <c r="CJ325" s="7">
        <v>5.5</v>
      </c>
      <c r="CK325" s="15">
        <f t="shared" si="440"/>
        <v>1.12583302491977</v>
      </c>
      <c r="CL325" s="7">
        <v>0.65</v>
      </c>
      <c r="CM325" s="37">
        <f t="shared" si="441"/>
        <v>-0.10354067894084</v>
      </c>
      <c r="CN325" s="37">
        <f t="shared" si="442"/>
        <v>0.0145716183110823</v>
      </c>
      <c r="DE325" s="7">
        <v>13.6</v>
      </c>
      <c r="DF325" s="15">
        <f t="shared" si="427"/>
        <v>1.10851251684408</v>
      </c>
      <c r="DG325" s="7">
        <v>0.64</v>
      </c>
      <c r="DH325" s="7">
        <v>17.1</v>
      </c>
      <c r="DI325" s="15">
        <f t="shared" si="428"/>
        <v>0.900666419935816</v>
      </c>
      <c r="DJ325" s="7">
        <v>0.52</v>
      </c>
      <c r="DK325" s="37">
        <f t="shared" si="429"/>
        <v>0.229008670766608</v>
      </c>
      <c r="DL325" s="37">
        <f t="shared" si="430"/>
        <v>0.00313926184840951</v>
      </c>
      <c r="DM325" s="7">
        <v>18.8</v>
      </c>
      <c r="DN325" s="15">
        <f t="shared" si="431"/>
        <v>5.47328055191765</v>
      </c>
      <c r="DO325" s="7">
        <v>3.16</v>
      </c>
      <c r="DP325" s="7">
        <v>17.9</v>
      </c>
      <c r="DQ325" s="15">
        <f t="shared" si="432"/>
        <v>4.00103736548411</v>
      </c>
      <c r="DR325" s="7">
        <v>2.31</v>
      </c>
      <c r="DS325" s="37">
        <f t="shared" si="433"/>
        <v>-0.0490561569891947</v>
      </c>
      <c r="DT325" s="37">
        <f t="shared" si="434"/>
        <v>0.0449065775828274</v>
      </c>
      <c r="DU325" s="7">
        <v>7.4</v>
      </c>
      <c r="DV325" s="15">
        <f t="shared" si="443"/>
        <v>1.33367912182804</v>
      </c>
      <c r="DW325" s="7">
        <v>0.77</v>
      </c>
      <c r="DX325" s="7">
        <v>6.3</v>
      </c>
      <c r="DY325" s="15">
        <f t="shared" si="444"/>
        <v>0.519615242270663</v>
      </c>
      <c r="DZ325" s="7">
        <v>0.3</v>
      </c>
      <c r="EA325" s="37">
        <f t="shared" si="445"/>
        <v>-0.160930366812637</v>
      </c>
      <c r="EB325" s="37">
        <f t="shared" si="446"/>
        <v>0.0130948198612291</v>
      </c>
      <c r="ED325" s="7">
        <v>0.89</v>
      </c>
      <c r="EF325" s="7">
        <v>0.03</v>
      </c>
      <c r="EG325" s="7">
        <v>0.78</v>
      </c>
      <c r="EI325" s="7">
        <v>0.08</v>
      </c>
      <c r="EK325" s="7">
        <v>33.1579</v>
      </c>
      <c r="EL325" s="15">
        <f t="shared" si="447"/>
        <v>8.66025403784439</v>
      </c>
      <c r="EM325" s="7">
        <v>5</v>
      </c>
      <c r="EN325" s="7">
        <v>35</v>
      </c>
      <c r="EO325" s="15">
        <f t="shared" si="448"/>
        <v>9.57183237786789</v>
      </c>
      <c r="EP325" s="7">
        <v>5.5263</v>
      </c>
      <c r="EQ325" s="37">
        <f t="shared" si="449"/>
        <v>0.0540670625401294</v>
      </c>
      <c r="ER325" s="37">
        <f t="shared" si="450"/>
        <v>0.0476693233622608</v>
      </c>
      <c r="ES325" s="7">
        <v>11.4865</v>
      </c>
      <c r="ET325" s="15">
        <f t="shared" si="459"/>
        <v>3.97904032022798</v>
      </c>
      <c r="EU325" s="7">
        <v>2.2973</v>
      </c>
      <c r="EV325" s="7">
        <v>10.5405</v>
      </c>
      <c r="EW325" s="15">
        <f t="shared" si="460"/>
        <v>0.936346666571735</v>
      </c>
      <c r="EX325" s="7">
        <v>0.5406</v>
      </c>
      <c r="EY325" s="37">
        <f t="shared" si="461"/>
        <v>-0.0859474524318635</v>
      </c>
      <c r="EZ325" s="37">
        <f t="shared" si="462"/>
        <v>0.042630447616422</v>
      </c>
      <c r="FA325" s="7">
        <v>134.759</v>
      </c>
      <c r="FB325" s="15">
        <f t="shared" si="451"/>
        <v>61.1310012023359</v>
      </c>
      <c r="FC325" s="7">
        <v>35.294</v>
      </c>
      <c r="FD325" s="7">
        <v>83.4225</v>
      </c>
      <c r="FE325" s="15">
        <f t="shared" si="452"/>
        <v>9.26231489855533</v>
      </c>
      <c r="FF325" s="7">
        <v>5.3476</v>
      </c>
      <c r="FG325" s="37">
        <f t="shared" si="453"/>
        <v>-0.479569940759077</v>
      </c>
      <c r="FH325" s="37">
        <f t="shared" si="454"/>
        <v>0.0727031563959347</v>
      </c>
      <c r="FI325" s="7">
        <v>28.513</v>
      </c>
      <c r="FJ325" s="15">
        <f t="shared" si="455"/>
        <v>7.83735669916841</v>
      </c>
      <c r="FK325" s="7">
        <v>4.5249</v>
      </c>
      <c r="FL325" s="7">
        <v>88.5684</v>
      </c>
      <c r="FM325" s="15">
        <f t="shared" si="456"/>
        <v>39.1869567009228</v>
      </c>
      <c r="FN325" s="7">
        <v>22.6246</v>
      </c>
      <c r="FO325" s="37">
        <f t="shared" si="457"/>
        <v>1.13341501122573</v>
      </c>
      <c r="FP325" s="37">
        <f t="shared" si="458"/>
        <v>0.0904379926394497</v>
      </c>
      <c r="FQ325" s="7">
        <v>1125</v>
      </c>
      <c r="FR325" s="15">
        <f t="shared" si="463"/>
        <v>297.704892804939</v>
      </c>
      <c r="FS325" s="7">
        <v>171.88</v>
      </c>
      <c r="FT325" s="7">
        <v>1781.25</v>
      </c>
      <c r="FU325" s="15">
        <f t="shared" si="464"/>
        <v>297.704892804939</v>
      </c>
      <c r="FV325" s="7">
        <v>171.88</v>
      </c>
      <c r="FW325" s="37">
        <f t="shared" si="465"/>
        <v>0.45953232937844</v>
      </c>
      <c r="FX325" s="37">
        <f t="shared" si="466"/>
        <v>0.0326535062346705</v>
      </c>
      <c r="FY325" s="7">
        <v>7</v>
      </c>
      <c r="FZ325" s="15">
        <f t="shared" si="467"/>
        <v>0.744781847254617</v>
      </c>
      <c r="GA325" s="7">
        <v>0.43</v>
      </c>
      <c r="GB325" s="7">
        <v>8.4</v>
      </c>
      <c r="GC325" s="15">
        <f t="shared" si="468"/>
        <v>1.66276877526612</v>
      </c>
      <c r="GD325" s="7">
        <v>0.96</v>
      </c>
      <c r="GE325" s="37">
        <f t="shared" si="469"/>
        <v>0.182321556793955</v>
      </c>
      <c r="GF325" s="37">
        <f t="shared" si="470"/>
        <v>0.016834693877551</v>
      </c>
      <c r="GG325" s="7">
        <v>438</v>
      </c>
      <c r="GH325" s="15">
        <f t="shared" si="471"/>
        <v>235.558909829367</v>
      </c>
      <c r="GI325" s="7">
        <v>136</v>
      </c>
      <c r="GJ325" s="7">
        <v>577</v>
      </c>
      <c r="GK325" s="15">
        <f t="shared" si="472"/>
        <v>31.3501196169967</v>
      </c>
      <c r="GL325" s="7">
        <v>18.1</v>
      </c>
      <c r="GM325" s="37">
        <f t="shared" si="473"/>
        <v>0.275623356131653</v>
      </c>
      <c r="GN325" s="37">
        <f t="shared" si="474"/>
        <v>0.0973956914340836</v>
      </c>
    </row>
    <row r="326" ht="16.8" spans="1:196">
      <c r="A326" s="5">
        <v>56</v>
      </c>
      <c r="B326" s="5" t="s">
        <v>278</v>
      </c>
      <c r="C326" s="6" t="s">
        <v>279</v>
      </c>
      <c r="D326" s="5" t="s">
        <v>280</v>
      </c>
      <c r="E326" s="7">
        <v>127.53</v>
      </c>
      <c r="F326" s="7">
        <v>45.38</v>
      </c>
      <c r="G326" s="5" t="s">
        <v>80</v>
      </c>
      <c r="H326" s="8">
        <v>300</v>
      </c>
      <c r="I326" s="7">
        <v>2.8</v>
      </c>
      <c r="J326" s="8">
        <v>700</v>
      </c>
      <c r="K326" s="5" t="s">
        <v>81</v>
      </c>
      <c r="L326" s="9">
        <v>20</v>
      </c>
      <c r="M326" s="6" t="s">
        <v>100</v>
      </c>
      <c r="N326" s="5" t="s">
        <v>83</v>
      </c>
      <c r="O326" s="5" t="s">
        <v>110</v>
      </c>
      <c r="W326" s="5">
        <v>6</v>
      </c>
      <c r="X326" s="6" t="s">
        <v>89</v>
      </c>
      <c r="Y326" s="5" t="s">
        <v>85</v>
      </c>
      <c r="Z326" s="48">
        <v>0.566</v>
      </c>
      <c r="AA326" s="5">
        <v>3</v>
      </c>
      <c r="AB326" s="5" t="s">
        <v>147</v>
      </c>
      <c r="AC326" s="5" t="s">
        <v>87</v>
      </c>
      <c r="AD326" s="6" t="s">
        <v>88</v>
      </c>
      <c r="AE326" s="7">
        <v>5.01</v>
      </c>
      <c r="AF326" s="7">
        <v>5.82</v>
      </c>
      <c r="AG326" s="7">
        <v>0.61</v>
      </c>
      <c r="AH326" s="7">
        <v>25.5</v>
      </c>
      <c r="AI326" s="7">
        <v>49.5</v>
      </c>
      <c r="AJ326" s="7">
        <v>25</v>
      </c>
      <c r="AK326" s="7">
        <v>0.229493</v>
      </c>
      <c r="AL326" s="15">
        <f t="shared" si="421"/>
        <v>0.0315735541711731</v>
      </c>
      <c r="AM326" s="7">
        <v>0.018229</v>
      </c>
      <c r="AN326" s="7">
        <v>0.189168</v>
      </c>
      <c r="AO326" s="15">
        <f t="shared" si="422"/>
        <v>0.00841776692478474</v>
      </c>
      <c r="AP326" s="7">
        <v>0.00486</v>
      </c>
      <c r="AQ326" s="37">
        <f t="shared" si="423"/>
        <v>-0.19323701882535</v>
      </c>
      <c r="AR326" s="37">
        <f t="shared" si="424"/>
        <v>0.00696943226881378</v>
      </c>
      <c r="BY326" s="7">
        <v>58.2</v>
      </c>
      <c r="BZ326" s="15">
        <f t="shared" si="435"/>
        <v>5.19615242270663</v>
      </c>
      <c r="CA326" s="7">
        <v>3</v>
      </c>
      <c r="CB326" s="7">
        <v>76.5</v>
      </c>
      <c r="CC326" s="15">
        <f t="shared" si="436"/>
        <v>7.04944678680533</v>
      </c>
      <c r="CD326" s="7">
        <v>4.07</v>
      </c>
      <c r="CE326" s="37">
        <f t="shared" si="437"/>
        <v>0.273405386095098</v>
      </c>
      <c r="CF326" s="37">
        <f t="shared" si="438"/>
        <v>0.00548754867947979</v>
      </c>
      <c r="CG326" s="7">
        <v>6.1</v>
      </c>
      <c r="CH326" s="15">
        <f t="shared" si="439"/>
        <v>0.259807621135332</v>
      </c>
      <c r="CI326" s="7">
        <v>0.15</v>
      </c>
      <c r="CJ326" s="7">
        <v>8.6</v>
      </c>
      <c r="CK326" s="15">
        <f t="shared" si="440"/>
        <v>1.43760217028217</v>
      </c>
      <c r="CL326" s="7">
        <v>0.83</v>
      </c>
      <c r="CM326" s="37">
        <f t="shared" si="441"/>
        <v>0.343473432080196</v>
      </c>
      <c r="CN326" s="37">
        <f t="shared" si="442"/>
        <v>0.00991917048357669</v>
      </c>
      <c r="DE326" s="7">
        <v>13.6</v>
      </c>
      <c r="DF326" s="15">
        <f t="shared" si="427"/>
        <v>1.10851251684408</v>
      </c>
      <c r="DG326" s="7">
        <v>0.64</v>
      </c>
      <c r="DH326" s="7">
        <v>21.5</v>
      </c>
      <c r="DI326" s="15">
        <f t="shared" si="428"/>
        <v>4.13960143008962</v>
      </c>
      <c r="DJ326" s="7">
        <v>2.39</v>
      </c>
      <c r="DK326" s="37">
        <f t="shared" si="429"/>
        <v>0.457983142391611</v>
      </c>
      <c r="DL326" s="37">
        <f t="shared" si="430"/>
        <v>0.0145716989076673</v>
      </c>
      <c r="DM326" s="7">
        <v>18.8</v>
      </c>
      <c r="DN326" s="15">
        <f t="shared" si="431"/>
        <v>5.47328055191765</v>
      </c>
      <c r="DO326" s="7">
        <v>3.16</v>
      </c>
      <c r="DP326" s="7">
        <v>16.9</v>
      </c>
      <c r="DQ326" s="15">
        <f t="shared" si="432"/>
        <v>4.52065260775477</v>
      </c>
      <c r="DR326" s="7">
        <v>2.61</v>
      </c>
      <c r="DS326" s="37">
        <f t="shared" si="433"/>
        <v>-0.106543247906876</v>
      </c>
      <c r="DT326" s="37">
        <f t="shared" si="434"/>
        <v>0.0521036586230842</v>
      </c>
      <c r="DU326" s="7">
        <v>7.4</v>
      </c>
      <c r="DV326" s="15">
        <f t="shared" si="443"/>
        <v>1.33367912182804</v>
      </c>
      <c r="DW326" s="7">
        <v>0.77</v>
      </c>
      <c r="DX326" s="7">
        <v>6.1</v>
      </c>
      <c r="DY326" s="15">
        <f t="shared" si="444"/>
        <v>1.0738715006927</v>
      </c>
      <c r="DZ326" s="7">
        <v>0.62</v>
      </c>
      <c r="EA326" s="37">
        <f t="shared" si="445"/>
        <v>-0.193191229030859</v>
      </c>
      <c r="EB326" s="37">
        <f t="shared" si="446"/>
        <v>0.0211578024671533</v>
      </c>
      <c r="ED326" s="7">
        <v>0.89</v>
      </c>
      <c r="EF326" s="7">
        <v>0.03</v>
      </c>
      <c r="EG326" s="7">
        <v>0.58</v>
      </c>
      <c r="EI326" s="7">
        <v>0.05</v>
      </c>
      <c r="EK326" s="7">
        <v>29.4737</v>
      </c>
      <c r="EL326" s="15">
        <f t="shared" si="447"/>
        <v>5.92534581269313</v>
      </c>
      <c r="EM326" s="7">
        <v>3.421</v>
      </c>
      <c r="EN326" s="7">
        <v>39.4737</v>
      </c>
      <c r="EO326" s="15">
        <f t="shared" si="448"/>
        <v>6.83709735779739</v>
      </c>
      <c r="EP326" s="7">
        <v>3.9474</v>
      </c>
      <c r="EQ326" s="37">
        <f t="shared" si="449"/>
        <v>0.292136287086939</v>
      </c>
      <c r="ER326" s="37">
        <f t="shared" si="450"/>
        <v>0.0234722995590538</v>
      </c>
      <c r="ES326" s="7">
        <v>10</v>
      </c>
      <c r="ET326" s="15">
        <f t="shared" si="459"/>
        <v>5.85156044829069</v>
      </c>
      <c r="EU326" s="7">
        <v>3.3784</v>
      </c>
      <c r="EV326" s="7">
        <v>27.1622</v>
      </c>
      <c r="EW326" s="15">
        <f t="shared" si="460"/>
        <v>1.87234692298196</v>
      </c>
      <c r="EX326" s="7">
        <v>1.081</v>
      </c>
      <c r="EY326" s="37">
        <f t="shared" si="461"/>
        <v>0.999241207888761</v>
      </c>
      <c r="EZ326" s="37">
        <f t="shared" si="462"/>
        <v>0.115719742783205</v>
      </c>
      <c r="FA326" s="7">
        <v>103.743</v>
      </c>
      <c r="FB326" s="15">
        <f t="shared" si="451"/>
        <v>53.7212878475563</v>
      </c>
      <c r="FC326" s="7">
        <v>31.016</v>
      </c>
      <c r="FD326" s="7">
        <v>102.674</v>
      </c>
      <c r="FE326" s="15">
        <f t="shared" si="452"/>
        <v>33.3437100965085</v>
      </c>
      <c r="FF326" s="7">
        <v>19.251</v>
      </c>
      <c r="FG326" s="37">
        <f t="shared" si="453"/>
        <v>-0.0103577666291006</v>
      </c>
      <c r="FH326" s="37">
        <f t="shared" si="454"/>
        <v>0.124537683593824</v>
      </c>
      <c r="FI326" s="7">
        <v>53.3479</v>
      </c>
      <c r="FJ326" s="15">
        <f t="shared" si="455"/>
        <v>5.87788762056574</v>
      </c>
      <c r="FK326" s="7">
        <v>3.3936</v>
      </c>
      <c r="FL326" s="7">
        <v>177.987</v>
      </c>
      <c r="FM326" s="15">
        <f t="shared" si="456"/>
        <v>41.1465989846062</v>
      </c>
      <c r="FN326" s="7">
        <v>23.756</v>
      </c>
      <c r="FO326" s="37">
        <f t="shared" si="457"/>
        <v>1.20487589964325</v>
      </c>
      <c r="FP326" s="37">
        <f t="shared" si="458"/>
        <v>0.0218609197094588</v>
      </c>
      <c r="FQ326" s="7">
        <v>1109.38</v>
      </c>
      <c r="FR326" s="15">
        <f t="shared" si="463"/>
        <v>433.012701892219</v>
      </c>
      <c r="FS326" s="7">
        <v>250</v>
      </c>
      <c r="FT326" s="7">
        <v>2515.63</v>
      </c>
      <c r="FU326" s="15">
        <f t="shared" si="464"/>
        <v>135.307809087281</v>
      </c>
      <c r="FV326" s="7">
        <v>78.1199999999999</v>
      </c>
      <c r="FW326" s="37">
        <f t="shared" si="465"/>
        <v>0.818721968486715</v>
      </c>
      <c r="FX326" s="37">
        <f t="shared" si="466"/>
        <v>0.0517474586051231</v>
      </c>
      <c r="FY326" s="7">
        <v>7</v>
      </c>
      <c r="FZ326" s="15">
        <f t="shared" si="467"/>
        <v>0.744781847254617</v>
      </c>
      <c r="GA326" s="7">
        <v>0.43</v>
      </c>
      <c r="GB326" s="7">
        <v>7.1</v>
      </c>
      <c r="GC326" s="15">
        <f t="shared" si="468"/>
        <v>0.381051177665153</v>
      </c>
      <c r="GD326" s="7">
        <v>0.22</v>
      </c>
      <c r="GE326" s="37">
        <f t="shared" si="469"/>
        <v>0.0141846349919565</v>
      </c>
      <c r="GF326" s="37">
        <f t="shared" si="470"/>
        <v>0.00473359634669182</v>
      </c>
      <c r="GG326" s="7">
        <v>438</v>
      </c>
      <c r="GH326" s="15">
        <f t="shared" si="471"/>
        <v>235.558909829367</v>
      </c>
      <c r="GI326" s="7">
        <v>136</v>
      </c>
      <c r="GJ326" s="7">
        <v>449</v>
      </c>
      <c r="GK326" s="15">
        <f t="shared" si="472"/>
        <v>53.3471648731214</v>
      </c>
      <c r="GL326" s="7">
        <v>30.8</v>
      </c>
      <c r="GM326" s="37">
        <f t="shared" si="473"/>
        <v>0.0248039773658082</v>
      </c>
      <c r="GN326" s="37">
        <f t="shared" si="474"/>
        <v>0.101117200028054</v>
      </c>
    </row>
    <row r="327" ht="16.8" spans="1:196">
      <c r="A327" s="5">
        <v>56</v>
      </c>
      <c r="B327" s="5" t="s">
        <v>278</v>
      </c>
      <c r="C327" s="6" t="s">
        <v>279</v>
      </c>
      <c r="D327" s="5" t="s">
        <v>280</v>
      </c>
      <c r="E327" s="7">
        <v>127.53</v>
      </c>
      <c r="F327" s="7">
        <v>45.38</v>
      </c>
      <c r="G327" s="5" t="s">
        <v>80</v>
      </c>
      <c r="H327" s="8">
        <v>300</v>
      </c>
      <c r="I327" s="7">
        <v>2.8</v>
      </c>
      <c r="J327" s="8">
        <v>700</v>
      </c>
      <c r="K327" s="5" t="s">
        <v>81</v>
      </c>
      <c r="L327" s="9">
        <v>20</v>
      </c>
      <c r="M327" s="6" t="s">
        <v>100</v>
      </c>
      <c r="N327" s="5" t="s">
        <v>83</v>
      </c>
      <c r="O327" s="5" t="s">
        <v>110</v>
      </c>
      <c r="W327" s="5">
        <v>6</v>
      </c>
      <c r="X327" s="6" t="s">
        <v>89</v>
      </c>
      <c r="Y327" s="5" t="s">
        <v>85</v>
      </c>
      <c r="Z327" s="48">
        <v>0.566</v>
      </c>
      <c r="AA327" s="5">
        <v>3</v>
      </c>
      <c r="AB327" s="5" t="s">
        <v>147</v>
      </c>
      <c r="AC327" s="5" t="s">
        <v>87</v>
      </c>
      <c r="AD327" s="6" t="s">
        <v>88</v>
      </c>
      <c r="AE327" s="7">
        <v>5.01</v>
      </c>
      <c r="AF327" s="7">
        <v>5.82</v>
      </c>
      <c r="AG327" s="7">
        <v>0.61</v>
      </c>
      <c r="AH327" s="7">
        <v>25.5</v>
      </c>
      <c r="AI327" s="7">
        <v>49.5</v>
      </c>
      <c r="AJ327" s="7">
        <v>25</v>
      </c>
      <c r="AK327" s="7">
        <v>0.209995</v>
      </c>
      <c r="AL327" s="15">
        <f t="shared" si="421"/>
        <v>0.010522208655981</v>
      </c>
      <c r="AM327" s="7">
        <v>0.00607500000000002</v>
      </c>
      <c r="AN327" s="7">
        <v>0.200657</v>
      </c>
      <c r="AO327" s="15">
        <f t="shared" si="422"/>
        <v>0.0126301144887922</v>
      </c>
      <c r="AP327" s="7">
        <v>0.00729199999999999</v>
      </c>
      <c r="AQ327" s="37">
        <f t="shared" si="423"/>
        <v>-0.0454867381873161</v>
      </c>
      <c r="AR327" s="37">
        <f t="shared" si="424"/>
        <v>0.00215754283591765</v>
      </c>
      <c r="BY327" s="7">
        <v>58.2</v>
      </c>
      <c r="BZ327" s="15">
        <f t="shared" si="435"/>
        <v>5.19615242270663</v>
      </c>
      <c r="CA327" s="7">
        <v>3</v>
      </c>
      <c r="CB327" s="7">
        <v>76.5</v>
      </c>
      <c r="CC327" s="15">
        <f t="shared" si="436"/>
        <v>7.04944678680533</v>
      </c>
      <c r="CD327" s="7">
        <v>4.07</v>
      </c>
      <c r="CE327" s="37">
        <f t="shared" si="437"/>
        <v>0.273405386095098</v>
      </c>
      <c r="CF327" s="37">
        <f t="shared" si="438"/>
        <v>0.00548754867947979</v>
      </c>
      <c r="CG327" s="7">
        <v>6.1</v>
      </c>
      <c r="CH327" s="15">
        <f t="shared" si="439"/>
        <v>0.259807621135332</v>
      </c>
      <c r="CI327" s="7">
        <v>0.15</v>
      </c>
      <c r="CJ327" s="7">
        <v>8.6</v>
      </c>
      <c r="CK327" s="15">
        <f t="shared" si="440"/>
        <v>1.43760217028217</v>
      </c>
      <c r="CL327" s="7">
        <v>0.83</v>
      </c>
      <c r="CM327" s="37">
        <f t="shared" si="441"/>
        <v>0.343473432080196</v>
      </c>
      <c r="CN327" s="37">
        <f t="shared" si="442"/>
        <v>0.00991917048357669</v>
      </c>
      <c r="DE327" s="7">
        <v>13.6</v>
      </c>
      <c r="DF327" s="15">
        <f t="shared" si="427"/>
        <v>1.10851251684408</v>
      </c>
      <c r="DG327" s="7">
        <v>0.64</v>
      </c>
      <c r="DH327" s="7">
        <v>21.5</v>
      </c>
      <c r="DI327" s="15">
        <f t="shared" si="428"/>
        <v>4.13960143008962</v>
      </c>
      <c r="DJ327" s="7">
        <v>2.39</v>
      </c>
      <c r="DK327" s="37">
        <f t="shared" si="429"/>
        <v>0.457983142391611</v>
      </c>
      <c r="DL327" s="37">
        <f t="shared" si="430"/>
        <v>0.0145716989076673</v>
      </c>
      <c r="DM327" s="7">
        <v>18.8</v>
      </c>
      <c r="DN327" s="15">
        <f t="shared" si="431"/>
        <v>5.47328055191765</v>
      </c>
      <c r="DO327" s="7">
        <v>3.16</v>
      </c>
      <c r="DP327" s="7">
        <v>16.9</v>
      </c>
      <c r="DQ327" s="15">
        <f t="shared" si="432"/>
        <v>4.52065260775477</v>
      </c>
      <c r="DR327" s="7">
        <v>2.61</v>
      </c>
      <c r="DS327" s="37">
        <f t="shared" si="433"/>
        <v>-0.106543247906876</v>
      </c>
      <c r="DT327" s="37">
        <f t="shared" si="434"/>
        <v>0.0521036586230842</v>
      </c>
      <c r="DU327" s="7">
        <v>7.4</v>
      </c>
      <c r="DV327" s="15">
        <f t="shared" si="443"/>
        <v>1.33367912182804</v>
      </c>
      <c r="DW327" s="7">
        <v>0.77</v>
      </c>
      <c r="DX327" s="7">
        <v>6.1</v>
      </c>
      <c r="DY327" s="15">
        <f t="shared" si="444"/>
        <v>1.0738715006927</v>
      </c>
      <c r="DZ327" s="7">
        <v>0.62</v>
      </c>
      <c r="EA327" s="37">
        <f t="shared" si="445"/>
        <v>-0.193191229030859</v>
      </c>
      <c r="EB327" s="37">
        <f t="shared" si="446"/>
        <v>0.0211578024671533</v>
      </c>
      <c r="ED327" s="7">
        <v>0.89</v>
      </c>
      <c r="EF327" s="7">
        <v>0.03</v>
      </c>
      <c r="EG327" s="7">
        <v>0.58</v>
      </c>
      <c r="EI327" s="7">
        <v>0.05</v>
      </c>
      <c r="EK327" s="7">
        <v>33.1579</v>
      </c>
      <c r="EL327" s="15">
        <f t="shared" si="447"/>
        <v>8.66025403784439</v>
      </c>
      <c r="EM327" s="7">
        <v>5</v>
      </c>
      <c r="EN327" s="7">
        <v>39.2105</v>
      </c>
      <c r="EO327" s="15">
        <f t="shared" si="448"/>
        <v>5.01394067775039</v>
      </c>
      <c r="EP327" s="7">
        <v>2.8948</v>
      </c>
      <c r="EQ327" s="37">
        <f t="shared" si="449"/>
        <v>0.16766356912267</v>
      </c>
      <c r="ER327" s="37">
        <f t="shared" si="450"/>
        <v>0.0281891679925168</v>
      </c>
      <c r="ES327" s="7">
        <v>11.4865</v>
      </c>
      <c r="ET327" s="15">
        <f t="shared" si="459"/>
        <v>3.97904032022798</v>
      </c>
      <c r="EU327" s="7">
        <v>2.2973</v>
      </c>
      <c r="EV327" s="7">
        <v>22.8378</v>
      </c>
      <c r="EW327" s="15">
        <f t="shared" si="460"/>
        <v>0.702173397388423</v>
      </c>
      <c r="EX327" s="7">
        <v>0.4054</v>
      </c>
      <c r="EY327" s="37">
        <f t="shared" si="461"/>
        <v>0.687244625156755</v>
      </c>
      <c r="EZ327" s="37">
        <f t="shared" si="462"/>
        <v>0.040315107658113</v>
      </c>
      <c r="FA327" s="7">
        <v>134.759</v>
      </c>
      <c r="FB327" s="15">
        <f t="shared" si="451"/>
        <v>61.1310012023359</v>
      </c>
      <c r="FC327" s="7">
        <v>35.294</v>
      </c>
      <c r="FD327" s="7">
        <v>108.021</v>
      </c>
      <c r="FE327" s="15">
        <f t="shared" si="452"/>
        <v>25.9357287925364</v>
      </c>
      <c r="FF327" s="7">
        <v>14.974</v>
      </c>
      <c r="FG327" s="37">
        <f t="shared" si="453"/>
        <v>-0.221162345244442</v>
      </c>
      <c r="FH327" s="37">
        <f t="shared" si="454"/>
        <v>0.0878098471940695</v>
      </c>
      <c r="FI327" s="7">
        <v>28.513</v>
      </c>
      <c r="FJ327" s="15">
        <f t="shared" si="455"/>
        <v>7.83735669916841</v>
      </c>
      <c r="FK327" s="7">
        <v>4.5249</v>
      </c>
      <c r="FL327" s="7">
        <v>129.396</v>
      </c>
      <c r="FM327" s="15">
        <f t="shared" si="456"/>
        <v>48.9841288888554</v>
      </c>
      <c r="FN327" s="7">
        <v>28.281</v>
      </c>
      <c r="FO327" s="37">
        <f t="shared" si="457"/>
        <v>1.51251734606284</v>
      </c>
      <c r="FP327" s="37">
        <f t="shared" si="458"/>
        <v>0.0729536148395362</v>
      </c>
      <c r="FQ327" s="7">
        <v>1125</v>
      </c>
      <c r="FR327" s="15">
        <f t="shared" si="463"/>
        <v>297.704892804939</v>
      </c>
      <c r="FS327" s="7">
        <v>171.88</v>
      </c>
      <c r="FT327" s="7">
        <v>2718.75</v>
      </c>
      <c r="FU327" s="15">
        <f t="shared" si="464"/>
        <v>351.831480541466</v>
      </c>
      <c r="FV327" s="7">
        <v>203.13</v>
      </c>
      <c r="FW327" s="37">
        <f t="shared" si="465"/>
        <v>0.882389180198474</v>
      </c>
      <c r="FX327" s="37">
        <f t="shared" si="466"/>
        <v>0.0289246613610487</v>
      </c>
      <c r="FY327" s="7">
        <v>7</v>
      </c>
      <c r="FZ327" s="15">
        <f t="shared" si="467"/>
        <v>0.744781847254617</v>
      </c>
      <c r="GA327" s="7">
        <v>0.43</v>
      </c>
      <c r="GB327" s="7">
        <v>7.1</v>
      </c>
      <c r="GC327" s="15">
        <f t="shared" si="468"/>
        <v>0.381051177665153</v>
      </c>
      <c r="GD327" s="7">
        <v>0.22</v>
      </c>
      <c r="GE327" s="37">
        <f t="shared" si="469"/>
        <v>0.0141846349919565</v>
      </c>
      <c r="GF327" s="37">
        <f t="shared" si="470"/>
        <v>0.00473359634669182</v>
      </c>
      <c r="GG327" s="7">
        <v>438</v>
      </c>
      <c r="GH327" s="15">
        <f t="shared" si="471"/>
        <v>235.558909829367</v>
      </c>
      <c r="GI327" s="7">
        <v>136</v>
      </c>
      <c r="GJ327" s="7">
        <v>449</v>
      </c>
      <c r="GK327" s="15">
        <f t="shared" si="472"/>
        <v>53.3471648731214</v>
      </c>
      <c r="GL327" s="7">
        <v>30.8</v>
      </c>
      <c r="GM327" s="37">
        <f t="shared" si="473"/>
        <v>0.0248039773658082</v>
      </c>
      <c r="GN327" s="37">
        <f t="shared" si="474"/>
        <v>0.101117200028054</v>
      </c>
    </row>
    <row r="328" ht="16.8" spans="1:196">
      <c r="A328" s="5">
        <v>56</v>
      </c>
      <c r="B328" s="5" t="s">
        <v>278</v>
      </c>
      <c r="C328" s="6" t="s">
        <v>279</v>
      </c>
      <c r="D328" s="5" t="s">
        <v>280</v>
      </c>
      <c r="E328" s="7">
        <v>127.53</v>
      </c>
      <c r="F328" s="7">
        <v>45.38</v>
      </c>
      <c r="G328" s="5" t="s">
        <v>80</v>
      </c>
      <c r="H328" s="8">
        <v>300</v>
      </c>
      <c r="I328" s="7">
        <v>2.8</v>
      </c>
      <c r="J328" s="8">
        <v>700</v>
      </c>
      <c r="K328" s="5" t="s">
        <v>81</v>
      </c>
      <c r="L328" s="9">
        <v>12.5</v>
      </c>
      <c r="M328" s="6" t="s">
        <v>100</v>
      </c>
      <c r="N328" s="5" t="s">
        <v>83</v>
      </c>
      <c r="O328" s="5" t="s">
        <v>110</v>
      </c>
      <c r="W328" s="5">
        <v>7</v>
      </c>
      <c r="X328" s="6" t="s">
        <v>89</v>
      </c>
      <c r="Y328" s="5" t="s">
        <v>85</v>
      </c>
      <c r="Z328" s="48">
        <v>0.566</v>
      </c>
      <c r="AA328" s="5">
        <v>3</v>
      </c>
      <c r="AB328" s="5" t="s">
        <v>147</v>
      </c>
      <c r="AC328" s="5" t="s">
        <v>103</v>
      </c>
      <c r="AD328" s="6" t="s">
        <v>88</v>
      </c>
      <c r="AE328" s="7">
        <v>5.6</v>
      </c>
      <c r="AF328" s="7">
        <v>5.05</v>
      </c>
      <c r="AG328" s="7">
        <v>0.52</v>
      </c>
      <c r="AH328" s="7">
        <v>25.5</v>
      </c>
      <c r="AI328" s="7">
        <v>49.5</v>
      </c>
      <c r="AJ328" s="7">
        <v>25</v>
      </c>
      <c r="AK328" s="7">
        <v>0.254466</v>
      </c>
      <c r="AL328" s="15">
        <f t="shared" si="421"/>
        <v>0.0694569694343195</v>
      </c>
      <c r="AM328" s="7">
        <v>0.040101</v>
      </c>
      <c r="AN328" s="7">
        <v>0.233085</v>
      </c>
      <c r="AO328" s="15">
        <f t="shared" si="422"/>
        <v>0.057876477734914</v>
      </c>
      <c r="AP328" s="7">
        <v>0.033415</v>
      </c>
      <c r="AQ328" s="37">
        <f t="shared" si="423"/>
        <v>-0.0877640378742532</v>
      </c>
      <c r="AR328" s="37">
        <f t="shared" si="424"/>
        <v>0.0453862492182468</v>
      </c>
      <c r="BY328" s="7">
        <v>50.5</v>
      </c>
      <c r="BZ328" s="15">
        <f t="shared" si="435"/>
        <v>3.15233246977536</v>
      </c>
      <c r="CA328" s="7">
        <v>1.82</v>
      </c>
      <c r="CB328" s="7">
        <v>66.4</v>
      </c>
      <c r="CC328" s="15">
        <f t="shared" si="436"/>
        <v>16.47180317998</v>
      </c>
      <c r="CD328" s="7">
        <v>9.51</v>
      </c>
      <c r="CE328" s="37">
        <f t="shared" si="437"/>
        <v>0.273723720201074</v>
      </c>
      <c r="CF328" s="37">
        <f t="shared" si="438"/>
        <v>0.0218116497222243</v>
      </c>
      <c r="CG328" s="7">
        <v>5.2</v>
      </c>
      <c r="CH328" s="15">
        <f t="shared" si="439"/>
        <v>0.346410161513775</v>
      </c>
      <c r="CI328" s="7">
        <v>0.2</v>
      </c>
      <c r="CJ328" s="7">
        <v>7</v>
      </c>
      <c r="CK328" s="15">
        <f t="shared" si="440"/>
        <v>1.64544826719043</v>
      </c>
      <c r="CL328" s="7">
        <v>0.95</v>
      </c>
      <c r="CM328" s="37">
        <f t="shared" si="441"/>
        <v>0.297251523467932</v>
      </c>
      <c r="CN328" s="37">
        <f t="shared" si="442"/>
        <v>0.0198976572877672</v>
      </c>
      <c r="DE328" s="7">
        <v>17.5</v>
      </c>
      <c r="DF328" s="15">
        <f t="shared" si="427"/>
        <v>1.81865334794732</v>
      </c>
      <c r="DG328" s="7">
        <v>1.05</v>
      </c>
      <c r="DH328" s="7">
        <v>16.8</v>
      </c>
      <c r="DI328" s="15">
        <f t="shared" si="428"/>
        <v>1.76669182372025</v>
      </c>
      <c r="DJ328" s="7">
        <v>1.02</v>
      </c>
      <c r="DK328" s="37">
        <f t="shared" si="429"/>
        <v>-0.0408219945202553</v>
      </c>
      <c r="DL328" s="37">
        <f t="shared" si="430"/>
        <v>0.00728622448979592</v>
      </c>
      <c r="DM328" s="7">
        <v>21.9</v>
      </c>
      <c r="DN328" s="15">
        <f t="shared" si="431"/>
        <v>3.56802466359189</v>
      </c>
      <c r="DO328" s="7">
        <v>2.06</v>
      </c>
      <c r="DP328" s="7">
        <v>28.7</v>
      </c>
      <c r="DQ328" s="15">
        <f t="shared" si="432"/>
        <v>4.05299888971117</v>
      </c>
      <c r="DR328" s="7">
        <v>2.34</v>
      </c>
      <c r="DS328" s="37">
        <f t="shared" si="433"/>
        <v>0.27041048594312</v>
      </c>
      <c r="DT328" s="37">
        <f t="shared" si="434"/>
        <v>0.0154956689175564</v>
      </c>
      <c r="DU328" s="7">
        <v>7.3</v>
      </c>
      <c r="DV328" s="15">
        <f t="shared" si="443"/>
        <v>0.640858798800485</v>
      </c>
      <c r="DW328" s="7">
        <v>0.37</v>
      </c>
      <c r="DX328" s="7">
        <v>6.3</v>
      </c>
      <c r="DY328" s="15">
        <f t="shared" si="444"/>
        <v>1.42028166220648</v>
      </c>
      <c r="DZ328" s="7">
        <v>0.82</v>
      </c>
      <c r="EA328" s="37">
        <f t="shared" si="445"/>
        <v>-0.147324714756859</v>
      </c>
      <c r="EB328" s="37">
        <f t="shared" si="446"/>
        <v>0.0195102573183871</v>
      </c>
      <c r="ED328" s="7">
        <v>1.16</v>
      </c>
      <c r="EF328" s="7">
        <v>0.07</v>
      </c>
      <c r="EG328" s="7">
        <v>0.67</v>
      </c>
      <c r="EH328" s="5"/>
      <c r="EI328" s="7">
        <v>0.01</v>
      </c>
      <c r="EK328" s="7">
        <v>36.5789</v>
      </c>
      <c r="EL328" s="15">
        <f t="shared" si="447"/>
        <v>12.3067406030191</v>
      </c>
      <c r="EM328" s="7">
        <v>7.1053</v>
      </c>
      <c r="EN328" s="7">
        <v>36.5789</v>
      </c>
      <c r="EO328" s="15">
        <f t="shared" si="448"/>
        <v>9.57200558294864</v>
      </c>
      <c r="EP328" s="7">
        <v>5.5264</v>
      </c>
      <c r="EQ328" s="37">
        <f t="shared" si="449"/>
        <v>0</v>
      </c>
      <c r="ER328" s="37">
        <f t="shared" si="450"/>
        <v>0.0605571155943327</v>
      </c>
      <c r="ES328" s="7">
        <v>12.973</v>
      </c>
      <c r="ET328" s="15">
        <f t="shared" si="459"/>
        <v>4.21304038433054</v>
      </c>
      <c r="EU328" s="7">
        <v>2.4324</v>
      </c>
      <c r="EV328" s="7">
        <v>9.86486</v>
      </c>
      <c r="EW328" s="15">
        <f t="shared" si="460"/>
        <v>4.68128299964871</v>
      </c>
      <c r="EX328" s="7">
        <v>2.70274</v>
      </c>
      <c r="EY328" s="37">
        <f t="shared" si="461"/>
        <v>-0.273891326801415</v>
      </c>
      <c r="EZ328" s="37">
        <f t="shared" si="462"/>
        <v>0.110218298810608</v>
      </c>
      <c r="FA328" s="7">
        <v>78.0749</v>
      </c>
      <c r="FB328" s="15">
        <f t="shared" si="451"/>
        <v>25.9343431518903</v>
      </c>
      <c r="FC328" s="7">
        <v>14.9732</v>
      </c>
      <c r="FD328" s="7">
        <v>97.3262</v>
      </c>
      <c r="FE328" s="15">
        <f t="shared" si="452"/>
        <v>12.9675179861067</v>
      </c>
      <c r="FF328" s="7">
        <v>7.4868</v>
      </c>
      <c r="FG328" s="37">
        <f t="shared" si="453"/>
        <v>0.22039960089467</v>
      </c>
      <c r="FH328" s="37">
        <f t="shared" si="454"/>
        <v>0.0426969744412202</v>
      </c>
      <c r="FI328" s="7">
        <v>47.0741</v>
      </c>
      <c r="FJ328" s="15">
        <f t="shared" si="455"/>
        <v>5.8780608256465</v>
      </c>
      <c r="FK328" s="7">
        <v>3.3937</v>
      </c>
      <c r="FL328" s="7">
        <v>90.1646</v>
      </c>
      <c r="FM328" s="15">
        <f t="shared" si="456"/>
        <v>11.7500594734665</v>
      </c>
      <c r="FN328" s="7">
        <v>6.7839</v>
      </c>
      <c r="FO328" s="37">
        <f t="shared" si="457"/>
        <v>0.649913932905771</v>
      </c>
      <c r="FP328" s="37">
        <f t="shared" si="458"/>
        <v>0.0108582771190964</v>
      </c>
      <c r="FQ328" s="7">
        <v>1265.63</v>
      </c>
      <c r="FR328" s="15">
        <f t="shared" si="463"/>
        <v>297.687572296863</v>
      </c>
      <c r="FS328" s="7">
        <v>171.87</v>
      </c>
      <c r="FT328" s="7">
        <v>1468.75</v>
      </c>
      <c r="FU328" s="15">
        <f t="shared" si="464"/>
        <v>270.632938682637</v>
      </c>
      <c r="FV328" s="7">
        <v>156.25</v>
      </c>
      <c r="FW328" s="37">
        <f t="shared" si="465"/>
        <v>0.148841676988085</v>
      </c>
      <c r="FX328" s="37">
        <f t="shared" si="466"/>
        <v>0.0297584300862079</v>
      </c>
      <c r="FY328" s="7">
        <v>10.3</v>
      </c>
      <c r="FZ328" s="15">
        <f t="shared" si="467"/>
        <v>1.97453792062852</v>
      </c>
      <c r="GA328" s="7">
        <v>1.14</v>
      </c>
      <c r="GB328" s="7">
        <v>8.4</v>
      </c>
      <c r="GC328" s="15">
        <f t="shared" si="468"/>
        <v>3.32553755053224</v>
      </c>
      <c r="GD328" s="7">
        <v>1.92</v>
      </c>
      <c r="GE328" s="37">
        <f t="shared" si="469"/>
        <v>-0.203912189386322</v>
      </c>
      <c r="GF328" s="37">
        <f t="shared" si="470"/>
        <v>0.0644948743942859</v>
      </c>
      <c r="GG328" s="7">
        <v>509</v>
      </c>
      <c r="GH328" s="15">
        <f t="shared" si="471"/>
        <v>38.2783228472722</v>
      </c>
      <c r="GI328" s="7">
        <v>22.1</v>
      </c>
      <c r="GJ328" s="7">
        <v>532</v>
      </c>
      <c r="GK328" s="15">
        <f t="shared" si="472"/>
        <v>48.3242175311717</v>
      </c>
      <c r="GL328" s="7">
        <v>27.9</v>
      </c>
      <c r="GM328" s="37">
        <f t="shared" si="473"/>
        <v>0.044195472791122</v>
      </c>
      <c r="GN328" s="37">
        <f t="shared" si="474"/>
        <v>0.00463549545460994</v>
      </c>
    </row>
    <row r="329" ht="16.8" spans="1:196">
      <c r="A329" s="5">
        <v>56</v>
      </c>
      <c r="B329" s="5" t="s">
        <v>278</v>
      </c>
      <c r="C329" s="6" t="s">
        <v>279</v>
      </c>
      <c r="D329" s="5" t="s">
        <v>280</v>
      </c>
      <c r="E329" s="7">
        <v>127.53</v>
      </c>
      <c r="F329" s="7">
        <v>45.38</v>
      </c>
      <c r="G329" s="5" t="s">
        <v>80</v>
      </c>
      <c r="H329" s="8">
        <v>300</v>
      </c>
      <c r="I329" s="7">
        <v>2.8</v>
      </c>
      <c r="J329" s="8">
        <v>700</v>
      </c>
      <c r="K329" s="5" t="s">
        <v>81</v>
      </c>
      <c r="L329" s="9">
        <v>12.5</v>
      </c>
      <c r="M329" s="6" t="s">
        <v>100</v>
      </c>
      <c r="N329" s="5" t="s">
        <v>83</v>
      </c>
      <c r="O329" s="5" t="s">
        <v>110</v>
      </c>
      <c r="W329" s="5">
        <v>7</v>
      </c>
      <c r="X329" s="6" t="s">
        <v>89</v>
      </c>
      <c r="Y329" s="5" t="s">
        <v>85</v>
      </c>
      <c r="Z329" s="48">
        <v>0.566</v>
      </c>
      <c r="AA329" s="5">
        <v>3</v>
      </c>
      <c r="AB329" s="5" t="s">
        <v>147</v>
      </c>
      <c r="AC329" s="5" t="s">
        <v>103</v>
      </c>
      <c r="AD329" s="6" t="s">
        <v>88</v>
      </c>
      <c r="AE329" s="7">
        <v>5.6</v>
      </c>
      <c r="AF329" s="7">
        <v>5.05</v>
      </c>
      <c r="AG329" s="7">
        <v>0.52</v>
      </c>
      <c r="AH329" s="7">
        <v>25.5</v>
      </c>
      <c r="AI329" s="7">
        <v>49.5</v>
      </c>
      <c r="AJ329" s="7">
        <v>25</v>
      </c>
      <c r="AK329" s="7">
        <v>0.196072</v>
      </c>
      <c r="AL329" s="15">
        <f t="shared" si="421"/>
        <v>0.0147345562199885</v>
      </c>
      <c r="AM329" s="7">
        <v>0.00850700000000001</v>
      </c>
      <c r="AN329" s="7">
        <v>0.2069</v>
      </c>
      <c r="AO329" s="15">
        <f t="shared" si="422"/>
        <v>0.0378886114155692</v>
      </c>
      <c r="AP329" s="7">
        <v>0.021875</v>
      </c>
      <c r="AQ329" s="37">
        <f t="shared" si="423"/>
        <v>0.053753646037572</v>
      </c>
      <c r="AR329" s="37">
        <f t="shared" si="424"/>
        <v>0.0130607265221432</v>
      </c>
      <c r="BY329" s="7">
        <v>50.5</v>
      </c>
      <c r="BZ329" s="15">
        <f t="shared" si="435"/>
        <v>3.15233246977536</v>
      </c>
      <c r="CA329" s="7">
        <v>1.82</v>
      </c>
      <c r="CB329" s="7">
        <v>66.4</v>
      </c>
      <c r="CC329" s="15">
        <f t="shared" si="436"/>
        <v>16.47180317998</v>
      </c>
      <c r="CD329" s="7">
        <v>9.51</v>
      </c>
      <c r="CE329" s="37">
        <f t="shared" si="437"/>
        <v>0.273723720201074</v>
      </c>
      <c r="CF329" s="37">
        <f t="shared" si="438"/>
        <v>0.0218116497222243</v>
      </c>
      <c r="CG329" s="7">
        <v>5.2</v>
      </c>
      <c r="CH329" s="15">
        <f t="shared" si="439"/>
        <v>0.346410161513775</v>
      </c>
      <c r="CI329" s="7">
        <v>0.2</v>
      </c>
      <c r="CJ329" s="7">
        <v>7</v>
      </c>
      <c r="CK329" s="15">
        <f t="shared" si="440"/>
        <v>1.64544826719043</v>
      </c>
      <c r="CL329" s="7">
        <v>0.95</v>
      </c>
      <c r="CM329" s="37">
        <f t="shared" si="441"/>
        <v>0.297251523467932</v>
      </c>
      <c r="CN329" s="37">
        <f t="shared" si="442"/>
        <v>0.0198976572877672</v>
      </c>
      <c r="DE329" s="7">
        <v>17.5</v>
      </c>
      <c r="DF329" s="15">
        <f t="shared" si="427"/>
        <v>1.81865334794732</v>
      </c>
      <c r="DG329" s="7">
        <v>1.05</v>
      </c>
      <c r="DH329" s="7">
        <v>16.8</v>
      </c>
      <c r="DI329" s="15">
        <f t="shared" si="428"/>
        <v>1.76669182372025</v>
      </c>
      <c r="DJ329" s="7">
        <v>1.02</v>
      </c>
      <c r="DK329" s="37">
        <f t="shared" si="429"/>
        <v>-0.0408219945202553</v>
      </c>
      <c r="DL329" s="37">
        <f t="shared" si="430"/>
        <v>0.00728622448979592</v>
      </c>
      <c r="DM329" s="7">
        <v>21.9</v>
      </c>
      <c r="DN329" s="15">
        <f t="shared" si="431"/>
        <v>3.56802466359189</v>
      </c>
      <c r="DO329" s="7">
        <v>2.06</v>
      </c>
      <c r="DP329" s="7">
        <v>28.7</v>
      </c>
      <c r="DQ329" s="15">
        <f t="shared" si="432"/>
        <v>4.05299888971117</v>
      </c>
      <c r="DR329" s="7">
        <v>2.34</v>
      </c>
      <c r="DS329" s="37">
        <f t="shared" si="433"/>
        <v>0.27041048594312</v>
      </c>
      <c r="DT329" s="37">
        <f t="shared" si="434"/>
        <v>0.0154956689175564</v>
      </c>
      <c r="DU329" s="7">
        <v>7.3</v>
      </c>
      <c r="DV329" s="15">
        <f t="shared" si="443"/>
        <v>0.640858798800485</v>
      </c>
      <c r="DW329" s="7">
        <v>0.37</v>
      </c>
      <c r="DX329" s="7">
        <v>6.3</v>
      </c>
      <c r="DY329" s="15">
        <f t="shared" si="444"/>
        <v>1.42028166220648</v>
      </c>
      <c r="DZ329" s="7">
        <v>0.82</v>
      </c>
      <c r="EA329" s="37">
        <f t="shared" si="445"/>
        <v>-0.147324714756859</v>
      </c>
      <c r="EB329" s="37">
        <f t="shared" si="446"/>
        <v>0.0195102573183871</v>
      </c>
      <c r="ED329" s="7">
        <v>1.16</v>
      </c>
      <c r="EF329" s="7">
        <v>0.07</v>
      </c>
      <c r="EG329" s="7">
        <v>0.67</v>
      </c>
      <c r="EH329" s="5"/>
      <c r="EI329" s="7">
        <v>0.01</v>
      </c>
      <c r="EK329" s="7">
        <v>46.3158</v>
      </c>
      <c r="EL329" s="15">
        <f t="shared" si="447"/>
        <v>17.3205080756888</v>
      </c>
      <c r="EM329" s="7">
        <v>10</v>
      </c>
      <c r="EN329" s="7">
        <v>37.6316</v>
      </c>
      <c r="EO329" s="15">
        <f t="shared" si="448"/>
        <v>7.74867569782089</v>
      </c>
      <c r="EP329" s="7">
        <v>4.4737</v>
      </c>
      <c r="EQ329" s="37">
        <f t="shared" si="449"/>
        <v>-0.207639032610543</v>
      </c>
      <c r="ER329" s="37">
        <f t="shared" si="450"/>
        <v>0.0607495187218219</v>
      </c>
      <c r="ES329" s="7">
        <v>14.4595</v>
      </c>
      <c r="ET329" s="15">
        <f t="shared" si="459"/>
        <v>4.44704044843309</v>
      </c>
      <c r="EU329" s="7">
        <v>2.5675</v>
      </c>
      <c r="EV329" s="7">
        <v>10.5405</v>
      </c>
      <c r="EW329" s="15">
        <f t="shared" si="460"/>
        <v>2.10669339724603</v>
      </c>
      <c r="EX329" s="7">
        <v>1.2163</v>
      </c>
      <c r="EY329" s="37">
        <f t="shared" si="461"/>
        <v>-0.316126657667944</v>
      </c>
      <c r="EZ329" s="37">
        <f t="shared" si="462"/>
        <v>0.0448448480560907</v>
      </c>
      <c r="FA329" s="7">
        <v>87.7005</v>
      </c>
      <c r="FB329" s="15">
        <f t="shared" si="451"/>
        <v>14.8197731197208</v>
      </c>
      <c r="FC329" s="7">
        <v>8.55619999999999</v>
      </c>
      <c r="FD329" s="7">
        <v>109.091</v>
      </c>
      <c r="FE329" s="15">
        <f t="shared" si="452"/>
        <v>12.9678643962682</v>
      </c>
      <c r="FF329" s="7">
        <v>7.48700000000001</v>
      </c>
      <c r="FG329" s="37">
        <f t="shared" si="453"/>
        <v>0.218254795694546</v>
      </c>
      <c r="FH329" s="37">
        <f t="shared" si="454"/>
        <v>0.0142284467791296</v>
      </c>
      <c r="FI329" s="7">
        <v>91.2438</v>
      </c>
      <c r="FJ329" s="15">
        <f t="shared" si="455"/>
        <v>52.9023742257377</v>
      </c>
      <c r="FK329" s="7">
        <v>30.5432</v>
      </c>
      <c r="FL329" s="7">
        <v>72.1136</v>
      </c>
      <c r="FM329" s="15">
        <f t="shared" si="456"/>
        <v>25.4774281488536</v>
      </c>
      <c r="FN329" s="7">
        <v>14.7094</v>
      </c>
      <c r="FO329" s="37">
        <f t="shared" si="457"/>
        <v>-0.235292391538583</v>
      </c>
      <c r="FP329" s="37">
        <f t="shared" si="458"/>
        <v>0.153658666282366</v>
      </c>
      <c r="FQ329" s="7">
        <v>1484.38</v>
      </c>
      <c r="FR329" s="15">
        <f t="shared" si="463"/>
        <v>405.940747769918</v>
      </c>
      <c r="FS329" s="7">
        <v>234.37</v>
      </c>
      <c r="FT329" s="7">
        <v>1250</v>
      </c>
      <c r="FU329" s="15">
        <f t="shared" si="464"/>
        <v>514.211243751048</v>
      </c>
      <c r="FV329" s="7">
        <v>296.88</v>
      </c>
      <c r="FW329" s="37">
        <f t="shared" si="465"/>
        <v>-0.171853625342039</v>
      </c>
      <c r="FX329" s="37">
        <f t="shared" si="466"/>
        <v>0.0813376662913748</v>
      </c>
      <c r="FY329" s="7">
        <v>10.3</v>
      </c>
      <c r="FZ329" s="15">
        <f t="shared" si="467"/>
        <v>1.97453792062852</v>
      </c>
      <c r="GA329" s="7">
        <v>1.14</v>
      </c>
      <c r="GB329" s="7">
        <v>8.4</v>
      </c>
      <c r="GC329" s="15">
        <f t="shared" si="468"/>
        <v>3.32553755053224</v>
      </c>
      <c r="GD329" s="7">
        <v>1.92</v>
      </c>
      <c r="GE329" s="37">
        <f t="shared" si="469"/>
        <v>-0.203912189386322</v>
      </c>
      <c r="GF329" s="37">
        <f t="shared" si="470"/>
        <v>0.0644948743942859</v>
      </c>
      <c r="GG329" s="7">
        <v>509</v>
      </c>
      <c r="GH329" s="15">
        <f t="shared" si="471"/>
        <v>38.2783228472722</v>
      </c>
      <c r="GI329" s="7">
        <v>22.1</v>
      </c>
      <c r="GJ329" s="7">
        <v>532</v>
      </c>
      <c r="GK329" s="15">
        <f t="shared" si="472"/>
        <v>48.3242175311717</v>
      </c>
      <c r="GL329" s="7">
        <v>27.9</v>
      </c>
      <c r="GM329" s="37">
        <f t="shared" si="473"/>
        <v>0.044195472791122</v>
      </c>
      <c r="GN329" s="37">
        <f t="shared" si="474"/>
        <v>0.00463549545460994</v>
      </c>
    </row>
    <row r="330" ht="16.8" spans="1:196">
      <c r="A330" s="5">
        <v>56</v>
      </c>
      <c r="B330" s="5" t="s">
        <v>278</v>
      </c>
      <c r="C330" s="6" t="s">
        <v>279</v>
      </c>
      <c r="D330" s="5" t="s">
        <v>280</v>
      </c>
      <c r="E330" s="7">
        <v>127.53</v>
      </c>
      <c r="F330" s="7">
        <v>45.38</v>
      </c>
      <c r="G330" s="5" t="s">
        <v>80</v>
      </c>
      <c r="H330" s="8">
        <v>300</v>
      </c>
      <c r="I330" s="7">
        <v>2.8</v>
      </c>
      <c r="J330" s="8">
        <v>700</v>
      </c>
      <c r="K330" s="5" t="s">
        <v>81</v>
      </c>
      <c r="L330" s="9">
        <v>20</v>
      </c>
      <c r="M330" s="6" t="s">
        <v>100</v>
      </c>
      <c r="N330" s="5" t="s">
        <v>83</v>
      </c>
      <c r="O330" s="5" t="s">
        <v>110</v>
      </c>
      <c r="W330" s="5">
        <v>7</v>
      </c>
      <c r="X330" s="6" t="s">
        <v>89</v>
      </c>
      <c r="Y330" s="5" t="s">
        <v>85</v>
      </c>
      <c r="Z330" s="48">
        <v>0.566</v>
      </c>
      <c r="AA330" s="5">
        <v>3</v>
      </c>
      <c r="AB330" s="5" t="s">
        <v>147</v>
      </c>
      <c r="AC330" s="5" t="s">
        <v>103</v>
      </c>
      <c r="AD330" s="6" t="s">
        <v>88</v>
      </c>
      <c r="AE330" s="7">
        <v>5.6</v>
      </c>
      <c r="AF330" s="7">
        <v>5.05</v>
      </c>
      <c r="AG330" s="7">
        <v>0.52</v>
      </c>
      <c r="AH330" s="7">
        <v>25.5</v>
      </c>
      <c r="AI330" s="7">
        <v>49.5</v>
      </c>
      <c r="AJ330" s="7">
        <v>25</v>
      </c>
      <c r="AK330" s="7">
        <v>0.254466</v>
      </c>
      <c r="AL330" s="15">
        <f t="shared" si="421"/>
        <v>0.0694569694343195</v>
      </c>
      <c r="AM330" s="7">
        <v>0.040101</v>
      </c>
      <c r="AN330" s="7">
        <v>0.234189</v>
      </c>
      <c r="AO330" s="15">
        <f t="shared" si="422"/>
        <v>0.0578851379889519</v>
      </c>
      <c r="AP330" s="7">
        <v>0.03342</v>
      </c>
      <c r="AQ330" s="37">
        <f t="shared" si="423"/>
        <v>-0.0830387501235677</v>
      </c>
      <c r="AR330" s="37">
        <f t="shared" si="424"/>
        <v>0.0451990289440816</v>
      </c>
      <c r="BY330" s="7">
        <v>50.5</v>
      </c>
      <c r="BZ330" s="15">
        <f t="shared" si="435"/>
        <v>3.15233246977536</v>
      </c>
      <c r="CA330" s="7">
        <v>1.82</v>
      </c>
      <c r="CB330" s="7">
        <v>58.4</v>
      </c>
      <c r="CC330" s="15">
        <f t="shared" si="436"/>
        <v>16.3159186072988</v>
      </c>
      <c r="CD330" s="7">
        <v>9.42</v>
      </c>
      <c r="CE330" s="37">
        <f t="shared" si="437"/>
        <v>0.145342553552867</v>
      </c>
      <c r="CF330" s="37">
        <f t="shared" si="438"/>
        <v>0.0273169849733069</v>
      </c>
      <c r="CG330" s="7">
        <v>5.2</v>
      </c>
      <c r="CH330" s="15">
        <f t="shared" si="439"/>
        <v>0.346410161513775</v>
      </c>
      <c r="CI330" s="7">
        <v>0.2</v>
      </c>
      <c r="CJ330" s="7">
        <v>6.2</v>
      </c>
      <c r="CK330" s="15">
        <f t="shared" si="440"/>
        <v>1.5415252187363</v>
      </c>
      <c r="CL330" s="7">
        <v>0.89</v>
      </c>
      <c r="CM330" s="37">
        <f t="shared" si="441"/>
        <v>0.175890666463664</v>
      </c>
      <c r="CN330" s="37">
        <f t="shared" si="442"/>
        <v>0.0220854293789137</v>
      </c>
      <c r="DE330" s="7">
        <v>17.5</v>
      </c>
      <c r="DF330" s="15">
        <f t="shared" si="427"/>
        <v>1.81865334794732</v>
      </c>
      <c r="DG330" s="7">
        <v>1.05</v>
      </c>
      <c r="DH330" s="7">
        <v>19.6</v>
      </c>
      <c r="DI330" s="15">
        <f t="shared" si="428"/>
        <v>1.10851251684408</v>
      </c>
      <c r="DJ330" s="7">
        <v>0.64</v>
      </c>
      <c r="DK330" s="37">
        <f t="shared" si="429"/>
        <v>0.113328685307003</v>
      </c>
      <c r="DL330" s="37">
        <f t="shared" si="430"/>
        <v>0.00466622240733028</v>
      </c>
      <c r="DM330" s="7">
        <v>21.9</v>
      </c>
      <c r="DN330" s="15">
        <f t="shared" si="431"/>
        <v>3.56802466359189</v>
      </c>
      <c r="DO330" s="7">
        <v>2.06</v>
      </c>
      <c r="DP330" s="7">
        <v>26</v>
      </c>
      <c r="DQ330" s="15">
        <f t="shared" si="432"/>
        <v>7.15336983525946</v>
      </c>
      <c r="DR330" s="7">
        <v>4.13</v>
      </c>
      <c r="DS330" s="37">
        <f t="shared" si="433"/>
        <v>0.171609901199027</v>
      </c>
      <c r="DT330" s="37">
        <f t="shared" si="434"/>
        <v>0.0340801229432099</v>
      </c>
      <c r="DU330" s="7">
        <v>7.3</v>
      </c>
      <c r="DV330" s="15">
        <f t="shared" si="443"/>
        <v>0.640858798800485</v>
      </c>
      <c r="DW330" s="7">
        <v>0.37</v>
      </c>
      <c r="DX330" s="7">
        <v>4.3</v>
      </c>
      <c r="DY330" s="15">
        <f t="shared" si="444"/>
        <v>1.14315353299546</v>
      </c>
      <c r="DZ330" s="7">
        <v>0.66</v>
      </c>
      <c r="EA330" s="37">
        <f t="shared" si="445"/>
        <v>-0.529259325454829</v>
      </c>
      <c r="EB330" s="37">
        <f t="shared" si="446"/>
        <v>0.0261276426496204</v>
      </c>
      <c r="ED330" s="7">
        <v>1.16</v>
      </c>
      <c r="EF330" s="7">
        <v>0.07</v>
      </c>
      <c r="EG330" s="7">
        <v>0.5</v>
      </c>
      <c r="EI330" s="7">
        <v>0.12</v>
      </c>
      <c r="EK330" s="7">
        <v>36.5789</v>
      </c>
      <c r="EL330" s="15">
        <f t="shared" si="447"/>
        <v>12.3067406030191</v>
      </c>
      <c r="EM330" s="7">
        <v>7.1053</v>
      </c>
      <c r="EN330" s="7">
        <v>31.8421</v>
      </c>
      <c r="EO330" s="15">
        <f t="shared" si="448"/>
        <v>12.3067406030191</v>
      </c>
      <c r="EP330" s="7">
        <v>7.1053</v>
      </c>
      <c r="EQ330" s="37">
        <f t="shared" si="449"/>
        <v>-0.138682257858353</v>
      </c>
      <c r="ER330" s="37">
        <f t="shared" si="450"/>
        <v>0.087523669028752</v>
      </c>
      <c r="ES330" s="7">
        <v>12.973</v>
      </c>
      <c r="ET330" s="15">
        <f t="shared" si="459"/>
        <v>4.21304038433054</v>
      </c>
      <c r="EU330" s="7">
        <v>2.4324</v>
      </c>
      <c r="EV330" s="7">
        <v>11.6216</v>
      </c>
      <c r="EW330" s="15">
        <f t="shared" si="460"/>
        <v>2.34069346134858</v>
      </c>
      <c r="EX330" s="7">
        <v>1.3514</v>
      </c>
      <c r="EY330" s="37">
        <f t="shared" si="461"/>
        <v>-0.110004839012339</v>
      </c>
      <c r="EZ330" s="37">
        <f t="shared" si="462"/>
        <v>0.0486770119227307</v>
      </c>
      <c r="FA330" s="7">
        <v>78.0749</v>
      </c>
      <c r="FB330" s="15">
        <f t="shared" si="451"/>
        <v>25.9343431518903</v>
      </c>
      <c r="FC330" s="7">
        <v>14.9732</v>
      </c>
      <c r="FD330" s="7">
        <v>119.786</v>
      </c>
      <c r="FE330" s="15">
        <f t="shared" si="452"/>
        <v>24.0824344284377</v>
      </c>
      <c r="FF330" s="7">
        <v>13.904</v>
      </c>
      <c r="FG330" s="37">
        <f t="shared" si="453"/>
        <v>0.428038195068196</v>
      </c>
      <c r="FH330" s="37">
        <f t="shared" si="454"/>
        <v>0.0502526428045984</v>
      </c>
      <c r="FI330" s="7">
        <v>47.0741</v>
      </c>
      <c r="FJ330" s="15">
        <f t="shared" si="455"/>
        <v>5.8780608256465</v>
      </c>
      <c r="FK330" s="7">
        <v>3.3937</v>
      </c>
      <c r="FL330" s="7">
        <v>84.6091</v>
      </c>
      <c r="FM330" s="15">
        <f t="shared" si="456"/>
        <v>9.79665257269033</v>
      </c>
      <c r="FN330" s="7">
        <v>5.6561</v>
      </c>
      <c r="FO330" s="37">
        <f t="shared" si="457"/>
        <v>0.58631886990688</v>
      </c>
      <c r="FP330" s="37">
        <f t="shared" si="458"/>
        <v>0.00966625407790105</v>
      </c>
      <c r="FQ330" s="7">
        <v>1265.63</v>
      </c>
      <c r="FR330" s="15">
        <f t="shared" si="463"/>
        <v>297.687572296863</v>
      </c>
      <c r="FS330" s="7">
        <v>171.87</v>
      </c>
      <c r="FT330" s="7">
        <v>1468.75</v>
      </c>
      <c r="FU330" s="15">
        <f t="shared" si="464"/>
        <v>297.704892804939</v>
      </c>
      <c r="FV330" s="7">
        <v>171.88</v>
      </c>
      <c r="FW330" s="37">
        <f t="shared" si="465"/>
        <v>0.148841676988085</v>
      </c>
      <c r="FX330" s="37">
        <f t="shared" si="466"/>
        <v>0.032135867852437</v>
      </c>
      <c r="FY330" s="7">
        <v>10.3</v>
      </c>
      <c r="FZ330" s="15">
        <f t="shared" si="467"/>
        <v>1.97453792062852</v>
      </c>
      <c r="GA330" s="7">
        <v>1.14</v>
      </c>
      <c r="GB330" s="7">
        <v>8.9</v>
      </c>
      <c r="GC330" s="15">
        <f t="shared" si="468"/>
        <v>1.97453792062852</v>
      </c>
      <c r="GD330" s="7">
        <v>1.14</v>
      </c>
      <c r="GE330" s="37">
        <f t="shared" si="469"/>
        <v>-0.146092618497496</v>
      </c>
      <c r="GF330" s="37">
        <f t="shared" si="470"/>
        <v>0.0286569957508452</v>
      </c>
      <c r="GG330" s="7">
        <v>509</v>
      </c>
      <c r="GH330" s="15">
        <f t="shared" si="471"/>
        <v>38.2783228472722</v>
      </c>
      <c r="GI330" s="7">
        <v>22.1</v>
      </c>
      <c r="GJ330" s="7">
        <v>463</v>
      </c>
      <c r="GK330" s="15">
        <f t="shared" si="472"/>
        <v>57.5040868112867</v>
      </c>
      <c r="GL330" s="7">
        <v>33.2</v>
      </c>
      <c r="GM330" s="37">
        <f t="shared" si="473"/>
        <v>-0.0947209624642884</v>
      </c>
      <c r="GN330" s="37">
        <f t="shared" si="474"/>
        <v>0.00702695155227574</v>
      </c>
    </row>
    <row r="331" ht="16.8" spans="1:196">
      <c r="A331" s="5">
        <v>56</v>
      </c>
      <c r="B331" s="5" t="s">
        <v>278</v>
      </c>
      <c r="C331" s="6" t="s">
        <v>279</v>
      </c>
      <c r="D331" s="5" t="s">
        <v>280</v>
      </c>
      <c r="E331" s="7">
        <v>127.53</v>
      </c>
      <c r="F331" s="7">
        <v>45.38</v>
      </c>
      <c r="G331" s="5" t="s">
        <v>80</v>
      </c>
      <c r="H331" s="8">
        <v>300</v>
      </c>
      <c r="I331" s="7">
        <v>2.8</v>
      </c>
      <c r="J331" s="8">
        <v>700</v>
      </c>
      <c r="K331" s="5" t="s">
        <v>81</v>
      </c>
      <c r="L331" s="9">
        <v>20</v>
      </c>
      <c r="M331" s="6" t="s">
        <v>100</v>
      </c>
      <c r="N331" s="5" t="s">
        <v>83</v>
      </c>
      <c r="O331" s="5" t="s">
        <v>110</v>
      </c>
      <c r="W331" s="5">
        <v>7</v>
      </c>
      <c r="X331" s="6" t="s">
        <v>89</v>
      </c>
      <c r="Y331" s="5" t="s">
        <v>85</v>
      </c>
      <c r="Z331" s="48">
        <v>0.566</v>
      </c>
      <c r="AA331" s="5">
        <v>3</v>
      </c>
      <c r="AB331" s="5" t="s">
        <v>147</v>
      </c>
      <c r="AC331" s="5" t="s">
        <v>103</v>
      </c>
      <c r="AD331" s="6" t="s">
        <v>88</v>
      </c>
      <c r="AE331" s="7">
        <v>5.6</v>
      </c>
      <c r="AF331" s="7">
        <v>5.05</v>
      </c>
      <c r="AG331" s="7">
        <v>0.52</v>
      </c>
      <c r="AH331" s="7">
        <v>25.5</v>
      </c>
      <c r="AI331" s="7">
        <v>49.5</v>
      </c>
      <c r="AJ331" s="7">
        <v>25</v>
      </c>
      <c r="AK331" s="7">
        <v>0.196072</v>
      </c>
      <c r="AL331" s="15">
        <f t="shared" si="421"/>
        <v>0.0147345562199885</v>
      </c>
      <c r="AM331" s="7">
        <v>0.00850700000000001</v>
      </c>
      <c r="AN331" s="7">
        <v>0.189775</v>
      </c>
      <c r="AO331" s="15">
        <f t="shared" si="422"/>
        <v>0.0326283731129825</v>
      </c>
      <c r="AP331" s="7">
        <v>0.018838</v>
      </c>
      <c r="AQ331" s="37">
        <f t="shared" si="423"/>
        <v>-0.0326427788110935</v>
      </c>
      <c r="AR331" s="37">
        <f t="shared" si="424"/>
        <v>0.0117359665913923</v>
      </c>
      <c r="BY331" s="7">
        <v>50.5</v>
      </c>
      <c r="BZ331" s="15">
        <f t="shared" si="435"/>
        <v>3.15233246977536</v>
      </c>
      <c r="CA331" s="7">
        <v>1.82</v>
      </c>
      <c r="CB331" s="7">
        <v>58.4</v>
      </c>
      <c r="CC331" s="15">
        <f t="shared" si="436"/>
        <v>16.3159186072988</v>
      </c>
      <c r="CD331" s="7">
        <v>9.42</v>
      </c>
      <c r="CE331" s="37">
        <f t="shared" si="437"/>
        <v>0.145342553552867</v>
      </c>
      <c r="CF331" s="37">
        <f t="shared" si="438"/>
        <v>0.0273169849733069</v>
      </c>
      <c r="CG331" s="7">
        <v>5.2</v>
      </c>
      <c r="CH331" s="15">
        <f t="shared" si="439"/>
        <v>0.346410161513775</v>
      </c>
      <c r="CI331" s="7">
        <v>0.2</v>
      </c>
      <c r="CJ331" s="7">
        <v>6.2</v>
      </c>
      <c r="CK331" s="15">
        <f t="shared" si="440"/>
        <v>1.5415252187363</v>
      </c>
      <c r="CL331" s="7">
        <v>0.89</v>
      </c>
      <c r="CM331" s="37">
        <f t="shared" si="441"/>
        <v>0.175890666463664</v>
      </c>
      <c r="CN331" s="37">
        <f t="shared" si="442"/>
        <v>0.0220854293789137</v>
      </c>
      <c r="DE331" s="7">
        <v>17.5</v>
      </c>
      <c r="DF331" s="15">
        <f t="shared" si="427"/>
        <v>1.81865334794732</v>
      </c>
      <c r="DG331" s="7">
        <v>1.05</v>
      </c>
      <c r="DH331" s="7">
        <v>19.6</v>
      </c>
      <c r="DI331" s="15">
        <f t="shared" si="428"/>
        <v>1.10851251684408</v>
      </c>
      <c r="DJ331" s="7">
        <v>0.64</v>
      </c>
      <c r="DK331" s="37">
        <f t="shared" si="429"/>
        <v>0.113328685307003</v>
      </c>
      <c r="DL331" s="37">
        <f t="shared" si="430"/>
        <v>0.00466622240733028</v>
      </c>
      <c r="DM331" s="7">
        <v>21.9</v>
      </c>
      <c r="DN331" s="15">
        <f t="shared" si="431"/>
        <v>3.56802466359189</v>
      </c>
      <c r="DO331" s="7">
        <v>2.06</v>
      </c>
      <c r="DP331" s="7">
        <v>26</v>
      </c>
      <c r="DQ331" s="15">
        <f t="shared" si="432"/>
        <v>7.15336983525946</v>
      </c>
      <c r="DR331" s="7">
        <v>4.13</v>
      </c>
      <c r="DS331" s="37">
        <f t="shared" si="433"/>
        <v>0.171609901199027</v>
      </c>
      <c r="DT331" s="37">
        <f t="shared" si="434"/>
        <v>0.0340801229432099</v>
      </c>
      <c r="DU331" s="7">
        <v>7.3</v>
      </c>
      <c r="DV331" s="15">
        <f t="shared" si="443"/>
        <v>0.640858798800485</v>
      </c>
      <c r="DW331" s="7">
        <v>0.37</v>
      </c>
      <c r="DX331" s="7">
        <v>4.3</v>
      </c>
      <c r="DY331" s="15">
        <f t="shared" si="444"/>
        <v>1.14315353299546</v>
      </c>
      <c r="DZ331" s="7">
        <v>0.66</v>
      </c>
      <c r="EA331" s="37">
        <f t="shared" si="445"/>
        <v>-0.529259325454829</v>
      </c>
      <c r="EB331" s="37">
        <f t="shared" si="446"/>
        <v>0.0261276426496204</v>
      </c>
      <c r="ED331" s="7">
        <v>1.16</v>
      </c>
      <c r="EF331" s="7">
        <v>0.07</v>
      </c>
      <c r="EG331" s="7">
        <v>0.5</v>
      </c>
      <c r="EI331" s="7">
        <v>0.12</v>
      </c>
      <c r="EK331" s="7">
        <v>46.3158</v>
      </c>
      <c r="EL331" s="15">
        <f t="shared" si="447"/>
        <v>17.3205080756888</v>
      </c>
      <c r="EM331" s="7">
        <v>10</v>
      </c>
      <c r="EN331" s="7">
        <v>36.0526</v>
      </c>
      <c r="EO331" s="15">
        <f t="shared" si="448"/>
        <v>14.5857730556183</v>
      </c>
      <c r="EP331" s="7">
        <v>8.4211</v>
      </c>
      <c r="EQ331" s="37">
        <f t="shared" si="449"/>
        <v>-0.250504172395521</v>
      </c>
      <c r="ER331" s="37">
        <f t="shared" si="450"/>
        <v>0.10117547154973</v>
      </c>
      <c r="ES331" s="7">
        <v>14.4595</v>
      </c>
      <c r="ET331" s="15">
        <f t="shared" si="459"/>
        <v>4.44704044843309</v>
      </c>
      <c r="EU331" s="7">
        <v>2.5675</v>
      </c>
      <c r="EV331" s="7">
        <v>13.5135</v>
      </c>
      <c r="EW331" s="15">
        <f t="shared" si="460"/>
        <v>3.042866858737</v>
      </c>
      <c r="EX331" s="7">
        <v>1.7568</v>
      </c>
      <c r="EY331" s="37">
        <f t="shared" si="461"/>
        <v>-0.0676624522087019</v>
      </c>
      <c r="EZ331" s="37">
        <f t="shared" si="462"/>
        <v>0.048430167590799</v>
      </c>
      <c r="FA331" s="7">
        <v>87.7005</v>
      </c>
      <c r="FB331" s="15">
        <f t="shared" si="451"/>
        <v>14.8197731197208</v>
      </c>
      <c r="FC331" s="7">
        <v>8.55619999999999</v>
      </c>
      <c r="FD331" s="7">
        <v>166.845</v>
      </c>
      <c r="FE331" s="15">
        <f t="shared" si="452"/>
        <v>55.5728501608474</v>
      </c>
      <c r="FF331" s="7">
        <v>32.085</v>
      </c>
      <c r="FG331" s="37">
        <f t="shared" si="453"/>
        <v>0.643137637095942</v>
      </c>
      <c r="FH331" s="37">
        <f t="shared" si="454"/>
        <v>0.0464991819401643</v>
      </c>
      <c r="FI331" s="7">
        <v>91.2438</v>
      </c>
      <c r="FJ331" s="15">
        <f t="shared" si="455"/>
        <v>52.9023742257377</v>
      </c>
      <c r="FK331" s="7">
        <v>30.5432</v>
      </c>
      <c r="FL331" s="7">
        <v>129.914</v>
      </c>
      <c r="FM331" s="15">
        <f t="shared" si="456"/>
        <v>23.5056615095172</v>
      </c>
      <c r="FN331" s="7">
        <v>13.571</v>
      </c>
      <c r="FO331" s="37">
        <f t="shared" si="457"/>
        <v>0.353337648132182</v>
      </c>
      <c r="FP331" s="37">
        <f t="shared" si="458"/>
        <v>0.122964891563119</v>
      </c>
      <c r="FQ331" s="7">
        <v>1484.38</v>
      </c>
      <c r="FR331" s="15">
        <f t="shared" si="463"/>
        <v>405.940747769918</v>
      </c>
      <c r="FS331" s="7">
        <v>234.37</v>
      </c>
      <c r="FT331" s="7">
        <v>1765.63</v>
      </c>
      <c r="FU331" s="15">
        <f t="shared" si="464"/>
        <v>270.632938682637</v>
      </c>
      <c r="FV331" s="7">
        <v>156.25</v>
      </c>
      <c r="FW331" s="37">
        <f t="shared" si="465"/>
        <v>0.173510390550818</v>
      </c>
      <c r="FX331" s="37">
        <f t="shared" si="466"/>
        <v>0.0327609387540908</v>
      </c>
      <c r="FY331" s="7">
        <v>10.3</v>
      </c>
      <c r="FZ331" s="15">
        <f t="shared" si="467"/>
        <v>1.97453792062852</v>
      </c>
      <c r="GA331" s="7">
        <v>1.14</v>
      </c>
      <c r="GB331" s="7">
        <v>8.9</v>
      </c>
      <c r="GC331" s="15">
        <f t="shared" si="468"/>
        <v>1.97453792062852</v>
      </c>
      <c r="GD331" s="7">
        <v>1.14</v>
      </c>
      <c r="GE331" s="37">
        <f t="shared" si="469"/>
        <v>-0.146092618497496</v>
      </c>
      <c r="GF331" s="37">
        <f t="shared" si="470"/>
        <v>0.0286569957508452</v>
      </c>
      <c r="GG331" s="7">
        <v>509</v>
      </c>
      <c r="GH331" s="15">
        <f t="shared" si="471"/>
        <v>38.2783228472722</v>
      </c>
      <c r="GI331" s="7">
        <v>22.1</v>
      </c>
      <c r="GJ331" s="7">
        <v>463</v>
      </c>
      <c r="GK331" s="15">
        <f t="shared" si="472"/>
        <v>57.5040868112867</v>
      </c>
      <c r="GL331" s="7">
        <v>33.2</v>
      </c>
      <c r="GM331" s="37">
        <f t="shared" si="473"/>
        <v>-0.0947209624642884</v>
      </c>
      <c r="GN331" s="37">
        <f t="shared" si="474"/>
        <v>0.00702695155227574</v>
      </c>
    </row>
    <row r="332" s="4" customFormat="1" ht="16.8" spans="1:197">
      <c r="A332" s="4">
        <v>57</v>
      </c>
      <c r="B332" s="5" t="s">
        <v>281</v>
      </c>
      <c r="C332" s="42" t="s">
        <v>282</v>
      </c>
      <c r="D332" s="4" t="s">
        <v>145</v>
      </c>
      <c r="E332" s="7">
        <v>18.83</v>
      </c>
      <c r="F332" s="7">
        <v>68.32</v>
      </c>
      <c r="G332" s="5" t="s">
        <v>80</v>
      </c>
      <c r="H332" s="8">
        <v>560</v>
      </c>
      <c r="I332" s="7">
        <v>0.2</v>
      </c>
      <c r="J332" s="8">
        <v>340</v>
      </c>
      <c r="K332" s="4" t="s">
        <v>81</v>
      </c>
      <c r="L332" s="45">
        <v>10</v>
      </c>
      <c r="M332" s="6" t="s">
        <v>89</v>
      </c>
      <c r="N332" s="5" t="s">
        <v>147</v>
      </c>
      <c r="O332" s="5" t="s">
        <v>110</v>
      </c>
      <c r="P332" s="45"/>
      <c r="Q332" s="42"/>
      <c r="T332" s="42"/>
      <c r="W332" s="4">
        <v>1</v>
      </c>
      <c r="X332" s="5" t="s">
        <v>82</v>
      </c>
      <c r="Y332" s="4" t="s">
        <v>119</v>
      </c>
      <c r="Z332" s="48">
        <v>0.8128</v>
      </c>
      <c r="AA332" s="4">
        <v>4</v>
      </c>
      <c r="AB332" s="5" t="s">
        <v>147</v>
      </c>
      <c r="AC332" s="5" t="s">
        <v>87</v>
      </c>
      <c r="AD332" s="6" t="s">
        <v>88</v>
      </c>
      <c r="AE332" s="43">
        <v>4.6</v>
      </c>
      <c r="AF332" s="43">
        <v>51.62</v>
      </c>
      <c r="AG332" s="43">
        <v>0.745</v>
      </c>
      <c r="AH332" s="43">
        <v>53</v>
      </c>
      <c r="AI332" s="43">
        <v>39</v>
      </c>
      <c r="AJ332" s="43">
        <v>8</v>
      </c>
      <c r="AK332" s="43">
        <v>0.0644414</v>
      </c>
      <c r="AL332" s="15">
        <f t="shared" si="421"/>
        <v>0.031474</v>
      </c>
      <c r="AM332" s="43">
        <v>0.015737</v>
      </c>
      <c r="AN332" s="43">
        <v>0.0654862</v>
      </c>
      <c r="AO332" s="15">
        <f t="shared" si="422"/>
        <v>0.0216378</v>
      </c>
      <c r="AP332" s="43">
        <v>0.0108189</v>
      </c>
      <c r="AQ332" s="37">
        <f t="shared" si="423"/>
        <v>0.0160831497116503</v>
      </c>
      <c r="AR332" s="37">
        <f t="shared" si="424"/>
        <v>0.08693071349468</v>
      </c>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row>
    <row r="333" s="4" customFormat="1" ht="16.8" spans="1:197">
      <c r="A333" s="4">
        <v>57</v>
      </c>
      <c r="B333" s="5" t="s">
        <v>281</v>
      </c>
      <c r="C333" s="42" t="s">
        <v>282</v>
      </c>
      <c r="D333" s="4" t="s">
        <v>145</v>
      </c>
      <c r="E333" s="7">
        <v>18.83</v>
      </c>
      <c r="F333" s="7">
        <v>68.32</v>
      </c>
      <c r="G333" s="5" t="s">
        <v>80</v>
      </c>
      <c r="H333" s="8">
        <v>560</v>
      </c>
      <c r="I333" s="7">
        <v>0.2</v>
      </c>
      <c r="J333" s="8">
        <v>340</v>
      </c>
      <c r="K333" s="4" t="s">
        <v>117</v>
      </c>
      <c r="L333" s="45"/>
      <c r="M333" s="42"/>
      <c r="P333" s="45">
        <v>10</v>
      </c>
      <c r="Q333" s="6" t="s">
        <v>89</v>
      </c>
      <c r="R333" s="5" t="s">
        <v>160</v>
      </c>
      <c r="S333" s="5" t="s">
        <v>110</v>
      </c>
      <c r="T333" s="42"/>
      <c r="W333" s="4">
        <v>1</v>
      </c>
      <c r="X333" s="5" t="s">
        <v>82</v>
      </c>
      <c r="Y333" s="4" t="s">
        <v>119</v>
      </c>
      <c r="Z333" s="48">
        <v>0.8128</v>
      </c>
      <c r="AA333" s="4">
        <v>4</v>
      </c>
      <c r="AB333" s="5" t="s">
        <v>147</v>
      </c>
      <c r="AC333" s="5" t="s">
        <v>87</v>
      </c>
      <c r="AD333" s="6" t="s">
        <v>88</v>
      </c>
      <c r="AE333" s="43">
        <v>4.6</v>
      </c>
      <c r="AF333" s="43">
        <v>51.62</v>
      </c>
      <c r="AG333" s="43">
        <v>0.745</v>
      </c>
      <c r="AH333" s="43">
        <v>53</v>
      </c>
      <c r="AI333" s="43">
        <v>39</v>
      </c>
      <c r="AJ333" s="43">
        <v>8</v>
      </c>
      <c r="AK333" s="43">
        <v>0.0644414</v>
      </c>
      <c r="AL333" s="15">
        <f t="shared" ref="AL333:AL364" si="475">AM333*(AA333^0.5)</f>
        <v>0.031474</v>
      </c>
      <c r="AM333" s="43">
        <v>0.015737</v>
      </c>
      <c r="AN333" s="43">
        <v>0.0497782</v>
      </c>
      <c r="AO333" s="15">
        <f t="shared" ref="AO333:AO364" si="476">AP333*(AA333^0.5)</f>
        <v>0.0177048</v>
      </c>
      <c r="AP333" s="43">
        <v>0.0088524</v>
      </c>
      <c r="AQ333" s="37">
        <f t="shared" ref="AQ333:AQ364" si="477">LN(AN333)-LN(AK333)</f>
        <v>-0.258179146523377</v>
      </c>
      <c r="AR333" s="37">
        <f t="shared" ref="AR333:AR364" si="478">(AO333^2)/(AA333*(AN333^2))+(AL333^2)/(AA333*(AK333^2))</f>
        <v>0.0912627057912184</v>
      </c>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row>
    <row r="334" s="4" customFormat="1" ht="16.8" spans="1:197">
      <c r="A334" s="4">
        <v>57</v>
      </c>
      <c r="B334" s="5" t="s">
        <v>281</v>
      </c>
      <c r="C334" s="42" t="s">
        <v>282</v>
      </c>
      <c r="D334" s="4" t="s">
        <v>145</v>
      </c>
      <c r="E334" s="7">
        <v>18.83</v>
      </c>
      <c r="F334" s="7">
        <v>68.32</v>
      </c>
      <c r="G334" s="5" t="s">
        <v>80</v>
      </c>
      <c r="H334" s="8">
        <v>560</v>
      </c>
      <c r="I334" s="7">
        <v>0.2</v>
      </c>
      <c r="J334" s="8">
        <v>340</v>
      </c>
      <c r="K334" s="4" t="s">
        <v>132</v>
      </c>
      <c r="L334" s="45"/>
      <c r="M334" s="42"/>
      <c r="P334" s="45"/>
      <c r="Q334" s="42"/>
      <c r="T334" s="6" t="s">
        <v>133</v>
      </c>
      <c r="U334" s="5" t="s">
        <v>283</v>
      </c>
      <c r="V334" s="4" t="s">
        <v>110</v>
      </c>
      <c r="W334" s="4">
        <v>1</v>
      </c>
      <c r="X334" s="5" t="s">
        <v>82</v>
      </c>
      <c r="Y334" s="4" t="s">
        <v>119</v>
      </c>
      <c r="Z334" s="48">
        <v>0.8128</v>
      </c>
      <c r="AA334" s="4">
        <v>4</v>
      </c>
      <c r="AB334" s="5" t="s">
        <v>147</v>
      </c>
      <c r="AC334" s="5" t="s">
        <v>87</v>
      </c>
      <c r="AD334" s="6" t="s">
        <v>88</v>
      </c>
      <c r="AE334" s="43">
        <v>4.6</v>
      </c>
      <c r="AF334" s="43">
        <v>51.62</v>
      </c>
      <c r="AG334" s="43">
        <v>0.745</v>
      </c>
      <c r="AH334" s="43">
        <v>53</v>
      </c>
      <c r="AI334" s="43">
        <v>39</v>
      </c>
      <c r="AJ334" s="43">
        <v>8</v>
      </c>
      <c r="AK334" s="43">
        <v>0.0644414</v>
      </c>
      <c r="AL334" s="15">
        <f t="shared" si="475"/>
        <v>0.031474</v>
      </c>
      <c r="AM334" s="43">
        <v>0.015737</v>
      </c>
      <c r="AN334" s="43">
        <v>0.05872</v>
      </c>
      <c r="AO334" s="15">
        <f t="shared" si="476"/>
        <v>0.0285244</v>
      </c>
      <c r="AP334" s="43">
        <v>0.0142622</v>
      </c>
      <c r="AQ334" s="37">
        <f t="shared" si="477"/>
        <v>-0.0929758994027661</v>
      </c>
      <c r="AR334" s="37">
        <f t="shared" si="478"/>
        <v>0.118629811993197</v>
      </c>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row>
    <row r="335" s="4" customFormat="1" ht="16.8" spans="1:197">
      <c r="A335" s="4">
        <v>57</v>
      </c>
      <c r="B335" s="5" t="s">
        <v>281</v>
      </c>
      <c r="C335" s="42" t="s">
        <v>282</v>
      </c>
      <c r="D335" s="4" t="s">
        <v>145</v>
      </c>
      <c r="E335" s="7">
        <v>18.83</v>
      </c>
      <c r="F335" s="7">
        <v>68.32</v>
      </c>
      <c r="G335" s="5" t="s">
        <v>80</v>
      </c>
      <c r="H335" s="8">
        <v>560</v>
      </c>
      <c r="I335" s="7">
        <v>0.2</v>
      </c>
      <c r="J335" s="8">
        <v>340</v>
      </c>
      <c r="K335" s="4" t="s">
        <v>81</v>
      </c>
      <c r="L335" s="45">
        <v>10</v>
      </c>
      <c r="M335" s="6" t="s">
        <v>89</v>
      </c>
      <c r="N335" s="5" t="s">
        <v>147</v>
      </c>
      <c r="O335" s="5" t="s">
        <v>110</v>
      </c>
      <c r="P335" s="45"/>
      <c r="Q335" s="42"/>
      <c r="T335" s="42"/>
      <c r="W335" s="4">
        <v>1</v>
      </c>
      <c r="X335" s="5" t="s">
        <v>82</v>
      </c>
      <c r="Y335" s="4" t="s">
        <v>119</v>
      </c>
      <c r="Z335" s="48">
        <v>0.8128</v>
      </c>
      <c r="AA335" s="4">
        <v>4</v>
      </c>
      <c r="AB335" s="5" t="s">
        <v>147</v>
      </c>
      <c r="AC335" s="5" t="s">
        <v>87</v>
      </c>
      <c r="AD335" s="6" t="s">
        <v>88</v>
      </c>
      <c r="AE335" s="43">
        <v>4.6</v>
      </c>
      <c r="AF335" s="43">
        <v>51.62</v>
      </c>
      <c r="AG335" s="43">
        <v>0.745</v>
      </c>
      <c r="AH335" s="43">
        <v>53</v>
      </c>
      <c r="AI335" s="43">
        <v>39</v>
      </c>
      <c r="AJ335" s="43">
        <v>8</v>
      </c>
      <c r="AK335" s="43">
        <v>0.0334884</v>
      </c>
      <c r="AL335" s="15">
        <f t="shared" si="475"/>
        <v>0.0157374</v>
      </c>
      <c r="AM335" s="43">
        <v>0.0078687</v>
      </c>
      <c r="AN335" s="43">
        <v>0.0384964</v>
      </c>
      <c r="AO335" s="15">
        <f t="shared" si="476"/>
        <v>0.0186898</v>
      </c>
      <c r="AP335" s="43">
        <v>0.0093449</v>
      </c>
      <c r="AQ335" s="37">
        <f t="shared" si="477"/>
        <v>0.139365620218757</v>
      </c>
      <c r="AR335" s="37">
        <f t="shared" si="478"/>
        <v>0.114136215226715</v>
      </c>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c r="CA335" s="43"/>
      <c r="CB335" s="43"/>
      <c r="CC335" s="43"/>
      <c r="CD335" s="43"/>
      <c r="CE335" s="43"/>
      <c r="CF335" s="43"/>
      <c r="CG335" s="43"/>
      <c r="CH335" s="43"/>
      <c r="CI335" s="43"/>
      <c r="CJ335" s="43"/>
      <c r="CK335" s="43"/>
      <c r="CL335" s="43"/>
      <c r="CM335" s="43"/>
      <c r="CN335" s="43"/>
      <c r="CO335" s="43"/>
      <c r="CP335" s="43"/>
      <c r="CQ335" s="43"/>
      <c r="CR335" s="43"/>
      <c r="CS335" s="43"/>
      <c r="CT335" s="43"/>
      <c r="CU335" s="43"/>
      <c r="CV335" s="43"/>
      <c r="CW335" s="43"/>
      <c r="CX335" s="43"/>
      <c r="CY335" s="43"/>
      <c r="CZ335" s="43"/>
      <c r="DA335" s="43"/>
      <c r="DB335" s="43"/>
      <c r="DC335" s="43"/>
      <c r="DD335" s="43"/>
      <c r="DE335" s="43"/>
      <c r="DF335" s="43"/>
      <c r="DG335" s="43"/>
      <c r="DH335" s="43"/>
      <c r="DI335" s="43"/>
      <c r="DJ335" s="43"/>
      <c r="DK335" s="43"/>
      <c r="DL335" s="43"/>
      <c r="DM335" s="43"/>
      <c r="DN335" s="43"/>
      <c r="DO335" s="43"/>
      <c r="DP335" s="43"/>
      <c r="DQ335" s="43"/>
      <c r="DR335" s="43"/>
      <c r="DS335" s="43"/>
      <c r="DT335" s="43"/>
      <c r="DU335" s="43"/>
      <c r="DV335" s="43"/>
      <c r="DW335" s="43"/>
      <c r="DX335" s="43"/>
      <c r="DY335" s="43"/>
      <c r="DZ335" s="43"/>
      <c r="EA335" s="43"/>
      <c r="EB335" s="43"/>
      <c r="EC335" s="43"/>
      <c r="ED335" s="43"/>
      <c r="EE335" s="43"/>
      <c r="EF335" s="43"/>
      <c r="EG335" s="43"/>
      <c r="EH335" s="43"/>
      <c r="EI335" s="43"/>
      <c r="EJ335" s="43"/>
      <c r="EK335" s="43"/>
      <c r="EL335" s="43"/>
      <c r="EM335" s="43"/>
      <c r="EN335" s="43"/>
      <c r="EO335" s="43"/>
      <c r="EP335" s="43"/>
      <c r="EQ335" s="43"/>
      <c r="ER335" s="43"/>
      <c r="ES335" s="43"/>
      <c r="ET335" s="43"/>
      <c r="EU335" s="43"/>
      <c r="EV335" s="43"/>
      <c r="EW335" s="43"/>
      <c r="EX335" s="43"/>
      <c r="EY335" s="43"/>
      <c r="EZ335" s="43"/>
      <c r="FA335" s="43"/>
      <c r="FB335" s="43"/>
      <c r="FC335" s="43"/>
      <c r="FD335" s="43"/>
      <c r="FE335" s="43"/>
      <c r="FF335" s="43"/>
      <c r="FG335" s="43"/>
      <c r="FH335" s="43"/>
      <c r="FI335" s="43"/>
      <c r="FJ335" s="43"/>
      <c r="FK335" s="43"/>
      <c r="FL335" s="43"/>
      <c r="FM335" s="43"/>
      <c r="FN335" s="43"/>
      <c r="FO335" s="43"/>
      <c r="FP335" s="43"/>
      <c r="FQ335" s="43"/>
      <c r="FR335" s="43"/>
      <c r="FS335" s="43"/>
      <c r="FT335" s="43"/>
      <c r="FU335" s="43"/>
      <c r="FV335" s="43"/>
      <c r="FW335" s="43"/>
      <c r="FX335" s="43"/>
      <c r="FY335" s="43"/>
      <c r="FZ335" s="43"/>
      <c r="GA335" s="43"/>
      <c r="GB335" s="43"/>
      <c r="GC335" s="43"/>
      <c r="GD335" s="43"/>
      <c r="GE335" s="43"/>
      <c r="GF335" s="43"/>
      <c r="GG335" s="43"/>
      <c r="GH335" s="43"/>
      <c r="GI335" s="43"/>
      <c r="GJ335" s="43"/>
      <c r="GK335" s="43"/>
      <c r="GL335" s="43"/>
      <c r="GM335" s="43"/>
      <c r="GN335" s="43"/>
      <c r="GO335" s="43"/>
    </row>
    <row r="336" s="4" customFormat="1" ht="16.8" spans="1:197">
      <c r="A336" s="4">
        <v>57</v>
      </c>
      <c r="B336" s="5" t="s">
        <v>281</v>
      </c>
      <c r="C336" s="42" t="s">
        <v>282</v>
      </c>
      <c r="D336" s="4" t="s">
        <v>145</v>
      </c>
      <c r="E336" s="7">
        <v>18.83</v>
      </c>
      <c r="F336" s="7">
        <v>68.32</v>
      </c>
      <c r="G336" s="5" t="s">
        <v>80</v>
      </c>
      <c r="H336" s="8">
        <v>560</v>
      </c>
      <c r="I336" s="7">
        <v>0.2</v>
      </c>
      <c r="J336" s="8">
        <v>340</v>
      </c>
      <c r="K336" s="4" t="s">
        <v>117</v>
      </c>
      <c r="L336" s="45"/>
      <c r="M336" s="42"/>
      <c r="P336" s="45">
        <v>10</v>
      </c>
      <c r="Q336" s="6" t="s">
        <v>89</v>
      </c>
      <c r="R336" s="5" t="s">
        <v>160</v>
      </c>
      <c r="S336" s="5" t="s">
        <v>110</v>
      </c>
      <c r="T336" s="42"/>
      <c r="W336" s="4">
        <v>1</v>
      </c>
      <c r="X336" s="5" t="s">
        <v>82</v>
      </c>
      <c r="Y336" s="4" t="s">
        <v>119</v>
      </c>
      <c r="Z336" s="48">
        <v>0.8128</v>
      </c>
      <c r="AA336" s="4">
        <v>4</v>
      </c>
      <c r="AB336" s="5" t="s">
        <v>147</v>
      </c>
      <c r="AC336" s="5" t="s">
        <v>87</v>
      </c>
      <c r="AD336" s="6" t="s">
        <v>88</v>
      </c>
      <c r="AE336" s="43">
        <v>4.6</v>
      </c>
      <c r="AF336" s="43">
        <v>51.62</v>
      </c>
      <c r="AG336" s="43">
        <v>0.745</v>
      </c>
      <c r="AH336" s="43">
        <v>53</v>
      </c>
      <c r="AI336" s="43">
        <v>39</v>
      </c>
      <c r="AJ336" s="43">
        <v>8</v>
      </c>
      <c r="AK336" s="43">
        <v>0.0334884</v>
      </c>
      <c r="AL336" s="15">
        <f t="shared" si="475"/>
        <v>0.0157374</v>
      </c>
      <c r="AM336" s="43">
        <v>0.0078687</v>
      </c>
      <c r="AN336" s="43">
        <v>0.0375431</v>
      </c>
      <c r="AO336" s="15">
        <f t="shared" si="476"/>
        <v>0.0127854</v>
      </c>
      <c r="AP336" s="43">
        <v>0.00639269999999999</v>
      </c>
      <c r="AQ336" s="37">
        <f t="shared" si="477"/>
        <v>0.114290496122314</v>
      </c>
      <c r="AR336" s="37">
        <f t="shared" si="478"/>
        <v>0.084203944653099</v>
      </c>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row>
    <row r="337" s="4" customFormat="1" ht="16.8" spans="1:197">
      <c r="A337" s="4">
        <v>57</v>
      </c>
      <c r="B337" s="5" t="s">
        <v>281</v>
      </c>
      <c r="C337" s="42" t="s">
        <v>282</v>
      </c>
      <c r="D337" s="4" t="s">
        <v>145</v>
      </c>
      <c r="E337" s="7">
        <v>18.83</v>
      </c>
      <c r="F337" s="7">
        <v>68.32</v>
      </c>
      <c r="G337" s="5" t="s">
        <v>80</v>
      </c>
      <c r="H337" s="8">
        <v>560</v>
      </c>
      <c r="I337" s="7">
        <v>0.2</v>
      </c>
      <c r="J337" s="8">
        <v>340</v>
      </c>
      <c r="K337" s="4" t="s">
        <v>132</v>
      </c>
      <c r="L337" s="45"/>
      <c r="M337" s="42"/>
      <c r="P337" s="45"/>
      <c r="Q337" s="42"/>
      <c r="T337" s="6" t="s">
        <v>133</v>
      </c>
      <c r="U337" s="5" t="s">
        <v>283</v>
      </c>
      <c r="V337" s="4" t="s">
        <v>110</v>
      </c>
      <c r="W337" s="4">
        <v>1</v>
      </c>
      <c r="X337" s="5" t="s">
        <v>82</v>
      </c>
      <c r="Y337" s="4" t="s">
        <v>119</v>
      </c>
      <c r="Z337" s="48">
        <v>0.8128</v>
      </c>
      <c r="AA337" s="4">
        <v>4</v>
      </c>
      <c r="AB337" s="5" t="s">
        <v>147</v>
      </c>
      <c r="AC337" s="5" t="s">
        <v>87</v>
      </c>
      <c r="AD337" s="6" t="s">
        <v>88</v>
      </c>
      <c r="AE337" s="43">
        <v>4.6</v>
      </c>
      <c r="AF337" s="43">
        <v>51.62</v>
      </c>
      <c r="AG337" s="43">
        <v>0.745</v>
      </c>
      <c r="AH337" s="43">
        <v>53</v>
      </c>
      <c r="AI337" s="43">
        <v>39</v>
      </c>
      <c r="AJ337" s="43">
        <v>8</v>
      </c>
      <c r="AK337" s="43">
        <v>0.0334884</v>
      </c>
      <c r="AL337" s="15">
        <f t="shared" si="475"/>
        <v>0.0157374</v>
      </c>
      <c r="AM337" s="43">
        <v>0.0078687</v>
      </c>
      <c r="AN337" s="43">
        <v>0.0449792</v>
      </c>
      <c r="AO337" s="15">
        <f t="shared" si="476"/>
        <v>0.0304916</v>
      </c>
      <c r="AP337" s="43">
        <v>0.0152458</v>
      </c>
      <c r="AQ337" s="37">
        <f t="shared" si="477"/>
        <v>0.295001050481007</v>
      </c>
      <c r="AR337" s="37">
        <f t="shared" si="478"/>
        <v>0.170098539806894</v>
      </c>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row>
    <row r="338" s="4" customFormat="1" ht="16.8" spans="1:197">
      <c r="A338" s="4">
        <v>57</v>
      </c>
      <c r="B338" s="5" t="s">
        <v>281</v>
      </c>
      <c r="C338" s="42" t="s">
        <v>282</v>
      </c>
      <c r="D338" s="4" t="s">
        <v>145</v>
      </c>
      <c r="E338" s="7">
        <v>18.83</v>
      </c>
      <c r="F338" s="7">
        <v>68.32</v>
      </c>
      <c r="G338" s="5" t="s">
        <v>80</v>
      </c>
      <c r="H338" s="8">
        <v>560</v>
      </c>
      <c r="I338" s="7">
        <v>0.2</v>
      </c>
      <c r="J338" s="8">
        <v>340</v>
      </c>
      <c r="K338" s="4" t="s">
        <v>81</v>
      </c>
      <c r="L338" s="45">
        <v>10</v>
      </c>
      <c r="M338" s="6" t="s">
        <v>89</v>
      </c>
      <c r="N338" s="5" t="s">
        <v>147</v>
      </c>
      <c r="O338" s="5" t="s">
        <v>110</v>
      </c>
      <c r="P338" s="45"/>
      <c r="Q338" s="42"/>
      <c r="T338" s="42"/>
      <c r="W338" s="4">
        <v>1</v>
      </c>
      <c r="X338" s="5" t="s">
        <v>82</v>
      </c>
      <c r="Y338" s="4" t="s">
        <v>119</v>
      </c>
      <c r="Z338" s="48">
        <v>0.8128</v>
      </c>
      <c r="AA338" s="4">
        <v>4</v>
      </c>
      <c r="AB338" s="5" t="s">
        <v>147</v>
      </c>
      <c r="AC338" s="5" t="s">
        <v>87</v>
      </c>
      <c r="AD338" s="6" t="s">
        <v>88</v>
      </c>
      <c r="AE338" s="43">
        <v>4.6</v>
      </c>
      <c r="AF338" s="43">
        <v>51.62</v>
      </c>
      <c r="AG338" s="43">
        <v>0.745</v>
      </c>
      <c r="AH338" s="43">
        <v>53</v>
      </c>
      <c r="AI338" s="43">
        <v>39</v>
      </c>
      <c r="AJ338" s="43">
        <v>8</v>
      </c>
      <c r="AK338" s="43">
        <v>0.0248858</v>
      </c>
      <c r="AL338" s="15">
        <f t="shared" si="475"/>
        <v>0.004918</v>
      </c>
      <c r="AM338" s="43">
        <v>0.002459</v>
      </c>
      <c r="AN338" s="51">
        <v>0.0603262</v>
      </c>
      <c r="AO338" s="15">
        <f t="shared" si="476"/>
        <v>0.005899</v>
      </c>
      <c r="AP338" s="43">
        <v>0.0029495</v>
      </c>
      <c r="AQ338" s="37">
        <f t="shared" si="477"/>
        <v>0.885469143889523</v>
      </c>
      <c r="AR338" s="37">
        <f t="shared" si="478"/>
        <v>0.0121541655175795</v>
      </c>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c r="CA338" s="43"/>
      <c r="CB338" s="43"/>
      <c r="CC338" s="43"/>
      <c r="CD338" s="43"/>
      <c r="CE338" s="43"/>
      <c r="CF338" s="43"/>
      <c r="CG338" s="43"/>
      <c r="CH338" s="43"/>
      <c r="CI338" s="43"/>
      <c r="CJ338" s="43"/>
      <c r="CK338" s="43"/>
      <c r="CL338" s="43"/>
      <c r="CM338" s="43"/>
      <c r="CN338" s="43"/>
      <c r="CO338" s="43"/>
      <c r="CP338" s="43"/>
      <c r="CQ338" s="43"/>
      <c r="CR338" s="43"/>
      <c r="CS338" s="43"/>
      <c r="CT338" s="43"/>
      <c r="CU338" s="43"/>
      <c r="CV338" s="43"/>
      <c r="CW338" s="43"/>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3"/>
      <c r="EI338" s="43"/>
      <c r="EJ338" s="43"/>
      <c r="EK338" s="43"/>
      <c r="EL338" s="43"/>
      <c r="EM338" s="43"/>
      <c r="EN338" s="43"/>
      <c r="EO338" s="43"/>
      <c r="EP338" s="43"/>
      <c r="EQ338" s="43"/>
      <c r="ER338" s="43"/>
      <c r="ES338" s="43"/>
      <c r="ET338" s="43"/>
      <c r="EU338" s="43"/>
      <c r="EV338" s="43"/>
      <c r="EW338" s="43"/>
      <c r="EX338" s="43"/>
      <c r="EY338" s="43"/>
      <c r="EZ338" s="43"/>
      <c r="FA338" s="43"/>
      <c r="FB338" s="43"/>
      <c r="FC338" s="43"/>
      <c r="FD338" s="43"/>
      <c r="FE338" s="43"/>
      <c r="FF338" s="43"/>
      <c r="FG338" s="43"/>
      <c r="FH338" s="43"/>
      <c r="FI338" s="43"/>
      <c r="FJ338" s="43"/>
      <c r="FK338" s="43"/>
      <c r="FL338" s="43"/>
      <c r="FM338" s="43"/>
      <c r="FN338" s="43"/>
      <c r="FO338" s="43"/>
      <c r="FP338" s="43"/>
      <c r="FQ338" s="43"/>
      <c r="FR338" s="43"/>
      <c r="FS338" s="43"/>
      <c r="FT338" s="43"/>
      <c r="FU338" s="43"/>
      <c r="FV338" s="43"/>
      <c r="FW338" s="43"/>
      <c r="FX338" s="43"/>
      <c r="FY338" s="43"/>
      <c r="FZ338" s="43"/>
      <c r="GA338" s="43"/>
      <c r="GB338" s="43"/>
      <c r="GC338" s="43"/>
      <c r="GD338" s="43"/>
      <c r="GE338" s="43"/>
      <c r="GF338" s="43"/>
      <c r="GG338" s="43"/>
      <c r="GH338" s="43"/>
      <c r="GI338" s="43"/>
      <c r="GJ338" s="43"/>
      <c r="GK338" s="43"/>
      <c r="GL338" s="43"/>
      <c r="GM338" s="43"/>
      <c r="GN338" s="43"/>
      <c r="GO338" s="43"/>
    </row>
    <row r="339" s="4" customFormat="1" ht="16.8" spans="1:197">
      <c r="A339" s="4">
        <v>57</v>
      </c>
      <c r="B339" s="5" t="s">
        <v>281</v>
      </c>
      <c r="C339" s="42" t="s">
        <v>282</v>
      </c>
      <c r="D339" s="4" t="s">
        <v>145</v>
      </c>
      <c r="E339" s="7">
        <v>18.83</v>
      </c>
      <c r="F339" s="7">
        <v>68.32</v>
      </c>
      <c r="G339" s="5" t="s">
        <v>80</v>
      </c>
      <c r="H339" s="8">
        <v>560</v>
      </c>
      <c r="I339" s="7">
        <v>0.2</v>
      </c>
      <c r="J339" s="8">
        <v>340</v>
      </c>
      <c r="K339" s="4" t="s">
        <v>117</v>
      </c>
      <c r="L339" s="45"/>
      <c r="M339" s="42"/>
      <c r="P339" s="45">
        <v>10</v>
      </c>
      <c r="Q339" s="6" t="s">
        <v>89</v>
      </c>
      <c r="R339" s="5" t="s">
        <v>160</v>
      </c>
      <c r="S339" s="5" t="s">
        <v>110</v>
      </c>
      <c r="T339" s="42"/>
      <c r="W339" s="4">
        <v>1</v>
      </c>
      <c r="X339" s="5" t="s">
        <v>82</v>
      </c>
      <c r="Y339" s="4" t="s">
        <v>119</v>
      </c>
      <c r="Z339" s="48">
        <v>0.8128</v>
      </c>
      <c r="AA339" s="4">
        <v>4</v>
      </c>
      <c r="AB339" s="5" t="s">
        <v>147</v>
      </c>
      <c r="AC339" s="5" t="s">
        <v>87</v>
      </c>
      <c r="AD339" s="6" t="s">
        <v>88</v>
      </c>
      <c r="AE339" s="43">
        <v>4.6</v>
      </c>
      <c r="AF339" s="43">
        <v>51.62</v>
      </c>
      <c r="AG339" s="43">
        <v>0.745</v>
      </c>
      <c r="AH339" s="43">
        <v>53</v>
      </c>
      <c r="AI339" s="43">
        <v>39</v>
      </c>
      <c r="AJ339" s="43">
        <v>8</v>
      </c>
      <c r="AK339" s="43">
        <v>0.0248858</v>
      </c>
      <c r="AL339" s="15">
        <f t="shared" si="475"/>
        <v>0.004918</v>
      </c>
      <c r="AM339" s="43">
        <v>0.002459</v>
      </c>
      <c r="AN339" s="51">
        <v>0.0652732</v>
      </c>
      <c r="AO339" s="15">
        <f t="shared" si="476"/>
        <v>0.0118032</v>
      </c>
      <c r="AP339" s="43">
        <v>0.00590159999999999</v>
      </c>
      <c r="AQ339" s="37">
        <f t="shared" si="477"/>
        <v>0.964284178889427</v>
      </c>
      <c r="AR339" s="37">
        <f t="shared" si="478"/>
        <v>0.0179383475405318</v>
      </c>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row>
    <row r="340" s="4" customFormat="1" ht="16.8" spans="1:197">
      <c r="A340" s="4">
        <v>57</v>
      </c>
      <c r="B340" s="5" t="s">
        <v>281</v>
      </c>
      <c r="C340" s="42" t="s">
        <v>282</v>
      </c>
      <c r="D340" s="4" t="s">
        <v>145</v>
      </c>
      <c r="E340" s="7">
        <v>18.83</v>
      </c>
      <c r="F340" s="7">
        <v>68.32</v>
      </c>
      <c r="G340" s="5" t="s">
        <v>80</v>
      </c>
      <c r="H340" s="8">
        <v>560</v>
      </c>
      <c r="I340" s="7">
        <v>0.2</v>
      </c>
      <c r="J340" s="8">
        <v>340</v>
      </c>
      <c r="K340" s="4" t="s">
        <v>132</v>
      </c>
      <c r="L340" s="45"/>
      <c r="M340" s="42"/>
      <c r="P340" s="45"/>
      <c r="Q340" s="42"/>
      <c r="T340" s="6" t="s">
        <v>133</v>
      </c>
      <c r="U340" s="5" t="s">
        <v>283</v>
      </c>
      <c r="V340" s="4" t="s">
        <v>110</v>
      </c>
      <c r="W340" s="4">
        <v>1</v>
      </c>
      <c r="X340" s="5" t="s">
        <v>82</v>
      </c>
      <c r="Y340" s="4" t="s">
        <v>119</v>
      </c>
      <c r="Z340" s="48">
        <v>0.8128</v>
      </c>
      <c r="AA340" s="4">
        <v>4</v>
      </c>
      <c r="AB340" s="5" t="s">
        <v>147</v>
      </c>
      <c r="AC340" s="5" t="s">
        <v>87</v>
      </c>
      <c r="AD340" s="6" t="s">
        <v>88</v>
      </c>
      <c r="AE340" s="43">
        <v>4.6</v>
      </c>
      <c r="AF340" s="43">
        <v>51.62</v>
      </c>
      <c r="AG340" s="43">
        <v>0.745</v>
      </c>
      <c r="AH340" s="43">
        <v>53</v>
      </c>
      <c r="AI340" s="43">
        <v>39</v>
      </c>
      <c r="AJ340" s="43">
        <v>8</v>
      </c>
      <c r="AK340" s="43">
        <v>0.0248858</v>
      </c>
      <c r="AL340" s="15">
        <f t="shared" si="475"/>
        <v>0.004918</v>
      </c>
      <c r="AM340" s="43">
        <v>0.002459</v>
      </c>
      <c r="AN340" s="51">
        <v>0.06684</v>
      </c>
      <c r="AO340" s="15">
        <f t="shared" si="476"/>
        <v>0.011803</v>
      </c>
      <c r="AP340" s="43">
        <v>0.0059015</v>
      </c>
      <c r="AQ340" s="37">
        <f t="shared" si="477"/>
        <v>0.988004344053159</v>
      </c>
      <c r="AR340" s="37">
        <f t="shared" si="478"/>
        <v>0.0175593298727009</v>
      </c>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row>
    <row r="341" s="4" customFormat="1" ht="16.8" spans="1:197">
      <c r="A341" s="4">
        <v>57</v>
      </c>
      <c r="B341" s="5" t="s">
        <v>281</v>
      </c>
      <c r="C341" s="42" t="s">
        <v>282</v>
      </c>
      <c r="D341" s="4" t="s">
        <v>145</v>
      </c>
      <c r="E341" s="7">
        <v>18.83</v>
      </c>
      <c r="F341" s="7">
        <v>68.32</v>
      </c>
      <c r="G341" s="5" t="s">
        <v>80</v>
      </c>
      <c r="H341" s="8">
        <v>560</v>
      </c>
      <c r="I341" s="7">
        <v>0.2</v>
      </c>
      <c r="J341" s="8">
        <v>340</v>
      </c>
      <c r="K341" s="4" t="s">
        <v>81</v>
      </c>
      <c r="L341" s="45">
        <v>10</v>
      </c>
      <c r="M341" s="6" t="s">
        <v>89</v>
      </c>
      <c r="N341" s="5" t="s">
        <v>147</v>
      </c>
      <c r="O341" s="5" t="s">
        <v>110</v>
      </c>
      <c r="P341" s="45"/>
      <c r="Q341" s="42"/>
      <c r="T341" s="42"/>
      <c r="W341" s="4">
        <v>1</v>
      </c>
      <c r="X341" s="5" t="s">
        <v>82</v>
      </c>
      <c r="Y341" s="4" t="s">
        <v>119</v>
      </c>
      <c r="Z341" s="48">
        <v>0.8128</v>
      </c>
      <c r="AA341" s="4">
        <v>4</v>
      </c>
      <c r="AB341" s="5" t="s">
        <v>147</v>
      </c>
      <c r="AC341" s="5" t="s">
        <v>87</v>
      </c>
      <c r="AD341" s="6" t="s">
        <v>88</v>
      </c>
      <c r="AE341" s="43">
        <v>4.6</v>
      </c>
      <c r="AF341" s="43">
        <v>51.62</v>
      </c>
      <c r="AG341" s="43">
        <v>0.745</v>
      </c>
      <c r="AH341" s="43">
        <v>53</v>
      </c>
      <c r="AI341" s="43">
        <v>39</v>
      </c>
      <c r="AJ341" s="43">
        <v>8</v>
      </c>
      <c r="AK341" s="51">
        <v>0.059774</v>
      </c>
      <c r="AL341" s="15">
        <f t="shared" si="475"/>
        <v>0.0157336</v>
      </c>
      <c r="AM341" s="43">
        <v>0.0078668</v>
      </c>
      <c r="AN341" s="51">
        <v>0.0382551</v>
      </c>
      <c r="AO341" s="15">
        <f t="shared" si="476"/>
        <v>0.0088524</v>
      </c>
      <c r="AP341" s="43">
        <v>0.0044262</v>
      </c>
      <c r="AQ341" s="37">
        <f t="shared" si="477"/>
        <v>-0.446293899084747</v>
      </c>
      <c r="AR341" s="37">
        <f t="shared" si="478"/>
        <v>0.0307079486186933</v>
      </c>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row>
    <row r="342" s="4" customFormat="1" ht="16.8" spans="1:197">
      <c r="A342" s="4">
        <v>57</v>
      </c>
      <c r="B342" s="5" t="s">
        <v>281</v>
      </c>
      <c r="C342" s="42" t="s">
        <v>282</v>
      </c>
      <c r="D342" s="4" t="s">
        <v>145</v>
      </c>
      <c r="E342" s="7">
        <v>18.83</v>
      </c>
      <c r="F342" s="7">
        <v>68.32</v>
      </c>
      <c r="G342" s="5" t="s">
        <v>80</v>
      </c>
      <c r="H342" s="8">
        <v>560</v>
      </c>
      <c r="I342" s="7">
        <v>0.2</v>
      </c>
      <c r="J342" s="8">
        <v>340</v>
      </c>
      <c r="K342" s="4" t="s">
        <v>117</v>
      </c>
      <c r="L342" s="45"/>
      <c r="M342" s="42"/>
      <c r="P342" s="45">
        <v>10</v>
      </c>
      <c r="Q342" s="6" t="s">
        <v>89</v>
      </c>
      <c r="R342" s="5" t="s">
        <v>160</v>
      </c>
      <c r="S342" s="5" t="s">
        <v>110</v>
      </c>
      <c r="T342" s="42"/>
      <c r="W342" s="4">
        <v>1</v>
      </c>
      <c r="X342" s="5" t="s">
        <v>82</v>
      </c>
      <c r="Y342" s="4" t="s">
        <v>119</v>
      </c>
      <c r="Z342" s="48">
        <v>0.8128</v>
      </c>
      <c r="AA342" s="4">
        <v>4</v>
      </c>
      <c r="AB342" s="5" t="s">
        <v>147</v>
      </c>
      <c r="AC342" s="5" t="s">
        <v>87</v>
      </c>
      <c r="AD342" s="6" t="s">
        <v>88</v>
      </c>
      <c r="AE342" s="43">
        <v>4.6</v>
      </c>
      <c r="AF342" s="43">
        <v>51.62</v>
      </c>
      <c r="AG342" s="43">
        <v>0.745</v>
      </c>
      <c r="AH342" s="43">
        <v>53</v>
      </c>
      <c r="AI342" s="43">
        <v>39</v>
      </c>
      <c r="AJ342" s="43">
        <v>8</v>
      </c>
      <c r="AK342" s="51">
        <v>0.059774</v>
      </c>
      <c r="AL342" s="15">
        <f t="shared" si="475"/>
        <v>0.0157336</v>
      </c>
      <c r="AM342" s="43">
        <v>0.0078668</v>
      </c>
      <c r="AN342" s="51">
        <v>0.0338585</v>
      </c>
      <c r="AO342" s="15">
        <f t="shared" si="476"/>
        <v>0.009836</v>
      </c>
      <c r="AP342" s="43">
        <v>0.004918</v>
      </c>
      <c r="AQ342" s="37">
        <f t="shared" si="477"/>
        <v>-0.568380708137881</v>
      </c>
      <c r="AR342" s="37">
        <f t="shared" si="478"/>
        <v>0.0384189610441949</v>
      </c>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row>
    <row r="343" s="4" customFormat="1" ht="16.8" spans="1:197">
      <c r="A343" s="4">
        <v>57</v>
      </c>
      <c r="B343" s="5" t="s">
        <v>281</v>
      </c>
      <c r="C343" s="42" t="s">
        <v>282</v>
      </c>
      <c r="D343" s="4" t="s">
        <v>145</v>
      </c>
      <c r="E343" s="7">
        <v>18.83</v>
      </c>
      <c r="F343" s="7">
        <v>68.32</v>
      </c>
      <c r="G343" s="5" t="s">
        <v>80</v>
      </c>
      <c r="H343" s="8">
        <v>560</v>
      </c>
      <c r="I343" s="7">
        <v>0.2</v>
      </c>
      <c r="J343" s="8">
        <v>340</v>
      </c>
      <c r="K343" s="4" t="s">
        <v>132</v>
      </c>
      <c r="L343" s="45"/>
      <c r="M343" s="42"/>
      <c r="P343" s="45"/>
      <c r="Q343" s="42"/>
      <c r="T343" s="6" t="s">
        <v>133</v>
      </c>
      <c r="U343" s="5" t="s">
        <v>283</v>
      </c>
      <c r="V343" s="4" t="s">
        <v>110</v>
      </c>
      <c r="W343" s="4">
        <v>1</v>
      </c>
      <c r="X343" s="5" t="s">
        <v>82</v>
      </c>
      <c r="Y343" s="4" t="s">
        <v>119</v>
      </c>
      <c r="Z343" s="48">
        <v>0.8128</v>
      </c>
      <c r="AA343" s="4">
        <v>4</v>
      </c>
      <c r="AB343" s="5" t="s">
        <v>147</v>
      </c>
      <c r="AC343" s="5" t="s">
        <v>87</v>
      </c>
      <c r="AD343" s="6" t="s">
        <v>88</v>
      </c>
      <c r="AE343" s="43">
        <v>4.6</v>
      </c>
      <c r="AF343" s="43">
        <v>51.62</v>
      </c>
      <c r="AG343" s="43">
        <v>0.745</v>
      </c>
      <c r="AH343" s="43">
        <v>53</v>
      </c>
      <c r="AI343" s="43">
        <v>39</v>
      </c>
      <c r="AJ343" s="43">
        <v>8</v>
      </c>
      <c r="AK343" s="51">
        <v>0.059774</v>
      </c>
      <c r="AL343" s="15">
        <f t="shared" si="475"/>
        <v>0.0157336</v>
      </c>
      <c r="AM343" s="43">
        <v>0.0078668</v>
      </c>
      <c r="AN343" s="51">
        <v>0.0265414</v>
      </c>
      <c r="AO343" s="15">
        <f t="shared" si="476"/>
        <v>0.0098372</v>
      </c>
      <c r="AP343" s="43">
        <v>0.0049186</v>
      </c>
      <c r="AQ343" s="37">
        <f t="shared" si="477"/>
        <v>-0.811865005724543</v>
      </c>
      <c r="AR343" s="37">
        <f t="shared" si="478"/>
        <v>0.0516637176650389</v>
      </c>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row>
    <row r="344" s="4" customFormat="1" ht="16.8" spans="1:197">
      <c r="A344" s="4">
        <v>57</v>
      </c>
      <c r="B344" s="5" t="s">
        <v>281</v>
      </c>
      <c r="C344" s="42" t="s">
        <v>282</v>
      </c>
      <c r="D344" s="4" t="s">
        <v>145</v>
      </c>
      <c r="E344" s="7">
        <v>18.83</v>
      </c>
      <c r="F344" s="7">
        <v>68.32</v>
      </c>
      <c r="G344" s="5" t="s">
        <v>80</v>
      </c>
      <c r="H344" s="8">
        <v>560</v>
      </c>
      <c r="I344" s="7">
        <v>0.2</v>
      </c>
      <c r="J344" s="8">
        <v>340</v>
      </c>
      <c r="K344" s="4" t="s">
        <v>81</v>
      </c>
      <c r="L344" s="45">
        <v>10</v>
      </c>
      <c r="M344" s="6" t="s">
        <v>89</v>
      </c>
      <c r="N344" s="5" t="s">
        <v>147</v>
      </c>
      <c r="O344" s="5" t="s">
        <v>110</v>
      </c>
      <c r="P344" s="45"/>
      <c r="Q344" s="42"/>
      <c r="T344" s="42"/>
      <c r="W344" s="4">
        <v>1</v>
      </c>
      <c r="X344" s="5" t="s">
        <v>82</v>
      </c>
      <c r="Y344" s="4" t="s">
        <v>119</v>
      </c>
      <c r="Z344" s="48">
        <v>0.8128</v>
      </c>
      <c r="AA344" s="4">
        <v>4</v>
      </c>
      <c r="AB344" s="5" t="s">
        <v>147</v>
      </c>
      <c r="AC344" s="5" t="s">
        <v>87</v>
      </c>
      <c r="AD344" s="6" t="s">
        <v>88</v>
      </c>
      <c r="AE344" s="43">
        <v>4.6</v>
      </c>
      <c r="AF344" s="43">
        <v>51.62</v>
      </c>
      <c r="AG344" s="43">
        <v>0.745</v>
      </c>
      <c r="AH344" s="43">
        <v>53</v>
      </c>
      <c r="AI344" s="43">
        <v>39</v>
      </c>
      <c r="AJ344" s="43">
        <v>8</v>
      </c>
      <c r="AK344" s="51">
        <v>0.0796944</v>
      </c>
      <c r="AL344" s="15">
        <f t="shared" si="475"/>
        <v>0.0245914</v>
      </c>
      <c r="AM344" s="43">
        <v>0.0122957</v>
      </c>
      <c r="AN344" s="51">
        <v>0.0792618</v>
      </c>
      <c r="AO344" s="15">
        <f t="shared" si="476"/>
        <v>0.041315</v>
      </c>
      <c r="AP344" s="43">
        <v>0.0206575</v>
      </c>
      <c r="AQ344" s="37">
        <f t="shared" si="477"/>
        <v>-0.00544302226694526</v>
      </c>
      <c r="AR344" s="37">
        <f t="shared" si="478"/>
        <v>0.0917287422977079</v>
      </c>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row>
    <row r="345" s="4" customFormat="1" ht="16.8" spans="1:197">
      <c r="A345" s="4">
        <v>57</v>
      </c>
      <c r="B345" s="5" t="s">
        <v>281</v>
      </c>
      <c r="C345" s="42" t="s">
        <v>282</v>
      </c>
      <c r="D345" s="4" t="s">
        <v>145</v>
      </c>
      <c r="E345" s="7">
        <v>18.83</v>
      </c>
      <c r="F345" s="7">
        <v>68.32</v>
      </c>
      <c r="G345" s="5" t="s">
        <v>80</v>
      </c>
      <c r="H345" s="8">
        <v>560</v>
      </c>
      <c r="I345" s="7">
        <v>0.2</v>
      </c>
      <c r="J345" s="8">
        <v>340</v>
      </c>
      <c r="K345" s="4" t="s">
        <v>117</v>
      </c>
      <c r="L345" s="45"/>
      <c r="M345" s="42"/>
      <c r="P345" s="45">
        <v>10</v>
      </c>
      <c r="Q345" s="6" t="s">
        <v>89</v>
      </c>
      <c r="R345" s="5" t="s">
        <v>160</v>
      </c>
      <c r="S345" s="5" t="s">
        <v>110</v>
      </c>
      <c r="T345" s="42"/>
      <c r="W345" s="4">
        <v>1</v>
      </c>
      <c r="X345" s="5" t="s">
        <v>82</v>
      </c>
      <c r="Y345" s="4" t="s">
        <v>119</v>
      </c>
      <c r="Z345" s="48">
        <v>0.8128</v>
      </c>
      <c r="AA345" s="4">
        <v>4</v>
      </c>
      <c r="AB345" s="5" t="s">
        <v>147</v>
      </c>
      <c r="AC345" s="5" t="s">
        <v>87</v>
      </c>
      <c r="AD345" s="6" t="s">
        <v>88</v>
      </c>
      <c r="AE345" s="43">
        <v>4.6</v>
      </c>
      <c r="AF345" s="43">
        <v>51.62</v>
      </c>
      <c r="AG345" s="43">
        <v>0.745</v>
      </c>
      <c r="AH345" s="43">
        <v>53</v>
      </c>
      <c r="AI345" s="43">
        <v>39</v>
      </c>
      <c r="AJ345" s="43">
        <v>8</v>
      </c>
      <c r="AK345" s="51">
        <v>0.0796944</v>
      </c>
      <c r="AL345" s="15">
        <f t="shared" si="475"/>
        <v>0.0245914</v>
      </c>
      <c r="AM345" s="43">
        <v>0.0122957</v>
      </c>
      <c r="AN345" s="7">
        <v>0.0817524</v>
      </c>
      <c r="AO345" s="15">
        <f t="shared" si="476"/>
        <v>0.0236062</v>
      </c>
      <c r="AP345" s="43">
        <v>0.0118031</v>
      </c>
      <c r="AQ345" s="37">
        <f t="shared" si="477"/>
        <v>0.0254958473051015</v>
      </c>
      <c r="AR345" s="37">
        <f t="shared" si="478"/>
        <v>0.0446485369837636</v>
      </c>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row>
    <row r="346" s="4" customFormat="1" ht="16.8" spans="1:197">
      <c r="A346" s="4">
        <v>57</v>
      </c>
      <c r="B346" s="5" t="s">
        <v>281</v>
      </c>
      <c r="C346" s="42" t="s">
        <v>282</v>
      </c>
      <c r="D346" s="4" t="s">
        <v>145</v>
      </c>
      <c r="E346" s="7">
        <v>18.83</v>
      </c>
      <c r="F346" s="7">
        <v>68.32</v>
      </c>
      <c r="G346" s="5" t="s">
        <v>80</v>
      </c>
      <c r="H346" s="8">
        <v>560</v>
      </c>
      <c r="I346" s="7">
        <v>0.2</v>
      </c>
      <c r="J346" s="8">
        <v>340</v>
      </c>
      <c r="K346" s="4" t="s">
        <v>132</v>
      </c>
      <c r="L346" s="45"/>
      <c r="M346" s="42"/>
      <c r="P346" s="45"/>
      <c r="Q346" s="42"/>
      <c r="T346" s="6" t="s">
        <v>133</v>
      </c>
      <c r="U346" s="5" t="s">
        <v>283</v>
      </c>
      <c r="V346" s="4" t="s">
        <v>110</v>
      </c>
      <c r="W346" s="4">
        <v>1</v>
      </c>
      <c r="X346" s="5" t="s">
        <v>82</v>
      </c>
      <c r="Y346" s="4" t="s">
        <v>119</v>
      </c>
      <c r="Z346" s="48">
        <v>0.8128</v>
      </c>
      <c r="AA346" s="4">
        <v>4</v>
      </c>
      <c r="AB346" s="5" t="s">
        <v>147</v>
      </c>
      <c r="AC346" s="5" t="s">
        <v>87</v>
      </c>
      <c r="AD346" s="6" t="s">
        <v>88</v>
      </c>
      <c r="AE346" s="43">
        <v>4.6</v>
      </c>
      <c r="AF346" s="43">
        <v>51.62</v>
      </c>
      <c r="AG346" s="43">
        <v>0.745</v>
      </c>
      <c r="AH346" s="43">
        <v>53</v>
      </c>
      <c r="AI346" s="43">
        <v>39</v>
      </c>
      <c r="AJ346" s="43">
        <v>8</v>
      </c>
      <c r="AK346" s="51">
        <v>0.0796944</v>
      </c>
      <c r="AL346" s="15">
        <f t="shared" si="475"/>
        <v>0.0245914</v>
      </c>
      <c r="AM346" s="43">
        <v>0.0122957</v>
      </c>
      <c r="AN346" s="7">
        <v>0.0720065</v>
      </c>
      <c r="AO346" s="15">
        <f t="shared" si="476"/>
        <v>0.0295066</v>
      </c>
      <c r="AP346" s="43">
        <v>0.0147533</v>
      </c>
      <c r="AQ346" s="37">
        <f t="shared" si="477"/>
        <v>-0.101442927120455</v>
      </c>
      <c r="AR346" s="37">
        <f t="shared" si="478"/>
        <v>0.0657833288176598</v>
      </c>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row>
    <row r="347" s="4" customFormat="1" ht="16.8" spans="1:197">
      <c r="A347" s="4">
        <v>57</v>
      </c>
      <c r="B347" s="5" t="s">
        <v>281</v>
      </c>
      <c r="C347" s="42" t="s">
        <v>282</v>
      </c>
      <c r="D347" s="4" t="s">
        <v>145</v>
      </c>
      <c r="E347" s="7">
        <v>18.83</v>
      </c>
      <c r="F347" s="7">
        <v>68.32</v>
      </c>
      <c r="G347" s="5" t="s">
        <v>80</v>
      </c>
      <c r="H347" s="8">
        <v>560</v>
      </c>
      <c r="I347" s="7">
        <v>0.2</v>
      </c>
      <c r="J347" s="8">
        <v>340</v>
      </c>
      <c r="K347" s="4" t="s">
        <v>81</v>
      </c>
      <c r="L347" s="45">
        <v>10</v>
      </c>
      <c r="M347" s="6" t="s">
        <v>89</v>
      </c>
      <c r="N347" s="5" t="s">
        <v>147</v>
      </c>
      <c r="O347" s="5" t="s">
        <v>110</v>
      </c>
      <c r="P347" s="45"/>
      <c r="Q347" s="42"/>
      <c r="T347" s="42"/>
      <c r="W347" s="4">
        <v>1</v>
      </c>
      <c r="X347" s="5" t="s">
        <v>82</v>
      </c>
      <c r="Y347" s="4" t="s">
        <v>119</v>
      </c>
      <c r="Z347" s="48">
        <v>0.8128</v>
      </c>
      <c r="AA347" s="4">
        <v>4</v>
      </c>
      <c r="AB347" s="5" t="s">
        <v>147</v>
      </c>
      <c r="AC347" s="5" t="s">
        <v>87</v>
      </c>
      <c r="AD347" s="6" t="s">
        <v>88</v>
      </c>
      <c r="AE347" s="43">
        <v>4.6</v>
      </c>
      <c r="AF347" s="43">
        <v>51.62</v>
      </c>
      <c r="AG347" s="43">
        <v>0.745</v>
      </c>
      <c r="AH347" s="43">
        <v>53</v>
      </c>
      <c r="AI347" s="43">
        <v>39</v>
      </c>
      <c r="AJ347" s="43">
        <v>8</v>
      </c>
      <c r="AK347" s="7">
        <v>0.0359552</v>
      </c>
      <c r="AL347" s="15">
        <f t="shared" si="475"/>
        <v>0.0167212</v>
      </c>
      <c r="AM347" s="43">
        <v>0.0083606</v>
      </c>
      <c r="AN347" s="7">
        <v>0.0581736</v>
      </c>
      <c r="AO347" s="15">
        <f t="shared" si="476"/>
        <v>0.0354162</v>
      </c>
      <c r="AP347" s="43">
        <v>0.0177081</v>
      </c>
      <c r="AQ347" s="37">
        <f t="shared" si="477"/>
        <v>0.481157924530948</v>
      </c>
      <c r="AR347" s="37">
        <f t="shared" si="478"/>
        <v>0.14672933821157</v>
      </c>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row>
    <row r="348" s="4" customFormat="1" ht="16.8" spans="1:197">
      <c r="A348" s="4">
        <v>57</v>
      </c>
      <c r="B348" s="5" t="s">
        <v>281</v>
      </c>
      <c r="C348" s="42" t="s">
        <v>282</v>
      </c>
      <c r="D348" s="4" t="s">
        <v>145</v>
      </c>
      <c r="E348" s="7">
        <v>18.83</v>
      </c>
      <c r="F348" s="7">
        <v>68.32</v>
      </c>
      <c r="G348" s="5" t="s">
        <v>80</v>
      </c>
      <c r="H348" s="8">
        <v>560</v>
      </c>
      <c r="I348" s="7">
        <v>0.2</v>
      </c>
      <c r="J348" s="8">
        <v>340</v>
      </c>
      <c r="K348" s="4" t="s">
        <v>117</v>
      </c>
      <c r="L348" s="45"/>
      <c r="M348" s="42"/>
      <c r="P348" s="45">
        <v>10</v>
      </c>
      <c r="Q348" s="6" t="s">
        <v>89</v>
      </c>
      <c r="R348" s="5" t="s">
        <v>160</v>
      </c>
      <c r="S348" s="5" t="s">
        <v>110</v>
      </c>
      <c r="T348" s="42"/>
      <c r="W348" s="4">
        <v>1</v>
      </c>
      <c r="X348" s="5" t="s">
        <v>82</v>
      </c>
      <c r="Y348" s="4" t="s">
        <v>119</v>
      </c>
      <c r="Z348" s="48">
        <v>0.8128</v>
      </c>
      <c r="AA348" s="4">
        <v>4</v>
      </c>
      <c r="AB348" s="5" t="s">
        <v>147</v>
      </c>
      <c r="AC348" s="5" t="s">
        <v>87</v>
      </c>
      <c r="AD348" s="6" t="s">
        <v>88</v>
      </c>
      <c r="AE348" s="43">
        <v>4.6</v>
      </c>
      <c r="AF348" s="43">
        <v>51.62</v>
      </c>
      <c r="AG348" s="43">
        <v>0.745</v>
      </c>
      <c r="AH348" s="43">
        <v>53</v>
      </c>
      <c r="AI348" s="43">
        <v>39</v>
      </c>
      <c r="AJ348" s="43">
        <v>8</v>
      </c>
      <c r="AK348" s="7">
        <v>0.0359552</v>
      </c>
      <c r="AL348" s="15">
        <f t="shared" si="475"/>
        <v>0.0167212</v>
      </c>
      <c r="AM348" s="43">
        <v>0.0083606</v>
      </c>
      <c r="AN348" s="7">
        <v>0.0444355</v>
      </c>
      <c r="AO348" s="15">
        <f t="shared" si="476"/>
        <v>0.023605</v>
      </c>
      <c r="AP348" s="43">
        <v>0.0118025</v>
      </c>
      <c r="AQ348" s="37">
        <f t="shared" si="477"/>
        <v>0.211764980470586</v>
      </c>
      <c r="AR348" s="37">
        <f t="shared" si="478"/>
        <v>0.124617905317379</v>
      </c>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row>
    <row r="349" s="4" customFormat="1" ht="16.8" spans="1:197">
      <c r="A349" s="4">
        <v>57</v>
      </c>
      <c r="B349" s="5" t="s">
        <v>281</v>
      </c>
      <c r="C349" s="42" t="s">
        <v>282</v>
      </c>
      <c r="D349" s="4" t="s">
        <v>145</v>
      </c>
      <c r="E349" s="7">
        <v>18.83</v>
      </c>
      <c r="F349" s="7">
        <v>68.32</v>
      </c>
      <c r="G349" s="5" t="s">
        <v>80</v>
      </c>
      <c r="H349" s="8">
        <v>560</v>
      </c>
      <c r="I349" s="7">
        <v>0.2</v>
      </c>
      <c r="J349" s="8">
        <v>340</v>
      </c>
      <c r="K349" s="4" t="s">
        <v>132</v>
      </c>
      <c r="L349" s="45"/>
      <c r="M349" s="42"/>
      <c r="P349" s="45"/>
      <c r="Q349" s="42"/>
      <c r="T349" s="6" t="s">
        <v>133</v>
      </c>
      <c r="U349" s="5" t="s">
        <v>283</v>
      </c>
      <c r="V349" s="4" t="s">
        <v>110</v>
      </c>
      <c r="W349" s="4">
        <v>1</v>
      </c>
      <c r="X349" s="5" t="s">
        <v>82</v>
      </c>
      <c r="Y349" s="4" t="s">
        <v>119</v>
      </c>
      <c r="Z349" s="48">
        <v>0.8128</v>
      </c>
      <c r="AA349" s="4">
        <v>4</v>
      </c>
      <c r="AB349" s="5" t="s">
        <v>147</v>
      </c>
      <c r="AC349" s="5" t="s">
        <v>87</v>
      </c>
      <c r="AD349" s="6" t="s">
        <v>88</v>
      </c>
      <c r="AE349" s="43">
        <v>4.6</v>
      </c>
      <c r="AF349" s="43">
        <v>51.62</v>
      </c>
      <c r="AG349" s="43">
        <v>0.745</v>
      </c>
      <c r="AH349" s="43">
        <v>53</v>
      </c>
      <c r="AI349" s="43">
        <v>39</v>
      </c>
      <c r="AJ349" s="43">
        <v>8</v>
      </c>
      <c r="AK349" s="7">
        <v>0.0359552</v>
      </c>
      <c r="AL349" s="15">
        <f t="shared" si="475"/>
        <v>0.0167212</v>
      </c>
      <c r="AM349" s="43">
        <v>0.0083606</v>
      </c>
      <c r="AN349" s="7">
        <v>0.0508894</v>
      </c>
      <c r="AO349" s="15">
        <f t="shared" si="476"/>
        <v>0.0186882</v>
      </c>
      <c r="AP349" s="43">
        <v>0.0093441</v>
      </c>
      <c r="AQ349" s="37">
        <f t="shared" si="477"/>
        <v>0.347380931347973</v>
      </c>
      <c r="AR349" s="37">
        <f t="shared" si="478"/>
        <v>0.0877841677012055</v>
      </c>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row>
    <row r="350" ht="16.8" spans="1:46">
      <c r="A350" s="4">
        <v>57</v>
      </c>
      <c r="B350" s="5" t="s">
        <v>281</v>
      </c>
      <c r="C350" s="42" t="s">
        <v>282</v>
      </c>
      <c r="D350" s="4" t="s">
        <v>145</v>
      </c>
      <c r="E350" s="7">
        <v>18.83</v>
      </c>
      <c r="F350" s="7">
        <v>68.32</v>
      </c>
      <c r="G350" s="5" t="s">
        <v>80</v>
      </c>
      <c r="H350" s="8">
        <v>560</v>
      </c>
      <c r="I350" s="7">
        <v>0.2</v>
      </c>
      <c r="J350" s="8">
        <v>340</v>
      </c>
      <c r="K350" s="4" t="s">
        <v>81</v>
      </c>
      <c r="L350" s="45">
        <v>10</v>
      </c>
      <c r="M350" s="6" t="s">
        <v>89</v>
      </c>
      <c r="N350" s="5" t="s">
        <v>147</v>
      </c>
      <c r="O350" s="5" t="s">
        <v>110</v>
      </c>
      <c r="P350" s="45"/>
      <c r="Q350" s="42"/>
      <c r="R350" s="4"/>
      <c r="S350" s="4"/>
      <c r="T350" s="42"/>
      <c r="U350" s="4"/>
      <c r="V350" s="4"/>
      <c r="W350" s="4">
        <v>1</v>
      </c>
      <c r="X350" s="5" t="s">
        <v>82</v>
      </c>
      <c r="Y350" s="4" t="s">
        <v>119</v>
      </c>
      <c r="Z350" s="48">
        <v>0.8128</v>
      </c>
      <c r="AA350" s="4">
        <v>4</v>
      </c>
      <c r="AB350" s="5" t="s">
        <v>147</v>
      </c>
      <c r="AC350" s="5" t="s">
        <v>87</v>
      </c>
      <c r="AD350" s="6" t="s">
        <v>88</v>
      </c>
      <c r="AE350" s="43">
        <v>5.1</v>
      </c>
      <c r="AF350" s="7">
        <v>51.04</v>
      </c>
      <c r="AG350" s="43">
        <v>0.745</v>
      </c>
      <c r="AH350" s="7">
        <v>53</v>
      </c>
      <c r="AI350" s="7">
        <v>39</v>
      </c>
      <c r="AJ350" s="43">
        <v>8</v>
      </c>
      <c r="AK350" s="43">
        <v>0.0911292</v>
      </c>
      <c r="AL350" s="15">
        <f t="shared" si="475"/>
        <v>0.0254856</v>
      </c>
      <c r="AM350" s="7">
        <v>0.0127428</v>
      </c>
      <c r="AN350" s="43">
        <v>0.0938747</v>
      </c>
      <c r="AO350" s="15">
        <f t="shared" si="476"/>
        <v>0.0264666</v>
      </c>
      <c r="AP350" s="7">
        <v>0.0132333</v>
      </c>
      <c r="AQ350" s="37">
        <f t="shared" si="477"/>
        <v>0.0296826345385126</v>
      </c>
      <c r="AR350" s="37">
        <f t="shared" si="478"/>
        <v>0.039424945635706</v>
      </c>
      <c r="AS350" s="5"/>
      <c r="AT350" s="5"/>
    </row>
    <row r="351" ht="16.8" spans="1:46">
      <c r="A351" s="4">
        <v>57</v>
      </c>
      <c r="B351" s="5" t="s">
        <v>281</v>
      </c>
      <c r="C351" s="42" t="s">
        <v>282</v>
      </c>
      <c r="D351" s="4" t="s">
        <v>145</v>
      </c>
      <c r="E351" s="7">
        <v>18.83</v>
      </c>
      <c r="F351" s="7">
        <v>68.32</v>
      </c>
      <c r="G351" s="5" t="s">
        <v>80</v>
      </c>
      <c r="H351" s="8">
        <v>560</v>
      </c>
      <c r="I351" s="7">
        <v>0.2</v>
      </c>
      <c r="J351" s="8">
        <v>340</v>
      </c>
      <c r="K351" s="4" t="s">
        <v>117</v>
      </c>
      <c r="L351" s="45"/>
      <c r="M351" s="42"/>
      <c r="N351" s="4"/>
      <c r="O351" s="4"/>
      <c r="P351" s="45">
        <v>10</v>
      </c>
      <c r="Q351" s="6" t="s">
        <v>89</v>
      </c>
      <c r="R351" s="5" t="s">
        <v>160</v>
      </c>
      <c r="S351" s="5" t="s">
        <v>110</v>
      </c>
      <c r="T351" s="42"/>
      <c r="U351" s="4"/>
      <c r="V351" s="4"/>
      <c r="W351" s="4">
        <v>1</v>
      </c>
      <c r="X351" s="5" t="s">
        <v>82</v>
      </c>
      <c r="Y351" s="4" t="s">
        <v>119</v>
      </c>
      <c r="Z351" s="48">
        <v>0.8128</v>
      </c>
      <c r="AA351" s="4">
        <v>4</v>
      </c>
      <c r="AB351" s="5" t="s">
        <v>147</v>
      </c>
      <c r="AC351" s="5" t="s">
        <v>87</v>
      </c>
      <c r="AD351" s="6" t="s">
        <v>88</v>
      </c>
      <c r="AE351" s="43">
        <v>5.1</v>
      </c>
      <c r="AF351" s="7">
        <v>51.04</v>
      </c>
      <c r="AG351" s="43">
        <v>0.745</v>
      </c>
      <c r="AH351" s="7">
        <v>53</v>
      </c>
      <c r="AI351" s="7">
        <v>39</v>
      </c>
      <c r="AJ351" s="43">
        <v>8</v>
      </c>
      <c r="AK351" s="43">
        <v>0.0911292</v>
      </c>
      <c r="AL351" s="15">
        <f t="shared" si="475"/>
        <v>0.0254856</v>
      </c>
      <c r="AM351" s="7">
        <v>0.0127428</v>
      </c>
      <c r="AN351" s="43">
        <v>0.075144</v>
      </c>
      <c r="AO351" s="15">
        <f t="shared" si="476"/>
        <v>0.0117648</v>
      </c>
      <c r="AP351" s="7">
        <v>0.0058824</v>
      </c>
      <c r="AQ351" s="37">
        <f t="shared" si="477"/>
        <v>-0.192872007109451</v>
      </c>
      <c r="AR351" s="37">
        <f t="shared" si="478"/>
        <v>0.0256810792556789</v>
      </c>
      <c r="AS351" s="5"/>
      <c r="AT351" s="5"/>
    </row>
    <row r="352" ht="16.8" spans="1:46">
      <c r="A352" s="4">
        <v>57</v>
      </c>
      <c r="B352" s="5" t="s">
        <v>281</v>
      </c>
      <c r="C352" s="42" t="s">
        <v>282</v>
      </c>
      <c r="D352" s="4" t="s">
        <v>145</v>
      </c>
      <c r="E352" s="7">
        <v>18.83</v>
      </c>
      <c r="F352" s="7">
        <v>68.32</v>
      </c>
      <c r="G352" s="5" t="s">
        <v>80</v>
      </c>
      <c r="H352" s="8">
        <v>560</v>
      </c>
      <c r="I352" s="7">
        <v>0.2</v>
      </c>
      <c r="J352" s="8">
        <v>340</v>
      </c>
      <c r="K352" s="4" t="s">
        <v>132</v>
      </c>
      <c r="L352" s="45"/>
      <c r="M352" s="42"/>
      <c r="N352" s="4"/>
      <c r="O352" s="4"/>
      <c r="P352" s="45"/>
      <c r="Q352" s="42"/>
      <c r="R352" s="4"/>
      <c r="S352" s="4"/>
      <c r="T352" s="6" t="s">
        <v>133</v>
      </c>
      <c r="U352" s="5" t="s">
        <v>283</v>
      </c>
      <c r="V352" s="4" t="s">
        <v>110</v>
      </c>
      <c r="W352" s="4">
        <v>1</v>
      </c>
      <c r="X352" s="5" t="s">
        <v>82</v>
      </c>
      <c r="Y352" s="4" t="s">
        <v>119</v>
      </c>
      <c r="Z352" s="48">
        <v>0.8128</v>
      </c>
      <c r="AA352" s="4">
        <v>4</v>
      </c>
      <c r="AB352" s="5" t="s">
        <v>147</v>
      </c>
      <c r="AC352" s="5" t="s">
        <v>87</v>
      </c>
      <c r="AD352" s="6" t="s">
        <v>88</v>
      </c>
      <c r="AE352" s="43">
        <v>5.1</v>
      </c>
      <c r="AF352" s="7">
        <v>51.04</v>
      </c>
      <c r="AG352" s="43">
        <v>0.745</v>
      </c>
      <c r="AH352" s="7">
        <v>53</v>
      </c>
      <c r="AI352" s="7">
        <v>39</v>
      </c>
      <c r="AJ352" s="43">
        <v>8</v>
      </c>
      <c r="AK352" s="43">
        <v>0.0911292</v>
      </c>
      <c r="AL352" s="15">
        <f t="shared" si="475"/>
        <v>0.0254856</v>
      </c>
      <c r="AM352" s="7">
        <v>0.0127428</v>
      </c>
      <c r="AN352" s="43">
        <v>0.0684791</v>
      </c>
      <c r="AO352" s="15">
        <f t="shared" si="476"/>
        <v>0.0235294</v>
      </c>
      <c r="AP352" s="7">
        <v>0.0117647</v>
      </c>
      <c r="AQ352" s="37">
        <f t="shared" si="477"/>
        <v>-0.285749690577907</v>
      </c>
      <c r="AR352" s="37">
        <f t="shared" si="478"/>
        <v>0.0490682477708315</v>
      </c>
      <c r="AS352" s="5"/>
      <c r="AT352" s="5"/>
    </row>
    <row r="353" ht="16.8" spans="1:46">
      <c r="A353" s="4">
        <v>57</v>
      </c>
      <c r="B353" s="5" t="s">
        <v>281</v>
      </c>
      <c r="C353" s="42" t="s">
        <v>282</v>
      </c>
      <c r="D353" s="4" t="s">
        <v>145</v>
      </c>
      <c r="E353" s="7">
        <v>18.83</v>
      </c>
      <c r="F353" s="7">
        <v>68.32</v>
      </c>
      <c r="G353" s="5" t="s">
        <v>80</v>
      </c>
      <c r="H353" s="8">
        <v>560</v>
      </c>
      <c r="I353" s="7">
        <v>0.2</v>
      </c>
      <c r="J353" s="8">
        <v>340</v>
      </c>
      <c r="K353" s="4" t="s">
        <v>81</v>
      </c>
      <c r="L353" s="45">
        <v>10</v>
      </c>
      <c r="M353" s="6" t="s">
        <v>89</v>
      </c>
      <c r="N353" s="5" t="s">
        <v>147</v>
      </c>
      <c r="O353" s="5" t="s">
        <v>110</v>
      </c>
      <c r="P353" s="45"/>
      <c r="Q353" s="42"/>
      <c r="R353" s="4"/>
      <c r="S353" s="4"/>
      <c r="T353" s="42"/>
      <c r="U353" s="4"/>
      <c r="V353" s="4"/>
      <c r="W353" s="4">
        <v>1</v>
      </c>
      <c r="X353" s="5" t="s">
        <v>82</v>
      </c>
      <c r="Y353" s="4" t="s">
        <v>119</v>
      </c>
      <c r="Z353" s="48">
        <v>0.8128</v>
      </c>
      <c r="AA353" s="4">
        <v>4</v>
      </c>
      <c r="AB353" s="5" t="s">
        <v>147</v>
      </c>
      <c r="AC353" s="5" t="s">
        <v>87</v>
      </c>
      <c r="AD353" s="6" t="s">
        <v>88</v>
      </c>
      <c r="AE353" s="43">
        <v>5.1</v>
      </c>
      <c r="AF353" s="7">
        <v>51.04</v>
      </c>
      <c r="AG353" s="43">
        <v>0.745</v>
      </c>
      <c r="AH353" s="7">
        <v>53</v>
      </c>
      <c r="AI353" s="7">
        <v>39</v>
      </c>
      <c r="AJ353" s="43">
        <v>8</v>
      </c>
      <c r="AK353" s="43">
        <v>0.030734</v>
      </c>
      <c r="AL353" s="15">
        <f t="shared" si="475"/>
        <v>0.00196079999999999</v>
      </c>
      <c r="AM353" s="7">
        <v>0.000980399999999996</v>
      </c>
      <c r="AN353" s="43">
        <v>0.0446551</v>
      </c>
      <c r="AO353" s="15">
        <f t="shared" si="476"/>
        <v>0.0117648</v>
      </c>
      <c r="AP353" s="7">
        <v>0.0058824</v>
      </c>
      <c r="AQ353" s="37">
        <f t="shared" si="477"/>
        <v>0.373598988891087</v>
      </c>
      <c r="AR353" s="37">
        <f t="shared" si="478"/>
        <v>0.0183702762887174</v>
      </c>
      <c r="AS353" s="5"/>
      <c r="AT353" s="5"/>
    </row>
    <row r="354" ht="16.8" spans="1:46">
      <c r="A354" s="4">
        <v>57</v>
      </c>
      <c r="B354" s="5" t="s">
        <v>281</v>
      </c>
      <c r="C354" s="42" t="s">
        <v>282</v>
      </c>
      <c r="D354" s="4" t="s">
        <v>145</v>
      </c>
      <c r="E354" s="7">
        <v>18.83</v>
      </c>
      <c r="F354" s="7">
        <v>68.32</v>
      </c>
      <c r="G354" s="5" t="s">
        <v>80</v>
      </c>
      <c r="H354" s="8">
        <v>560</v>
      </c>
      <c r="I354" s="7">
        <v>0.2</v>
      </c>
      <c r="J354" s="8">
        <v>340</v>
      </c>
      <c r="K354" s="4" t="s">
        <v>117</v>
      </c>
      <c r="L354" s="45"/>
      <c r="M354" s="42"/>
      <c r="N354" s="4"/>
      <c r="O354" s="4"/>
      <c r="P354" s="45">
        <v>10</v>
      </c>
      <c r="Q354" s="6" t="s">
        <v>89</v>
      </c>
      <c r="R354" s="5" t="s">
        <v>160</v>
      </c>
      <c r="S354" s="5" t="s">
        <v>110</v>
      </c>
      <c r="T354" s="42"/>
      <c r="U354" s="4"/>
      <c r="V354" s="4"/>
      <c r="W354" s="4">
        <v>1</v>
      </c>
      <c r="X354" s="5" t="s">
        <v>82</v>
      </c>
      <c r="Y354" s="4" t="s">
        <v>119</v>
      </c>
      <c r="Z354" s="48">
        <v>0.8128</v>
      </c>
      <c r="AA354" s="4">
        <v>4</v>
      </c>
      <c r="AB354" s="5" t="s">
        <v>147</v>
      </c>
      <c r="AC354" s="5" t="s">
        <v>87</v>
      </c>
      <c r="AD354" s="6" t="s">
        <v>88</v>
      </c>
      <c r="AE354" s="43">
        <v>5.1</v>
      </c>
      <c r="AF354" s="7">
        <v>51.04</v>
      </c>
      <c r="AG354" s="43">
        <v>0.745</v>
      </c>
      <c r="AH354" s="7">
        <v>53</v>
      </c>
      <c r="AI354" s="7">
        <v>39</v>
      </c>
      <c r="AJ354" s="43">
        <v>8</v>
      </c>
      <c r="AK354" s="43">
        <v>0.030734</v>
      </c>
      <c r="AL354" s="15">
        <f t="shared" si="475"/>
        <v>0.00196079999999999</v>
      </c>
      <c r="AM354" s="7">
        <v>0.000980399999999996</v>
      </c>
      <c r="AN354" s="43">
        <v>0.0367131</v>
      </c>
      <c r="AO354" s="15">
        <f t="shared" si="476"/>
        <v>0.0107844</v>
      </c>
      <c r="AP354" s="7">
        <v>0.0053922</v>
      </c>
      <c r="AQ354" s="37">
        <f t="shared" si="477"/>
        <v>0.177764105965404</v>
      </c>
      <c r="AR354" s="37">
        <f t="shared" si="478"/>
        <v>0.0225895527734005</v>
      </c>
      <c r="AS354" s="5"/>
      <c r="AT354" s="5"/>
    </row>
    <row r="355" ht="16.8" spans="1:46">
      <c r="A355" s="4">
        <v>57</v>
      </c>
      <c r="B355" s="5" t="s">
        <v>281</v>
      </c>
      <c r="C355" s="42" t="s">
        <v>282</v>
      </c>
      <c r="D355" s="4" t="s">
        <v>145</v>
      </c>
      <c r="E355" s="7">
        <v>18.83</v>
      </c>
      <c r="F355" s="7">
        <v>68.32</v>
      </c>
      <c r="G355" s="5" t="s">
        <v>80</v>
      </c>
      <c r="H355" s="8">
        <v>560</v>
      </c>
      <c r="I355" s="7">
        <v>0.2</v>
      </c>
      <c r="J355" s="8">
        <v>340</v>
      </c>
      <c r="K355" s="4" t="s">
        <v>132</v>
      </c>
      <c r="L355" s="45"/>
      <c r="M355" s="42"/>
      <c r="N355" s="4"/>
      <c r="O355" s="4"/>
      <c r="P355" s="45"/>
      <c r="Q355" s="42"/>
      <c r="R355" s="4"/>
      <c r="S355" s="4"/>
      <c r="T355" s="6" t="s">
        <v>133</v>
      </c>
      <c r="U355" s="5" t="s">
        <v>283</v>
      </c>
      <c r="V355" s="4" t="s">
        <v>110</v>
      </c>
      <c r="W355" s="4">
        <v>1</v>
      </c>
      <c r="X355" s="5" t="s">
        <v>82</v>
      </c>
      <c r="Y355" s="4" t="s">
        <v>119</v>
      </c>
      <c r="Z355" s="48">
        <v>0.8128</v>
      </c>
      <c r="AA355" s="4">
        <v>4</v>
      </c>
      <c r="AB355" s="5" t="s">
        <v>147</v>
      </c>
      <c r="AC355" s="5" t="s">
        <v>87</v>
      </c>
      <c r="AD355" s="6" t="s">
        <v>88</v>
      </c>
      <c r="AE355" s="43">
        <v>5.1</v>
      </c>
      <c r="AF355" s="7">
        <v>51.04</v>
      </c>
      <c r="AG355" s="43">
        <v>0.745</v>
      </c>
      <c r="AH355" s="7">
        <v>53</v>
      </c>
      <c r="AI355" s="7">
        <v>39</v>
      </c>
      <c r="AJ355" s="43">
        <v>8</v>
      </c>
      <c r="AK355" s="43">
        <v>0.030734</v>
      </c>
      <c r="AL355" s="15">
        <f t="shared" si="475"/>
        <v>0.00196079999999999</v>
      </c>
      <c r="AM355" s="7">
        <v>0.000980399999999996</v>
      </c>
      <c r="AN355" s="43">
        <v>0.0536765</v>
      </c>
      <c r="AO355" s="15">
        <f t="shared" si="476"/>
        <v>0.0274466</v>
      </c>
      <c r="AP355" s="7">
        <v>0.0137233</v>
      </c>
      <c r="AQ355" s="37">
        <f t="shared" si="477"/>
        <v>0.557605755712345</v>
      </c>
      <c r="AR355" s="37">
        <f t="shared" si="478"/>
        <v>0.0663831019342302</v>
      </c>
      <c r="AS355" s="5"/>
      <c r="AT355" s="5"/>
    </row>
    <row r="356" ht="16.8" spans="1:46">
      <c r="A356" s="4">
        <v>57</v>
      </c>
      <c r="B356" s="5" t="s">
        <v>281</v>
      </c>
      <c r="C356" s="42" t="s">
        <v>282</v>
      </c>
      <c r="D356" s="4" t="s">
        <v>145</v>
      </c>
      <c r="E356" s="7">
        <v>18.83</v>
      </c>
      <c r="F356" s="7">
        <v>68.32</v>
      </c>
      <c r="G356" s="5" t="s">
        <v>80</v>
      </c>
      <c r="H356" s="8">
        <v>560</v>
      </c>
      <c r="I356" s="7">
        <v>0.2</v>
      </c>
      <c r="J356" s="8">
        <v>340</v>
      </c>
      <c r="K356" s="4" t="s">
        <v>81</v>
      </c>
      <c r="L356" s="45">
        <v>10</v>
      </c>
      <c r="M356" s="6" t="s">
        <v>89</v>
      </c>
      <c r="N356" s="5" t="s">
        <v>147</v>
      </c>
      <c r="O356" s="5" t="s">
        <v>110</v>
      </c>
      <c r="P356" s="45"/>
      <c r="Q356" s="42"/>
      <c r="R356" s="4"/>
      <c r="S356" s="4"/>
      <c r="T356" s="42"/>
      <c r="U356" s="4"/>
      <c r="V356" s="4"/>
      <c r="W356" s="4">
        <v>1</v>
      </c>
      <c r="X356" s="5" t="s">
        <v>82</v>
      </c>
      <c r="Y356" s="4" t="s">
        <v>119</v>
      </c>
      <c r="Z356" s="48">
        <v>0.8128</v>
      </c>
      <c r="AA356" s="4">
        <v>4</v>
      </c>
      <c r="AB356" s="5" t="s">
        <v>147</v>
      </c>
      <c r="AC356" s="5" t="s">
        <v>87</v>
      </c>
      <c r="AD356" s="6" t="s">
        <v>88</v>
      </c>
      <c r="AE356" s="43">
        <v>5.1</v>
      </c>
      <c r="AF356" s="7">
        <v>51.04</v>
      </c>
      <c r="AG356" s="43">
        <v>0.745</v>
      </c>
      <c r="AH356" s="7">
        <v>53</v>
      </c>
      <c r="AI356" s="7">
        <v>39</v>
      </c>
      <c r="AJ356" s="43">
        <v>8</v>
      </c>
      <c r="AK356" s="43">
        <v>0.122665</v>
      </c>
      <c r="AL356" s="15">
        <f t="shared" si="475"/>
        <v>0.02255</v>
      </c>
      <c r="AM356" s="7">
        <v>0.011275</v>
      </c>
      <c r="AN356" s="7">
        <v>0.139132</v>
      </c>
      <c r="AO356" s="15">
        <f t="shared" si="476"/>
        <v>0.05196</v>
      </c>
      <c r="AP356" s="7">
        <v>0.02598</v>
      </c>
      <c r="AQ356" s="37">
        <f t="shared" si="477"/>
        <v>0.125966060343392</v>
      </c>
      <c r="AR356" s="37">
        <f t="shared" si="478"/>
        <v>0.0433165118771149</v>
      </c>
      <c r="AS356" s="5"/>
      <c r="AT356" s="5"/>
    </row>
    <row r="357" ht="16.8" spans="1:46">
      <c r="A357" s="4">
        <v>57</v>
      </c>
      <c r="B357" s="5" t="s">
        <v>281</v>
      </c>
      <c r="C357" s="42" t="s">
        <v>282</v>
      </c>
      <c r="D357" s="4" t="s">
        <v>145</v>
      </c>
      <c r="E357" s="7">
        <v>18.83</v>
      </c>
      <c r="F357" s="7">
        <v>68.32</v>
      </c>
      <c r="G357" s="5" t="s">
        <v>80</v>
      </c>
      <c r="H357" s="8">
        <v>560</v>
      </c>
      <c r="I357" s="7">
        <v>0.2</v>
      </c>
      <c r="J357" s="8">
        <v>340</v>
      </c>
      <c r="K357" s="4" t="s">
        <v>117</v>
      </c>
      <c r="L357" s="45"/>
      <c r="M357" s="42"/>
      <c r="N357" s="4"/>
      <c r="O357" s="4"/>
      <c r="P357" s="45">
        <v>10</v>
      </c>
      <c r="Q357" s="6" t="s">
        <v>89</v>
      </c>
      <c r="R357" s="5" t="s">
        <v>160</v>
      </c>
      <c r="S357" s="5" t="s">
        <v>110</v>
      </c>
      <c r="T357" s="42"/>
      <c r="U357" s="4"/>
      <c r="V357" s="4"/>
      <c r="W357" s="4">
        <v>1</v>
      </c>
      <c r="X357" s="5" t="s">
        <v>82</v>
      </c>
      <c r="Y357" s="4" t="s">
        <v>119</v>
      </c>
      <c r="Z357" s="48">
        <v>0.8128</v>
      </c>
      <c r="AA357" s="4">
        <v>4</v>
      </c>
      <c r="AB357" s="5" t="s">
        <v>147</v>
      </c>
      <c r="AC357" s="5" t="s">
        <v>87</v>
      </c>
      <c r="AD357" s="6" t="s">
        <v>88</v>
      </c>
      <c r="AE357" s="43">
        <v>5.1</v>
      </c>
      <c r="AF357" s="7">
        <v>51.04</v>
      </c>
      <c r="AG357" s="43">
        <v>0.745</v>
      </c>
      <c r="AH357" s="7">
        <v>53</v>
      </c>
      <c r="AI357" s="7">
        <v>39</v>
      </c>
      <c r="AJ357" s="43">
        <v>8</v>
      </c>
      <c r="AK357" s="43">
        <v>0.122665</v>
      </c>
      <c r="AL357" s="15">
        <f t="shared" si="475"/>
        <v>0.02255</v>
      </c>
      <c r="AM357" s="7">
        <v>0.011275</v>
      </c>
      <c r="AN357" s="7">
        <v>0.129719</v>
      </c>
      <c r="AO357" s="15">
        <f t="shared" si="476"/>
        <v>0.057834</v>
      </c>
      <c r="AP357" s="7">
        <v>0.028917</v>
      </c>
      <c r="AQ357" s="37">
        <f t="shared" si="477"/>
        <v>0.0559135100459058</v>
      </c>
      <c r="AR357" s="37">
        <f t="shared" si="478"/>
        <v>0.058142202345932</v>
      </c>
      <c r="AS357" s="5"/>
      <c r="AT357" s="5"/>
    </row>
    <row r="358" ht="16.8" spans="1:46">
      <c r="A358" s="4">
        <v>57</v>
      </c>
      <c r="B358" s="5" t="s">
        <v>281</v>
      </c>
      <c r="C358" s="42" t="s">
        <v>282</v>
      </c>
      <c r="D358" s="4" t="s">
        <v>145</v>
      </c>
      <c r="E358" s="7">
        <v>18.83</v>
      </c>
      <c r="F358" s="7">
        <v>68.32</v>
      </c>
      <c r="G358" s="5" t="s">
        <v>80</v>
      </c>
      <c r="H358" s="8">
        <v>560</v>
      </c>
      <c r="I358" s="7">
        <v>0.2</v>
      </c>
      <c r="J358" s="8">
        <v>340</v>
      </c>
      <c r="K358" s="4" t="s">
        <v>132</v>
      </c>
      <c r="L358" s="45"/>
      <c r="M358" s="42"/>
      <c r="N358" s="4"/>
      <c r="O358" s="4"/>
      <c r="P358" s="45"/>
      <c r="Q358" s="42"/>
      <c r="R358" s="4"/>
      <c r="S358" s="4"/>
      <c r="T358" s="6" t="s">
        <v>133</v>
      </c>
      <c r="U358" s="5" t="s">
        <v>283</v>
      </c>
      <c r="V358" s="4" t="s">
        <v>110</v>
      </c>
      <c r="W358" s="4">
        <v>1</v>
      </c>
      <c r="X358" s="5" t="s">
        <v>82</v>
      </c>
      <c r="Y358" s="4" t="s">
        <v>119</v>
      </c>
      <c r="Z358" s="48">
        <v>0.8128</v>
      </c>
      <c r="AA358" s="4">
        <v>4</v>
      </c>
      <c r="AB358" s="5" t="s">
        <v>147</v>
      </c>
      <c r="AC358" s="5" t="s">
        <v>87</v>
      </c>
      <c r="AD358" s="6" t="s">
        <v>88</v>
      </c>
      <c r="AE358" s="43">
        <v>5.1</v>
      </c>
      <c r="AF358" s="7">
        <v>51.04</v>
      </c>
      <c r="AG358" s="43">
        <v>0.745</v>
      </c>
      <c r="AH358" s="7">
        <v>53</v>
      </c>
      <c r="AI358" s="7">
        <v>39</v>
      </c>
      <c r="AJ358" s="43">
        <v>8</v>
      </c>
      <c r="AK358" s="43">
        <v>0.122665</v>
      </c>
      <c r="AL358" s="15">
        <f t="shared" si="475"/>
        <v>0.02255</v>
      </c>
      <c r="AM358" s="7">
        <v>0.011275</v>
      </c>
      <c r="AN358" s="7">
        <v>0.105893</v>
      </c>
      <c r="AO358" s="15">
        <f t="shared" si="476"/>
        <v>0.037264</v>
      </c>
      <c r="AP358" s="7">
        <v>0.018632</v>
      </c>
      <c r="AQ358" s="37">
        <f t="shared" si="477"/>
        <v>-0.147027912123771</v>
      </c>
      <c r="AR358" s="37">
        <f t="shared" si="478"/>
        <v>0.039407560060291</v>
      </c>
      <c r="AS358" s="5"/>
      <c r="AT358" s="5"/>
    </row>
    <row r="359" ht="16.8" spans="1:46">
      <c r="A359" s="4">
        <v>57</v>
      </c>
      <c r="B359" s="5" t="s">
        <v>281</v>
      </c>
      <c r="C359" s="42" t="s">
        <v>282</v>
      </c>
      <c r="D359" s="4" t="s">
        <v>145</v>
      </c>
      <c r="E359" s="7">
        <v>18.83</v>
      </c>
      <c r="F359" s="7">
        <v>68.32</v>
      </c>
      <c r="G359" s="5" t="s">
        <v>80</v>
      </c>
      <c r="H359" s="8">
        <v>560</v>
      </c>
      <c r="I359" s="7">
        <v>0.2</v>
      </c>
      <c r="J359" s="8">
        <v>340</v>
      </c>
      <c r="K359" s="4" t="s">
        <v>81</v>
      </c>
      <c r="L359" s="45">
        <v>10</v>
      </c>
      <c r="M359" s="6" t="s">
        <v>89</v>
      </c>
      <c r="N359" s="5" t="s">
        <v>147</v>
      </c>
      <c r="O359" s="5" t="s">
        <v>110</v>
      </c>
      <c r="P359" s="45"/>
      <c r="Q359" s="42"/>
      <c r="R359" s="4"/>
      <c r="S359" s="4"/>
      <c r="T359" s="42"/>
      <c r="U359" s="4"/>
      <c r="V359" s="4"/>
      <c r="W359" s="4">
        <v>1</v>
      </c>
      <c r="X359" s="5" t="s">
        <v>82</v>
      </c>
      <c r="Y359" s="4" t="s">
        <v>119</v>
      </c>
      <c r="Z359" s="48">
        <v>0.8128</v>
      </c>
      <c r="AA359" s="4">
        <v>4</v>
      </c>
      <c r="AB359" s="5" t="s">
        <v>147</v>
      </c>
      <c r="AC359" s="5" t="s">
        <v>87</v>
      </c>
      <c r="AD359" s="6" t="s">
        <v>88</v>
      </c>
      <c r="AE359" s="43">
        <v>5.1</v>
      </c>
      <c r="AF359" s="7">
        <v>51.04</v>
      </c>
      <c r="AG359" s="43">
        <v>0.745</v>
      </c>
      <c r="AH359" s="7">
        <v>53</v>
      </c>
      <c r="AI359" s="7">
        <v>39</v>
      </c>
      <c r="AJ359" s="43">
        <v>8</v>
      </c>
      <c r="AK359" s="7">
        <v>0.0460978</v>
      </c>
      <c r="AL359" s="15">
        <f t="shared" si="475"/>
        <v>0.0195992</v>
      </c>
      <c r="AM359" s="7">
        <v>0.0097996</v>
      </c>
      <c r="AN359" s="7">
        <v>0.0482499</v>
      </c>
      <c r="AO359" s="15">
        <f t="shared" si="476"/>
        <v>0.0205796</v>
      </c>
      <c r="AP359" s="7">
        <v>0.0102898</v>
      </c>
      <c r="AQ359" s="37">
        <f t="shared" si="477"/>
        <v>0.0456285287228644</v>
      </c>
      <c r="AR359" s="37">
        <f t="shared" si="478"/>
        <v>0.0906715127267987</v>
      </c>
      <c r="AS359" s="5"/>
      <c r="AT359" s="5"/>
    </row>
    <row r="360" ht="16.8" spans="1:46">
      <c r="A360" s="4">
        <v>57</v>
      </c>
      <c r="B360" s="5" t="s">
        <v>281</v>
      </c>
      <c r="C360" s="42" t="s">
        <v>282</v>
      </c>
      <c r="D360" s="4" t="s">
        <v>145</v>
      </c>
      <c r="E360" s="7">
        <v>18.83</v>
      </c>
      <c r="F360" s="7">
        <v>68.32</v>
      </c>
      <c r="G360" s="5" t="s">
        <v>80</v>
      </c>
      <c r="H360" s="8">
        <v>560</v>
      </c>
      <c r="I360" s="7">
        <v>0.2</v>
      </c>
      <c r="J360" s="8">
        <v>340</v>
      </c>
      <c r="K360" s="4" t="s">
        <v>117</v>
      </c>
      <c r="L360" s="45"/>
      <c r="M360" s="42"/>
      <c r="N360" s="4"/>
      <c r="O360" s="4"/>
      <c r="P360" s="45">
        <v>10</v>
      </c>
      <c r="Q360" s="6" t="s">
        <v>89</v>
      </c>
      <c r="R360" s="5" t="s">
        <v>160</v>
      </c>
      <c r="S360" s="5" t="s">
        <v>110</v>
      </c>
      <c r="T360" s="42"/>
      <c r="U360" s="4"/>
      <c r="V360" s="4"/>
      <c r="W360" s="4">
        <v>1</v>
      </c>
      <c r="X360" s="5" t="s">
        <v>82</v>
      </c>
      <c r="Y360" s="4" t="s">
        <v>119</v>
      </c>
      <c r="Z360" s="48">
        <v>0.8128</v>
      </c>
      <c r="AA360" s="4">
        <v>4</v>
      </c>
      <c r="AB360" s="5" t="s">
        <v>147</v>
      </c>
      <c r="AC360" s="5" t="s">
        <v>87</v>
      </c>
      <c r="AD360" s="6" t="s">
        <v>88</v>
      </c>
      <c r="AE360" s="43">
        <v>5.1</v>
      </c>
      <c r="AF360" s="7">
        <v>51.04</v>
      </c>
      <c r="AG360" s="43">
        <v>0.745</v>
      </c>
      <c r="AH360" s="7">
        <v>53</v>
      </c>
      <c r="AI360" s="7">
        <v>39</v>
      </c>
      <c r="AJ360" s="43">
        <v>8</v>
      </c>
      <c r="AK360" s="7">
        <v>0.0460978</v>
      </c>
      <c r="AL360" s="15">
        <f t="shared" si="475"/>
        <v>0.0195992</v>
      </c>
      <c r="AM360" s="7">
        <v>0.0097996</v>
      </c>
      <c r="AN360" s="7">
        <v>0.0471771</v>
      </c>
      <c r="AO360" s="15">
        <f t="shared" si="476"/>
        <v>0.0215556</v>
      </c>
      <c r="AP360" s="7">
        <v>0.0107778</v>
      </c>
      <c r="AQ360" s="37">
        <f t="shared" si="477"/>
        <v>0.0231433788460622</v>
      </c>
      <c r="AR360" s="37">
        <f t="shared" si="478"/>
        <v>0.0973827096105782</v>
      </c>
      <c r="AS360" s="5"/>
      <c r="AT360" s="5"/>
    </row>
    <row r="361" ht="16.8" spans="1:46">
      <c r="A361" s="4">
        <v>57</v>
      </c>
      <c r="B361" s="5" t="s">
        <v>281</v>
      </c>
      <c r="C361" s="42" t="s">
        <v>282</v>
      </c>
      <c r="D361" s="4" t="s">
        <v>145</v>
      </c>
      <c r="E361" s="7">
        <v>18.83</v>
      </c>
      <c r="F361" s="7">
        <v>68.32</v>
      </c>
      <c r="G361" s="5" t="s">
        <v>80</v>
      </c>
      <c r="H361" s="8">
        <v>560</v>
      </c>
      <c r="I361" s="7">
        <v>0.2</v>
      </c>
      <c r="J361" s="8">
        <v>340</v>
      </c>
      <c r="K361" s="4" t="s">
        <v>132</v>
      </c>
      <c r="L361" s="45"/>
      <c r="M361" s="42"/>
      <c r="N361" s="4"/>
      <c r="O361" s="4"/>
      <c r="P361" s="45"/>
      <c r="Q361" s="42"/>
      <c r="R361" s="4"/>
      <c r="S361" s="4"/>
      <c r="T361" s="6" t="s">
        <v>133</v>
      </c>
      <c r="U361" s="5" t="s">
        <v>283</v>
      </c>
      <c r="V361" s="4" t="s">
        <v>110</v>
      </c>
      <c r="W361" s="4">
        <v>1</v>
      </c>
      <c r="X361" s="5" t="s">
        <v>82</v>
      </c>
      <c r="Y361" s="4" t="s">
        <v>119</v>
      </c>
      <c r="Z361" s="48">
        <v>0.8128</v>
      </c>
      <c r="AA361" s="4">
        <v>4</v>
      </c>
      <c r="AB361" s="5" t="s">
        <v>147</v>
      </c>
      <c r="AC361" s="5" t="s">
        <v>87</v>
      </c>
      <c r="AD361" s="6" t="s">
        <v>88</v>
      </c>
      <c r="AE361" s="43">
        <v>5.1</v>
      </c>
      <c r="AF361" s="7">
        <v>51.04</v>
      </c>
      <c r="AG361" s="43">
        <v>0.745</v>
      </c>
      <c r="AH361" s="7">
        <v>53</v>
      </c>
      <c r="AI361" s="7">
        <v>39</v>
      </c>
      <c r="AJ361" s="43">
        <v>8</v>
      </c>
      <c r="AK361" s="7">
        <v>0.0460978</v>
      </c>
      <c r="AL361" s="15">
        <f t="shared" si="475"/>
        <v>0.0195992</v>
      </c>
      <c r="AM361" s="7">
        <v>0.0097996</v>
      </c>
      <c r="AN361" s="7">
        <v>0.0538334</v>
      </c>
      <c r="AO361" s="15">
        <f t="shared" si="476"/>
        <v>0.0137342</v>
      </c>
      <c r="AP361" s="7">
        <v>0.0068671</v>
      </c>
      <c r="AQ361" s="37">
        <f t="shared" si="477"/>
        <v>0.155128865862805</v>
      </c>
      <c r="AR361" s="37">
        <f t="shared" si="478"/>
        <v>0.0614635344007535</v>
      </c>
      <c r="AS361" s="5"/>
      <c r="AT361" s="5"/>
    </row>
    <row r="362" ht="16.8" spans="1:46">
      <c r="A362" s="4">
        <v>57</v>
      </c>
      <c r="B362" s="5" t="s">
        <v>281</v>
      </c>
      <c r="C362" s="42" t="s">
        <v>282</v>
      </c>
      <c r="D362" s="4" t="s">
        <v>145</v>
      </c>
      <c r="E362" s="7">
        <v>18.83</v>
      </c>
      <c r="F362" s="7">
        <v>68.32</v>
      </c>
      <c r="G362" s="5" t="s">
        <v>80</v>
      </c>
      <c r="H362" s="8">
        <v>560</v>
      </c>
      <c r="I362" s="7">
        <v>0.2</v>
      </c>
      <c r="J362" s="8">
        <v>340</v>
      </c>
      <c r="K362" s="4" t="s">
        <v>81</v>
      </c>
      <c r="L362" s="45">
        <v>10</v>
      </c>
      <c r="M362" s="6" t="s">
        <v>89</v>
      </c>
      <c r="N362" s="5" t="s">
        <v>147</v>
      </c>
      <c r="O362" s="5" t="s">
        <v>110</v>
      </c>
      <c r="P362" s="45"/>
      <c r="Q362" s="42"/>
      <c r="R362" s="4"/>
      <c r="S362" s="4"/>
      <c r="T362" s="42"/>
      <c r="U362" s="4"/>
      <c r="V362" s="4"/>
      <c r="W362" s="4">
        <v>1</v>
      </c>
      <c r="X362" s="5" t="s">
        <v>82</v>
      </c>
      <c r="Y362" s="4" t="s">
        <v>119</v>
      </c>
      <c r="Z362" s="48">
        <v>0.8128</v>
      </c>
      <c r="AA362" s="4">
        <v>4</v>
      </c>
      <c r="AB362" s="5" t="s">
        <v>147</v>
      </c>
      <c r="AC362" s="5" t="s">
        <v>87</v>
      </c>
      <c r="AD362" s="6" t="s">
        <v>88</v>
      </c>
      <c r="AE362" s="43">
        <v>5.1</v>
      </c>
      <c r="AF362" s="7">
        <v>51.04</v>
      </c>
      <c r="AG362" s="43">
        <v>0.745</v>
      </c>
      <c r="AH362" s="7">
        <v>53</v>
      </c>
      <c r="AI362" s="7">
        <v>39</v>
      </c>
      <c r="AJ362" s="43">
        <v>8</v>
      </c>
      <c r="AK362" s="7">
        <v>0.136552</v>
      </c>
      <c r="AL362" s="15">
        <f t="shared" si="475"/>
        <v>0.030388</v>
      </c>
      <c r="AM362" s="7">
        <v>0.015194</v>
      </c>
      <c r="AN362" s="7">
        <v>0.121158</v>
      </c>
      <c r="AO362" s="15">
        <f t="shared" si="476"/>
        <v>0.049024</v>
      </c>
      <c r="AP362" s="7">
        <v>0.024512</v>
      </c>
      <c r="AQ362" s="37">
        <f t="shared" si="477"/>
        <v>-0.119610015537291</v>
      </c>
      <c r="AR362" s="37">
        <f t="shared" si="478"/>
        <v>0.0533118725257241</v>
      </c>
      <c r="AS362" s="5"/>
      <c r="AT362" s="5"/>
    </row>
    <row r="363" ht="16.8" spans="1:46">
      <c r="A363" s="4">
        <v>57</v>
      </c>
      <c r="B363" s="5" t="s">
        <v>281</v>
      </c>
      <c r="C363" s="42" t="s">
        <v>282</v>
      </c>
      <c r="D363" s="4" t="s">
        <v>145</v>
      </c>
      <c r="E363" s="7">
        <v>18.83</v>
      </c>
      <c r="F363" s="7">
        <v>68.32</v>
      </c>
      <c r="G363" s="5" t="s">
        <v>80</v>
      </c>
      <c r="H363" s="8">
        <v>560</v>
      </c>
      <c r="I363" s="7">
        <v>0.2</v>
      </c>
      <c r="J363" s="8">
        <v>340</v>
      </c>
      <c r="K363" s="4" t="s">
        <v>117</v>
      </c>
      <c r="L363" s="45"/>
      <c r="M363" s="42"/>
      <c r="N363" s="4"/>
      <c r="O363" s="4"/>
      <c r="P363" s="45">
        <v>10</v>
      </c>
      <c r="Q363" s="6" t="s">
        <v>89</v>
      </c>
      <c r="R363" s="5" t="s">
        <v>160</v>
      </c>
      <c r="S363" s="5" t="s">
        <v>110</v>
      </c>
      <c r="T363" s="42"/>
      <c r="U363" s="4"/>
      <c r="V363" s="4"/>
      <c r="W363" s="4">
        <v>1</v>
      </c>
      <c r="X363" s="5" t="s">
        <v>82</v>
      </c>
      <c r="Y363" s="4" t="s">
        <v>119</v>
      </c>
      <c r="Z363" s="48">
        <v>0.8128</v>
      </c>
      <c r="AA363" s="4">
        <v>4</v>
      </c>
      <c r="AB363" s="5" t="s">
        <v>147</v>
      </c>
      <c r="AC363" s="5" t="s">
        <v>87</v>
      </c>
      <c r="AD363" s="6" t="s">
        <v>88</v>
      </c>
      <c r="AE363" s="43">
        <v>5.1</v>
      </c>
      <c r="AF363" s="7">
        <v>51.04</v>
      </c>
      <c r="AG363" s="43">
        <v>0.745</v>
      </c>
      <c r="AH363" s="7">
        <v>53</v>
      </c>
      <c r="AI363" s="7">
        <v>39</v>
      </c>
      <c r="AJ363" s="43">
        <v>8</v>
      </c>
      <c r="AK363" s="7">
        <v>0.136552</v>
      </c>
      <c r="AL363" s="15">
        <f t="shared" si="475"/>
        <v>0.030388</v>
      </c>
      <c r="AM363" s="7">
        <v>0.015194</v>
      </c>
      <c r="AN363" s="7">
        <v>0.131848</v>
      </c>
      <c r="AO363" s="15">
        <f t="shared" si="476"/>
        <v>0.040196</v>
      </c>
      <c r="AP363" s="7">
        <v>0.020098</v>
      </c>
      <c r="AQ363" s="37">
        <f t="shared" si="477"/>
        <v>-0.035055750530153</v>
      </c>
      <c r="AR363" s="37">
        <f t="shared" si="478"/>
        <v>0.035616634482039</v>
      </c>
      <c r="AS363" s="5"/>
      <c r="AT363" s="5"/>
    </row>
    <row r="364" ht="16.8" spans="1:46">
      <c r="A364" s="4">
        <v>57</v>
      </c>
      <c r="B364" s="5" t="s">
        <v>281</v>
      </c>
      <c r="C364" s="42" t="s">
        <v>282</v>
      </c>
      <c r="D364" s="4" t="s">
        <v>145</v>
      </c>
      <c r="E364" s="7">
        <v>18.83</v>
      </c>
      <c r="F364" s="7">
        <v>68.32</v>
      </c>
      <c r="G364" s="5" t="s">
        <v>80</v>
      </c>
      <c r="H364" s="8">
        <v>560</v>
      </c>
      <c r="I364" s="7">
        <v>0.2</v>
      </c>
      <c r="J364" s="8">
        <v>340</v>
      </c>
      <c r="K364" s="4" t="s">
        <v>132</v>
      </c>
      <c r="L364" s="45"/>
      <c r="M364" s="42"/>
      <c r="N364" s="4"/>
      <c r="O364" s="4"/>
      <c r="P364" s="45"/>
      <c r="Q364" s="42"/>
      <c r="R364" s="4"/>
      <c r="S364" s="4"/>
      <c r="T364" s="6" t="s">
        <v>133</v>
      </c>
      <c r="U364" s="5" t="s">
        <v>283</v>
      </c>
      <c r="V364" s="4" t="s">
        <v>110</v>
      </c>
      <c r="W364" s="4">
        <v>1</v>
      </c>
      <c r="X364" s="5" t="s">
        <v>82</v>
      </c>
      <c r="Y364" s="4" t="s">
        <v>119</v>
      </c>
      <c r="Z364" s="48">
        <v>0.8128</v>
      </c>
      <c r="AA364" s="4">
        <v>4</v>
      </c>
      <c r="AB364" s="5" t="s">
        <v>147</v>
      </c>
      <c r="AC364" s="5" t="s">
        <v>87</v>
      </c>
      <c r="AD364" s="6" t="s">
        <v>88</v>
      </c>
      <c r="AE364" s="43">
        <v>5.1</v>
      </c>
      <c r="AF364" s="7">
        <v>51.04</v>
      </c>
      <c r="AG364" s="43">
        <v>0.745</v>
      </c>
      <c r="AH364" s="7">
        <v>53</v>
      </c>
      <c r="AI364" s="7">
        <v>39</v>
      </c>
      <c r="AJ364" s="43">
        <v>8</v>
      </c>
      <c r="AK364" s="7">
        <v>0.136552</v>
      </c>
      <c r="AL364" s="15">
        <f t="shared" si="475"/>
        <v>0.030388</v>
      </c>
      <c r="AM364" s="7">
        <v>0.015194</v>
      </c>
      <c r="AN364" s="7">
        <v>0.115375</v>
      </c>
      <c r="AO364" s="15">
        <f t="shared" si="476"/>
        <v>0.046078</v>
      </c>
      <c r="AP364" s="7">
        <v>0.023039</v>
      </c>
      <c r="AQ364" s="37">
        <f t="shared" si="477"/>
        <v>-0.168517801639016</v>
      </c>
      <c r="AR364" s="37">
        <f t="shared" si="478"/>
        <v>0.0522560700062929</v>
      </c>
      <c r="AS364" s="5"/>
      <c r="AT364" s="5"/>
    </row>
    <row r="365" ht="16.8" spans="1:46">
      <c r="A365" s="4">
        <v>57</v>
      </c>
      <c r="B365" s="5" t="s">
        <v>281</v>
      </c>
      <c r="C365" s="42" t="s">
        <v>282</v>
      </c>
      <c r="D365" s="4" t="s">
        <v>145</v>
      </c>
      <c r="E365" s="7">
        <v>18.83</v>
      </c>
      <c r="F365" s="7">
        <v>68.32</v>
      </c>
      <c r="G365" s="5" t="s">
        <v>80</v>
      </c>
      <c r="H365" s="8">
        <v>560</v>
      </c>
      <c r="I365" s="7">
        <v>0.2</v>
      </c>
      <c r="J365" s="8">
        <v>340</v>
      </c>
      <c r="K365" s="4" t="s">
        <v>81</v>
      </c>
      <c r="L365" s="45">
        <v>10</v>
      </c>
      <c r="M365" s="6" t="s">
        <v>89</v>
      </c>
      <c r="N365" s="5" t="s">
        <v>147</v>
      </c>
      <c r="O365" s="5" t="s">
        <v>110</v>
      </c>
      <c r="P365" s="45"/>
      <c r="Q365" s="42"/>
      <c r="R365" s="4"/>
      <c r="S365" s="4"/>
      <c r="T365" s="42"/>
      <c r="U365" s="4"/>
      <c r="V365" s="4"/>
      <c r="W365" s="4">
        <v>1</v>
      </c>
      <c r="X365" s="5" t="s">
        <v>82</v>
      </c>
      <c r="Y365" s="4" t="s">
        <v>119</v>
      </c>
      <c r="Z365" s="48">
        <v>0.8128</v>
      </c>
      <c r="AA365" s="4">
        <v>4</v>
      </c>
      <c r="AB365" s="5" t="s">
        <v>147</v>
      </c>
      <c r="AC365" s="5" t="s">
        <v>87</v>
      </c>
      <c r="AD365" s="6" t="s">
        <v>88</v>
      </c>
      <c r="AE365" s="43">
        <v>5.1</v>
      </c>
      <c r="AF365" s="7">
        <v>51.04</v>
      </c>
      <c r="AG365" s="43">
        <v>0.745</v>
      </c>
      <c r="AH365" s="7">
        <v>53</v>
      </c>
      <c r="AI365" s="7">
        <v>39</v>
      </c>
      <c r="AJ365" s="43">
        <v>8</v>
      </c>
      <c r="AK365" s="7">
        <v>0.0717492</v>
      </c>
      <c r="AL365" s="15">
        <f t="shared" ref="AL365:AL396" si="479">AM365*(AA365^0.5)</f>
        <v>0.0490154</v>
      </c>
      <c r="AM365" s="7">
        <v>0.0245077</v>
      </c>
      <c r="AN365" s="7">
        <v>0.0621345</v>
      </c>
      <c r="AO365" s="15">
        <f t="shared" ref="AO365:AO396" si="480">AP365*(AA365^0.5)</f>
        <v>0.0284356</v>
      </c>
      <c r="AP365" s="7">
        <v>0.0142178</v>
      </c>
      <c r="AQ365" s="37">
        <f t="shared" ref="AQ365:AQ396" si="481">LN(AN365)-LN(AK365)</f>
        <v>-0.143875314520653</v>
      </c>
      <c r="AR365" s="37">
        <f t="shared" ref="AR365:AR396" si="482">(AO365^2)/(AA365*(AN365^2))+(AL365^2)/(AA365*(AK365^2))</f>
        <v>0.169033112005801</v>
      </c>
      <c r="AS365" s="5"/>
      <c r="AT365" s="5"/>
    </row>
    <row r="366" ht="16.8" spans="1:46">
      <c r="A366" s="4">
        <v>57</v>
      </c>
      <c r="B366" s="5" t="s">
        <v>281</v>
      </c>
      <c r="C366" s="42" t="s">
        <v>282</v>
      </c>
      <c r="D366" s="4" t="s">
        <v>145</v>
      </c>
      <c r="E366" s="7">
        <v>18.83</v>
      </c>
      <c r="F366" s="7">
        <v>68.32</v>
      </c>
      <c r="G366" s="5" t="s">
        <v>80</v>
      </c>
      <c r="H366" s="8">
        <v>560</v>
      </c>
      <c r="I366" s="7">
        <v>0.2</v>
      </c>
      <c r="J366" s="8">
        <v>340</v>
      </c>
      <c r="K366" s="4" t="s">
        <v>117</v>
      </c>
      <c r="L366" s="45"/>
      <c r="M366" s="42"/>
      <c r="N366" s="4"/>
      <c r="O366" s="4"/>
      <c r="P366" s="45">
        <v>10</v>
      </c>
      <c r="Q366" s="6" t="s">
        <v>89</v>
      </c>
      <c r="R366" s="5" t="s">
        <v>160</v>
      </c>
      <c r="S366" s="5" t="s">
        <v>110</v>
      </c>
      <c r="T366" s="42"/>
      <c r="U366" s="4"/>
      <c r="V366" s="4"/>
      <c r="W366" s="4">
        <v>1</v>
      </c>
      <c r="X366" s="5" t="s">
        <v>82</v>
      </c>
      <c r="Y366" s="4" t="s">
        <v>119</v>
      </c>
      <c r="Z366" s="48">
        <v>0.8128</v>
      </c>
      <c r="AA366" s="4">
        <v>4</v>
      </c>
      <c r="AB366" s="5" t="s">
        <v>147</v>
      </c>
      <c r="AC366" s="5" t="s">
        <v>87</v>
      </c>
      <c r="AD366" s="6" t="s">
        <v>88</v>
      </c>
      <c r="AE366" s="43">
        <v>5.1</v>
      </c>
      <c r="AF366" s="7">
        <v>51.04</v>
      </c>
      <c r="AG366" s="43">
        <v>0.745</v>
      </c>
      <c r="AH366" s="7">
        <v>53</v>
      </c>
      <c r="AI366" s="7">
        <v>39</v>
      </c>
      <c r="AJ366" s="43">
        <v>8</v>
      </c>
      <c r="AK366" s="7">
        <v>0.0717492</v>
      </c>
      <c r="AL366" s="15">
        <f t="shared" si="479"/>
        <v>0.0490154</v>
      </c>
      <c r="AM366" s="7">
        <v>0.0245077</v>
      </c>
      <c r="AN366" s="7">
        <v>0.0576281</v>
      </c>
      <c r="AO366" s="15">
        <f t="shared" si="480"/>
        <v>0.032353</v>
      </c>
      <c r="AP366" s="7">
        <v>0.0161765</v>
      </c>
      <c r="AQ366" s="37">
        <f t="shared" si="481"/>
        <v>-0.219166408786488</v>
      </c>
      <c r="AR366" s="37">
        <f t="shared" si="482"/>
        <v>0.195468504354428</v>
      </c>
      <c r="AS366" s="5"/>
      <c r="AT366" s="5"/>
    </row>
    <row r="367" ht="16.8" spans="1:46">
      <c r="A367" s="4">
        <v>57</v>
      </c>
      <c r="B367" s="5" t="s">
        <v>281</v>
      </c>
      <c r="C367" s="42" t="s">
        <v>282</v>
      </c>
      <c r="D367" s="4" t="s">
        <v>145</v>
      </c>
      <c r="E367" s="7">
        <v>18.83</v>
      </c>
      <c r="F367" s="7">
        <v>68.32</v>
      </c>
      <c r="G367" s="5" t="s">
        <v>80</v>
      </c>
      <c r="H367" s="8">
        <v>560</v>
      </c>
      <c r="I367" s="7">
        <v>0.2</v>
      </c>
      <c r="J367" s="8">
        <v>340</v>
      </c>
      <c r="K367" s="4" t="s">
        <v>132</v>
      </c>
      <c r="L367" s="45"/>
      <c r="M367" s="42"/>
      <c r="N367" s="4"/>
      <c r="O367" s="4"/>
      <c r="P367" s="45"/>
      <c r="Q367" s="42"/>
      <c r="R367" s="4"/>
      <c r="S367" s="4"/>
      <c r="T367" s="6" t="s">
        <v>133</v>
      </c>
      <c r="U367" s="5" t="s">
        <v>283</v>
      </c>
      <c r="V367" s="4" t="s">
        <v>110</v>
      </c>
      <c r="W367" s="4">
        <v>1</v>
      </c>
      <c r="X367" s="5" t="s">
        <v>82</v>
      </c>
      <c r="Y367" s="4" t="s">
        <v>119</v>
      </c>
      <c r="Z367" s="48">
        <v>0.8128</v>
      </c>
      <c r="AA367" s="4">
        <v>4</v>
      </c>
      <c r="AB367" s="5" t="s">
        <v>147</v>
      </c>
      <c r="AC367" s="5" t="s">
        <v>87</v>
      </c>
      <c r="AD367" s="6" t="s">
        <v>88</v>
      </c>
      <c r="AE367" s="43">
        <v>5.1</v>
      </c>
      <c r="AF367" s="7">
        <v>51.04</v>
      </c>
      <c r="AG367" s="43">
        <v>0.745</v>
      </c>
      <c r="AH367" s="7">
        <v>53</v>
      </c>
      <c r="AI367" s="7">
        <v>39</v>
      </c>
      <c r="AJ367" s="43">
        <v>8</v>
      </c>
      <c r="AK367" s="7">
        <v>0.0717492</v>
      </c>
      <c r="AL367" s="15">
        <f t="shared" si="479"/>
        <v>0.0490154</v>
      </c>
      <c r="AM367" s="7">
        <v>0.0245077</v>
      </c>
      <c r="AN367" s="7">
        <v>0.0662539</v>
      </c>
      <c r="AO367" s="15">
        <f t="shared" si="480"/>
        <v>0.0392286</v>
      </c>
      <c r="AP367" s="7">
        <v>0.0196143</v>
      </c>
      <c r="AQ367" s="37">
        <f t="shared" si="481"/>
        <v>-0.0796823736935752</v>
      </c>
      <c r="AR367" s="37">
        <f t="shared" si="482"/>
        <v>0.204317275721879</v>
      </c>
      <c r="AS367" s="5"/>
      <c r="AT367" s="5"/>
    </row>
    <row r="368" ht="16.8" spans="1:46">
      <c r="A368" s="4">
        <v>57</v>
      </c>
      <c r="B368" s="5" t="s">
        <v>281</v>
      </c>
      <c r="C368" s="42" t="s">
        <v>282</v>
      </c>
      <c r="D368" s="4" t="s">
        <v>145</v>
      </c>
      <c r="E368" s="7">
        <v>18.83</v>
      </c>
      <c r="F368" s="7">
        <v>68.32</v>
      </c>
      <c r="G368" s="5" t="s">
        <v>169</v>
      </c>
      <c r="H368" s="8">
        <v>560</v>
      </c>
      <c r="I368" s="7">
        <v>0.2</v>
      </c>
      <c r="J368" s="8">
        <v>340</v>
      </c>
      <c r="K368" s="4" t="s">
        <v>81</v>
      </c>
      <c r="L368" s="45">
        <v>10</v>
      </c>
      <c r="M368" s="6" t="s">
        <v>89</v>
      </c>
      <c r="N368" s="5" t="s">
        <v>147</v>
      </c>
      <c r="O368" s="5" t="s">
        <v>110</v>
      </c>
      <c r="P368" s="45"/>
      <c r="Q368" s="42"/>
      <c r="R368" s="4"/>
      <c r="S368" s="4"/>
      <c r="T368" s="42"/>
      <c r="U368" s="4"/>
      <c r="V368" s="4"/>
      <c r="W368" s="4">
        <v>1</v>
      </c>
      <c r="X368" s="5" t="s">
        <v>82</v>
      </c>
      <c r="Y368" s="4" t="s">
        <v>119</v>
      </c>
      <c r="Z368" s="48">
        <v>0.8128</v>
      </c>
      <c r="AA368" s="4">
        <v>4</v>
      </c>
      <c r="AB368" s="5" t="s">
        <v>147</v>
      </c>
      <c r="AC368" s="5" t="s">
        <v>87</v>
      </c>
      <c r="AD368" s="6" t="s">
        <v>88</v>
      </c>
      <c r="AE368" s="7">
        <v>5.2</v>
      </c>
      <c r="AF368" s="7">
        <v>47.444</v>
      </c>
      <c r="AG368" s="43">
        <v>0.745</v>
      </c>
      <c r="AH368" s="7">
        <v>53</v>
      </c>
      <c r="AI368" s="7">
        <v>39</v>
      </c>
      <c r="AJ368" s="43">
        <v>8</v>
      </c>
      <c r="AK368" s="43">
        <v>0.0641447</v>
      </c>
      <c r="AL368" s="15">
        <f t="shared" si="479"/>
        <v>0.0266448</v>
      </c>
      <c r="AM368" s="7">
        <v>0.0133224</v>
      </c>
      <c r="AN368" s="43">
        <v>0.0606908</v>
      </c>
      <c r="AO368" s="15">
        <f t="shared" si="480"/>
        <v>0.0226974</v>
      </c>
      <c r="AP368" s="7">
        <v>0.0113487</v>
      </c>
      <c r="AQ368" s="37">
        <f t="shared" si="481"/>
        <v>-0.0553493472823061</v>
      </c>
      <c r="AR368" s="37">
        <f t="shared" si="482"/>
        <v>0.078102393306522</v>
      </c>
      <c r="AS368" s="43"/>
      <c r="AT368" s="43"/>
    </row>
    <row r="369" ht="16.8" spans="1:46">
      <c r="A369" s="4">
        <v>57</v>
      </c>
      <c r="B369" s="5" t="s">
        <v>281</v>
      </c>
      <c r="C369" s="42" t="s">
        <v>282</v>
      </c>
      <c r="D369" s="4" t="s">
        <v>145</v>
      </c>
      <c r="E369" s="7">
        <v>18.83</v>
      </c>
      <c r="F369" s="7">
        <v>68.32</v>
      </c>
      <c r="G369" s="5" t="s">
        <v>169</v>
      </c>
      <c r="H369" s="8">
        <v>560</v>
      </c>
      <c r="I369" s="7">
        <v>0.2</v>
      </c>
      <c r="J369" s="8">
        <v>340</v>
      </c>
      <c r="K369" s="4" t="s">
        <v>117</v>
      </c>
      <c r="L369" s="45"/>
      <c r="M369" s="42"/>
      <c r="N369" s="4"/>
      <c r="O369" s="4"/>
      <c r="P369" s="45">
        <v>10</v>
      </c>
      <c r="Q369" s="6" t="s">
        <v>89</v>
      </c>
      <c r="R369" s="5" t="s">
        <v>160</v>
      </c>
      <c r="S369" s="5" t="s">
        <v>110</v>
      </c>
      <c r="T369" s="42"/>
      <c r="U369" s="4"/>
      <c r="V369" s="4"/>
      <c r="W369" s="4">
        <v>1</v>
      </c>
      <c r="X369" s="5" t="s">
        <v>82</v>
      </c>
      <c r="Y369" s="4" t="s">
        <v>119</v>
      </c>
      <c r="Z369" s="48">
        <v>0.8128</v>
      </c>
      <c r="AA369" s="4">
        <v>4</v>
      </c>
      <c r="AB369" s="5" t="s">
        <v>147</v>
      </c>
      <c r="AC369" s="5" t="s">
        <v>87</v>
      </c>
      <c r="AD369" s="6" t="s">
        <v>88</v>
      </c>
      <c r="AE369" s="7">
        <v>5.2</v>
      </c>
      <c r="AF369" s="7">
        <v>47.444</v>
      </c>
      <c r="AG369" s="43">
        <v>0.745</v>
      </c>
      <c r="AH369" s="7">
        <v>53</v>
      </c>
      <c r="AI369" s="7">
        <v>39</v>
      </c>
      <c r="AJ369" s="43">
        <v>8</v>
      </c>
      <c r="AK369" s="43">
        <v>0.0641447</v>
      </c>
      <c r="AL369" s="15">
        <f t="shared" si="479"/>
        <v>0.0266448</v>
      </c>
      <c r="AM369" s="7">
        <v>0.0133224</v>
      </c>
      <c r="AN369" s="43">
        <v>0.0572368</v>
      </c>
      <c r="AO369" s="15">
        <f t="shared" si="480"/>
        <v>0.0217106</v>
      </c>
      <c r="AP369" s="7">
        <v>0.0108553</v>
      </c>
      <c r="AQ369" s="37">
        <f t="shared" si="481"/>
        <v>-0.113944420622533</v>
      </c>
      <c r="AR369" s="37">
        <f t="shared" si="482"/>
        <v>0.0791057302212787</v>
      </c>
      <c r="AS369" s="43"/>
      <c r="AT369" s="43"/>
    </row>
    <row r="370" ht="16.8" spans="1:46">
      <c r="A370" s="4">
        <v>57</v>
      </c>
      <c r="B370" s="5" t="s">
        <v>281</v>
      </c>
      <c r="C370" s="42" t="s">
        <v>282</v>
      </c>
      <c r="D370" s="4" t="s">
        <v>145</v>
      </c>
      <c r="E370" s="7">
        <v>18.83</v>
      </c>
      <c r="F370" s="7">
        <v>68.32</v>
      </c>
      <c r="G370" s="5" t="s">
        <v>169</v>
      </c>
      <c r="H370" s="8">
        <v>560</v>
      </c>
      <c r="I370" s="7">
        <v>0.2</v>
      </c>
      <c r="J370" s="8">
        <v>340</v>
      </c>
      <c r="K370" s="4" t="s">
        <v>132</v>
      </c>
      <c r="L370" s="45"/>
      <c r="M370" s="42"/>
      <c r="N370" s="4"/>
      <c r="O370" s="4"/>
      <c r="P370" s="45"/>
      <c r="Q370" s="42"/>
      <c r="R370" s="4"/>
      <c r="S370" s="4"/>
      <c r="T370" s="6" t="s">
        <v>133</v>
      </c>
      <c r="U370" s="5" t="s">
        <v>283</v>
      </c>
      <c r="V370" s="4" t="s">
        <v>110</v>
      </c>
      <c r="W370" s="4">
        <v>1</v>
      </c>
      <c r="X370" s="5" t="s">
        <v>82</v>
      </c>
      <c r="Y370" s="4" t="s">
        <v>119</v>
      </c>
      <c r="Z370" s="48">
        <v>0.8128</v>
      </c>
      <c r="AA370" s="4">
        <v>4</v>
      </c>
      <c r="AB370" s="5" t="s">
        <v>147</v>
      </c>
      <c r="AC370" s="5" t="s">
        <v>87</v>
      </c>
      <c r="AD370" s="6" t="s">
        <v>88</v>
      </c>
      <c r="AE370" s="7">
        <v>5.2</v>
      </c>
      <c r="AF370" s="7">
        <v>47.444</v>
      </c>
      <c r="AG370" s="43">
        <v>0.745</v>
      </c>
      <c r="AH370" s="7">
        <v>53</v>
      </c>
      <c r="AI370" s="7">
        <v>39</v>
      </c>
      <c r="AJ370" s="43">
        <v>8</v>
      </c>
      <c r="AK370" s="43">
        <v>0.0641447</v>
      </c>
      <c r="AL370" s="15">
        <f t="shared" si="479"/>
        <v>0.0266448</v>
      </c>
      <c r="AM370" s="7">
        <v>0.0133224</v>
      </c>
      <c r="AN370" s="43">
        <v>0.0572368</v>
      </c>
      <c r="AO370" s="15">
        <f t="shared" si="480"/>
        <v>0.025658</v>
      </c>
      <c r="AP370" s="7">
        <v>0.012829</v>
      </c>
      <c r="AQ370" s="37">
        <f t="shared" si="481"/>
        <v>-0.113944420622533</v>
      </c>
      <c r="AR370" s="37">
        <f t="shared" si="482"/>
        <v>0.0933746469740681</v>
      </c>
      <c r="AS370" s="43"/>
      <c r="AT370" s="43"/>
    </row>
    <row r="371" ht="16.8" spans="1:46">
      <c r="A371" s="4">
        <v>57</v>
      </c>
      <c r="B371" s="5" t="s">
        <v>281</v>
      </c>
      <c r="C371" s="42" t="s">
        <v>282</v>
      </c>
      <c r="D371" s="4" t="s">
        <v>145</v>
      </c>
      <c r="E371" s="7">
        <v>18.83</v>
      </c>
      <c r="F371" s="7">
        <v>68.32</v>
      </c>
      <c r="G371" s="5" t="s">
        <v>169</v>
      </c>
      <c r="H371" s="8">
        <v>560</v>
      </c>
      <c r="I371" s="7">
        <v>0.2</v>
      </c>
      <c r="J371" s="8">
        <v>340</v>
      </c>
      <c r="K371" s="4" t="s">
        <v>81</v>
      </c>
      <c r="L371" s="45">
        <v>10</v>
      </c>
      <c r="M371" s="6" t="s">
        <v>89</v>
      </c>
      <c r="N371" s="5" t="s">
        <v>147</v>
      </c>
      <c r="O371" s="5" t="s">
        <v>110</v>
      </c>
      <c r="P371" s="45"/>
      <c r="Q371" s="42"/>
      <c r="R371" s="4"/>
      <c r="S371" s="4"/>
      <c r="T371" s="42"/>
      <c r="U371" s="4"/>
      <c r="V371" s="4"/>
      <c r="W371" s="4">
        <v>1</v>
      </c>
      <c r="X371" s="5" t="s">
        <v>82</v>
      </c>
      <c r="Y371" s="4" t="s">
        <v>119</v>
      </c>
      <c r="Z371" s="48">
        <v>0.8128</v>
      </c>
      <c r="AA371" s="4">
        <v>4</v>
      </c>
      <c r="AB371" s="5" t="s">
        <v>147</v>
      </c>
      <c r="AC371" s="5" t="s">
        <v>87</v>
      </c>
      <c r="AD371" s="6" t="s">
        <v>88</v>
      </c>
      <c r="AE371" s="7">
        <v>5.2</v>
      </c>
      <c r="AF371" s="7">
        <v>47.444</v>
      </c>
      <c r="AG371" s="43">
        <v>0.745</v>
      </c>
      <c r="AH371" s="7">
        <v>53</v>
      </c>
      <c r="AI371" s="7">
        <v>39</v>
      </c>
      <c r="AJ371" s="43">
        <v>8</v>
      </c>
      <c r="AK371" s="43">
        <v>0.0251645</v>
      </c>
      <c r="AL371" s="15">
        <f t="shared" si="479"/>
        <v>0.0108552</v>
      </c>
      <c r="AM371" s="7">
        <v>0.0054276</v>
      </c>
      <c r="AN371" s="43">
        <v>0.0300987</v>
      </c>
      <c r="AO371" s="15">
        <f t="shared" si="480"/>
        <v>0.0098684</v>
      </c>
      <c r="AP371" s="7">
        <v>0.0049342</v>
      </c>
      <c r="AQ371" s="37">
        <f t="shared" si="481"/>
        <v>0.179047710287925</v>
      </c>
      <c r="AR371" s="37">
        <f t="shared" si="482"/>
        <v>0.0733942836293519</v>
      </c>
      <c r="AS371" s="43"/>
      <c r="AT371" s="43"/>
    </row>
    <row r="372" ht="16.8" spans="1:46">
      <c r="A372" s="4">
        <v>57</v>
      </c>
      <c r="B372" s="5" t="s">
        <v>281</v>
      </c>
      <c r="C372" s="42" t="s">
        <v>282</v>
      </c>
      <c r="D372" s="4" t="s">
        <v>145</v>
      </c>
      <c r="E372" s="7">
        <v>18.83</v>
      </c>
      <c r="F372" s="7">
        <v>68.32</v>
      </c>
      <c r="G372" s="5" t="s">
        <v>169</v>
      </c>
      <c r="H372" s="8">
        <v>560</v>
      </c>
      <c r="I372" s="7">
        <v>0.2</v>
      </c>
      <c r="J372" s="8">
        <v>340</v>
      </c>
      <c r="K372" s="4" t="s">
        <v>117</v>
      </c>
      <c r="L372" s="45"/>
      <c r="M372" s="42"/>
      <c r="N372" s="4"/>
      <c r="O372" s="4"/>
      <c r="P372" s="45">
        <v>10</v>
      </c>
      <c r="Q372" s="6" t="s">
        <v>89</v>
      </c>
      <c r="R372" s="5" t="s">
        <v>160</v>
      </c>
      <c r="S372" s="5" t="s">
        <v>110</v>
      </c>
      <c r="T372" s="42"/>
      <c r="U372" s="4"/>
      <c r="V372" s="4"/>
      <c r="W372" s="4">
        <v>1</v>
      </c>
      <c r="X372" s="5" t="s">
        <v>82</v>
      </c>
      <c r="Y372" s="4" t="s">
        <v>119</v>
      </c>
      <c r="Z372" s="48">
        <v>0.8128</v>
      </c>
      <c r="AA372" s="4">
        <v>4</v>
      </c>
      <c r="AB372" s="5" t="s">
        <v>147</v>
      </c>
      <c r="AC372" s="5" t="s">
        <v>87</v>
      </c>
      <c r="AD372" s="6" t="s">
        <v>88</v>
      </c>
      <c r="AE372" s="7">
        <v>5.2</v>
      </c>
      <c r="AF372" s="7">
        <v>47.444</v>
      </c>
      <c r="AG372" s="43">
        <v>0.745</v>
      </c>
      <c r="AH372" s="7">
        <v>53</v>
      </c>
      <c r="AI372" s="7">
        <v>39</v>
      </c>
      <c r="AJ372" s="43">
        <v>8</v>
      </c>
      <c r="AK372" s="43">
        <v>0.0251645</v>
      </c>
      <c r="AL372" s="15">
        <f t="shared" si="479"/>
        <v>0.0108552</v>
      </c>
      <c r="AM372" s="7">
        <v>0.0054276</v>
      </c>
      <c r="AN372" s="43">
        <v>0.0350329</v>
      </c>
      <c r="AO372" s="15">
        <f t="shared" si="480"/>
        <v>0.012829</v>
      </c>
      <c r="AP372" s="7">
        <v>0.0064145</v>
      </c>
      <c r="AQ372" s="37">
        <f t="shared" si="481"/>
        <v>0.330853348800633</v>
      </c>
      <c r="AR372" s="37">
        <f t="shared" si="482"/>
        <v>0.0800452896188466</v>
      </c>
      <c r="AS372" s="43"/>
      <c r="AT372" s="43"/>
    </row>
    <row r="373" ht="16.8" spans="1:46">
      <c r="A373" s="4">
        <v>57</v>
      </c>
      <c r="B373" s="5" t="s">
        <v>281</v>
      </c>
      <c r="C373" s="42" t="s">
        <v>282</v>
      </c>
      <c r="D373" s="4" t="s">
        <v>145</v>
      </c>
      <c r="E373" s="7">
        <v>18.83</v>
      </c>
      <c r="F373" s="7">
        <v>68.32</v>
      </c>
      <c r="G373" s="5" t="s">
        <v>169</v>
      </c>
      <c r="H373" s="8">
        <v>560</v>
      </c>
      <c r="I373" s="7">
        <v>0.2</v>
      </c>
      <c r="J373" s="8">
        <v>340</v>
      </c>
      <c r="K373" s="4" t="s">
        <v>132</v>
      </c>
      <c r="L373" s="45"/>
      <c r="M373" s="42"/>
      <c r="N373" s="4"/>
      <c r="O373" s="4"/>
      <c r="P373" s="45"/>
      <c r="Q373" s="42"/>
      <c r="R373" s="4"/>
      <c r="S373" s="4"/>
      <c r="T373" s="6" t="s">
        <v>133</v>
      </c>
      <c r="U373" s="5" t="s">
        <v>283</v>
      </c>
      <c r="V373" s="4" t="s">
        <v>110</v>
      </c>
      <c r="W373" s="4">
        <v>1</v>
      </c>
      <c r="X373" s="5" t="s">
        <v>82</v>
      </c>
      <c r="Y373" s="4" t="s">
        <v>119</v>
      </c>
      <c r="Z373" s="48">
        <v>0.8128</v>
      </c>
      <c r="AA373" s="4">
        <v>4</v>
      </c>
      <c r="AB373" s="5" t="s">
        <v>147</v>
      </c>
      <c r="AC373" s="5" t="s">
        <v>87</v>
      </c>
      <c r="AD373" s="6" t="s">
        <v>88</v>
      </c>
      <c r="AE373" s="7">
        <v>5.2</v>
      </c>
      <c r="AF373" s="7">
        <v>47.444</v>
      </c>
      <c r="AG373" s="43">
        <v>0.745</v>
      </c>
      <c r="AH373" s="7">
        <v>53</v>
      </c>
      <c r="AI373" s="7">
        <v>39</v>
      </c>
      <c r="AJ373" s="43">
        <v>8</v>
      </c>
      <c r="AK373" s="43">
        <v>0.0251645</v>
      </c>
      <c r="AL373" s="15">
        <f t="shared" si="479"/>
        <v>0.0108552</v>
      </c>
      <c r="AM373" s="7">
        <v>0.0054276</v>
      </c>
      <c r="AN373" s="43">
        <v>0.0572368</v>
      </c>
      <c r="AO373" s="15">
        <f t="shared" si="480"/>
        <v>0.0355264</v>
      </c>
      <c r="AP373" s="7">
        <v>0.0177632</v>
      </c>
      <c r="AQ373" s="37">
        <f t="shared" si="481"/>
        <v>0.821762776998497</v>
      </c>
      <c r="AR373" s="37">
        <f t="shared" si="482"/>
        <v>0.142834440699994</v>
      </c>
      <c r="AS373" s="43"/>
      <c r="AT373" s="43"/>
    </row>
    <row r="374" ht="16.8" spans="1:46">
      <c r="A374" s="4">
        <v>57</v>
      </c>
      <c r="B374" s="5" t="s">
        <v>281</v>
      </c>
      <c r="C374" s="42" t="s">
        <v>282</v>
      </c>
      <c r="D374" s="4" t="s">
        <v>145</v>
      </c>
      <c r="E374" s="7">
        <v>18.83</v>
      </c>
      <c r="F374" s="7">
        <v>68.32</v>
      </c>
      <c r="G374" s="5" t="s">
        <v>169</v>
      </c>
      <c r="H374" s="8">
        <v>560</v>
      </c>
      <c r="I374" s="7">
        <v>0.2</v>
      </c>
      <c r="J374" s="8">
        <v>340</v>
      </c>
      <c r="K374" s="4" t="s">
        <v>81</v>
      </c>
      <c r="L374" s="45">
        <v>10</v>
      </c>
      <c r="M374" s="6" t="s">
        <v>89</v>
      </c>
      <c r="N374" s="5" t="s">
        <v>147</v>
      </c>
      <c r="O374" s="5" t="s">
        <v>110</v>
      </c>
      <c r="P374" s="45"/>
      <c r="Q374" s="42"/>
      <c r="R374" s="4"/>
      <c r="S374" s="4"/>
      <c r="T374" s="42"/>
      <c r="U374" s="4"/>
      <c r="V374" s="4"/>
      <c r="W374" s="4">
        <v>1</v>
      </c>
      <c r="X374" s="5" t="s">
        <v>82</v>
      </c>
      <c r="Y374" s="4" t="s">
        <v>119</v>
      </c>
      <c r="Z374" s="48">
        <v>0.8128</v>
      </c>
      <c r="AA374" s="4">
        <v>4</v>
      </c>
      <c r="AB374" s="5" t="s">
        <v>147</v>
      </c>
      <c r="AC374" s="5" t="s">
        <v>87</v>
      </c>
      <c r="AD374" s="6" t="s">
        <v>88</v>
      </c>
      <c r="AE374" s="7">
        <v>5.2</v>
      </c>
      <c r="AF374" s="7">
        <v>47.444</v>
      </c>
      <c r="AG374" s="43">
        <v>0.745</v>
      </c>
      <c r="AH374" s="7">
        <v>53</v>
      </c>
      <c r="AI374" s="7">
        <v>39</v>
      </c>
      <c r="AJ374" s="43">
        <v>8</v>
      </c>
      <c r="AK374" s="43">
        <v>0.0833882</v>
      </c>
      <c r="AL374" s="15">
        <f t="shared" si="479"/>
        <v>0.0296052</v>
      </c>
      <c r="AM374" s="7">
        <v>0.0148026</v>
      </c>
      <c r="AN374" s="7">
        <v>0.075</v>
      </c>
      <c r="AO374" s="15">
        <f t="shared" si="480"/>
        <v>0.01875</v>
      </c>
      <c r="AP374" s="7">
        <v>0.00937500000000001</v>
      </c>
      <c r="AQ374" s="37">
        <f t="shared" si="481"/>
        <v>-0.106018699007636</v>
      </c>
      <c r="AR374" s="37">
        <f t="shared" si="482"/>
        <v>0.0471363354270832</v>
      </c>
      <c r="AS374" s="43"/>
      <c r="AT374" s="43"/>
    </row>
    <row r="375" ht="16.8" spans="1:46">
      <c r="A375" s="4">
        <v>57</v>
      </c>
      <c r="B375" s="5" t="s">
        <v>281</v>
      </c>
      <c r="C375" s="42" t="s">
        <v>282</v>
      </c>
      <c r="D375" s="4" t="s">
        <v>145</v>
      </c>
      <c r="E375" s="7">
        <v>18.83</v>
      </c>
      <c r="F375" s="7">
        <v>68.32</v>
      </c>
      <c r="G375" s="5" t="s">
        <v>169</v>
      </c>
      <c r="H375" s="8">
        <v>560</v>
      </c>
      <c r="I375" s="7">
        <v>0.2</v>
      </c>
      <c r="J375" s="8">
        <v>340</v>
      </c>
      <c r="K375" s="4" t="s">
        <v>117</v>
      </c>
      <c r="L375" s="45"/>
      <c r="M375" s="42"/>
      <c r="N375" s="4"/>
      <c r="O375" s="4"/>
      <c r="P375" s="45">
        <v>10</v>
      </c>
      <c r="Q375" s="6" t="s">
        <v>89</v>
      </c>
      <c r="R375" s="5" t="s">
        <v>160</v>
      </c>
      <c r="S375" s="5" t="s">
        <v>110</v>
      </c>
      <c r="T375" s="42"/>
      <c r="U375" s="4"/>
      <c r="V375" s="4"/>
      <c r="W375" s="4">
        <v>1</v>
      </c>
      <c r="X375" s="5" t="s">
        <v>82</v>
      </c>
      <c r="Y375" s="4" t="s">
        <v>119</v>
      </c>
      <c r="Z375" s="48">
        <v>0.8128</v>
      </c>
      <c r="AA375" s="4">
        <v>4</v>
      </c>
      <c r="AB375" s="5" t="s">
        <v>147</v>
      </c>
      <c r="AC375" s="5" t="s">
        <v>87</v>
      </c>
      <c r="AD375" s="6" t="s">
        <v>88</v>
      </c>
      <c r="AE375" s="7">
        <v>5.2</v>
      </c>
      <c r="AF375" s="7">
        <v>47.444</v>
      </c>
      <c r="AG375" s="43">
        <v>0.745</v>
      </c>
      <c r="AH375" s="7">
        <v>53</v>
      </c>
      <c r="AI375" s="7">
        <v>39</v>
      </c>
      <c r="AJ375" s="43">
        <v>8</v>
      </c>
      <c r="AK375" s="43">
        <v>0.0833882</v>
      </c>
      <c r="AL375" s="15">
        <f t="shared" si="479"/>
        <v>0.0296052</v>
      </c>
      <c r="AM375" s="7">
        <v>0.0148026</v>
      </c>
      <c r="AN375" s="7">
        <v>0.0745066</v>
      </c>
      <c r="AO375" s="15">
        <f t="shared" si="480"/>
        <v>0.0217104</v>
      </c>
      <c r="AP375" s="7">
        <v>0.0108552</v>
      </c>
      <c r="AQ375" s="37">
        <f t="shared" si="481"/>
        <v>-0.112619100478321</v>
      </c>
      <c r="AR375" s="37">
        <f t="shared" si="482"/>
        <v>0.0527382155858884</v>
      </c>
      <c r="AS375" s="43"/>
      <c r="AT375" s="43"/>
    </row>
    <row r="376" ht="16.8" spans="1:46">
      <c r="A376" s="4">
        <v>57</v>
      </c>
      <c r="B376" s="5" t="s">
        <v>281</v>
      </c>
      <c r="C376" s="42" t="s">
        <v>282</v>
      </c>
      <c r="D376" s="4" t="s">
        <v>145</v>
      </c>
      <c r="E376" s="7">
        <v>18.83</v>
      </c>
      <c r="F376" s="7">
        <v>68.32</v>
      </c>
      <c r="G376" s="5" t="s">
        <v>169</v>
      </c>
      <c r="H376" s="8">
        <v>560</v>
      </c>
      <c r="I376" s="7">
        <v>0.2</v>
      </c>
      <c r="J376" s="8">
        <v>340</v>
      </c>
      <c r="K376" s="4" t="s">
        <v>132</v>
      </c>
      <c r="L376" s="45"/>
      <c r="M376" s="42"/>
      <c r="N376" s="4"/>
      <c r="O376" s="4"/>
      <c r="P376" s="45"/>
      <c r="Q376" s="42"/>
      <c r="R376" s="4"/>
      <c r="S376" s="4"/>
      <c r="T376" s="6" t="s">
        <v>133</v>
      </c>
      <c r="U376" s="5" t="s">
        <v>283</v>
      </c>
      <c r="V376" s="4" t="s">
        <v>110</v>
      </c>
      <c r="W376" s="4">
        <v>1</v>
      </c>
      <c r="X376" s="5" t="s">
        <v>82</v>
      </c>
      <c r="Y376" s="4" t="s">
        <v>119</v>
      </c>
      <c r="Z376" s="48">
        <v>0.8128</v>
      </c>
      <c r="AA376" s="4">
        <v>4</v>
      </c>
      <c r="AB376" s="5" t="s">
        <v>147</v>
      </c>
      <c r="AC376" s="5" t="s">
        <v>87</v>
      </c>
      <c r="AD376" s="6" t="s">
        <v>88</v>
      </c>
      <c r="AE376" s="7">
        <v>5.2</v>
      </c>
      <c r="AF376" s="7">
        <v>47.444</v>
      </c>
      <c r="AG376" s="43">
        <v>0.745</v>
      </c>
      <c r="AH376" s="7">
        <v>53</v>
      </c>
      <c r="AI376" s="7">
        <v>39</v>
      </c>
      <c r="AJ376" s="43">
        <v>8</v>
      </c>
      <c r="AK376" s="43">
        <v>0.0833882</v>
      </c>
      <c r="AL376" s="15">
        <f t="shared" si="479"/>
        <v>0.0296052</v>
      </c>
      <c r="AM376" s="7">
        <v>0.0148026</v>
      </c>
      <c r="AN376" s="7">
        <v>0.0957237</v>
      </c>
      <c r="AO376" s="15">
        <f t="shared" si="480"/>
        <v>0.0345386</v>
      </c>
      <c r="AP376" s="7">
        <v>0.0172693</v>
      </c>
      <c r="AQ376" s="37">
        <f t="shared" si="481"/>
        <v>0.137959104157856</v>
      </c>
      <c r="AR376" s="37">
        <f t="shared" si="482"/>
        <v>0.0640583017185944</v>
      </c>
      <c r="AS376" s="43"/>
      <c r="AT376" s="43"/>
    </row>
    <row r="377" ht="16.8" spans="1:46">
      <c r="A377" s="4">
        <v>57</v>
      </c>
      <c r="B377" s="5" t="s">
        <v>281</v>
      </c>
      <c r="C377" s="42" t="s">
        <v>282</v>
      </c>
      <c r="D377" s="4" t="s">
        <v>145</v>
      </c>
      <c r="E377" s="7">
        <v>18.83</v>
      </c>
      <c r="F377" s="7">
        <v>68.32</v>
      </c>
      <c r="G377" s="5" t="s">
        <v>169</v>
      </c>
      <c r="H377" s="8">
        <v>560</v>
      </c>
      <c r="I377" s="7">
        <v>0.2</v>
      </c>
      <c r="J377" s="8">
        <v>340</v>
      </c>
      <c r="K377" s="4" t="s">
        <v>81</v>
      </c>
      <c r="L377" s="45">
        <v>10</v>
      </c>
      <c r="M377" s="6" t="s">
        <v>89</v>
      </c>
      <c r="N377" s="5" t="s">
        <v>147</v>
      </c>
      <c r="O377" s="5" t="s">
        <v>110</v>
      </c>
      <c r="P377" s="45"/>
      <c r="Q377" s="42"/>
      <c r="R377" s="4"/>
      <c r="S377" s="4"/>
      <c r="T377" s="42"/>
      <c r="U377" s="4"/>
      <c r="V377" s="4"/>
      <c r="W377" s="4">
        <v>1</v>
      </c>
      <c r="X377" s="5" t="s">
        <v>82</v>
      </c>
      <c r="Y377" s="4" t="s">
        <v>119</v>
      </c>
      <c r="Z377" s="48">
        <v>0.8128</v>
      </c>
      <c r="AA377" s="4">
        <v>4</v>
      </c>
      <c r="AB377" s="5" t="s">
        <v>147</v>
      </c>
      <c r="AC377" s="5" t="s">
        <v>87</v>
      </c>
      <c r="AD377" s="6" t="s">
        <v>88</v>
      </c>
      <c r="AE377" s="7">
        <v>5.2</v>
      </c>
      <c r="AF377" s="7">
        <v>47.444</v>
      </c>
      <c r="AG377" s="43">
        <v>0.745</v>
      </c>
      <c r="AH377" s="7">
        <v>53</v>
      </c>
      <c r="AI377" s="7">
        <v>39</v>
      </c>
      <c r="AJ377" s="43">
        <v>8</v>
      </c>
      <c r="AK377" s="7">
        <v>0.0325658</v>
      </c>
      <c r="AL377" s="15">
        <f t="shared" si="479"/>
        <v>0.0167762</v>
      </c>
      <c r="AM377" s="7">
        <v>0.0083881</v>
      </c>
      <c r="AN377" s="7">
        <v>0.0404605</v>
      </c>
      <c r="AO377" s="15">
        <f t="shared" si="480"/>
        <v>0.0157896</v>
      </c>
      <c r="AP377" s="7">
        <v>0.00789479999999999</v>
      </c>
      <c r="AQ377" s="37">
        <f t="shared" si="481"/>
        <v>0.217063531598841</v>
      </c>
      <c r="AR377" s="37">
        <f t="shared" si="482"/>
        <v>0.104417546717213</v>
      </c>
      <c r="AS377" s="43"/>
      <c r="AT377" s="43"/>
    </row>
    <row r="378" ht="16.8" spans="1:46">
      <c r="A378" s="4">
        <v>57</v>
      </c>
      <c r="B378" s="5" t="s">
        <v>281</v>
      </c>
      <c r="C378" s="42" t="s">
        <v>282</v>
      </c>
      <c r="D378" s="4" t="s">
        <v>145</v>
      </c>
      <c r="E378" s="7">
        <v>18.83</v>
      </c>
      <c r="F378" s="7">
        <v>68.32</v>
      </c>
      <c r="G378" s="5" t="s">
        <v>169</v>
      </c>
      <c r="H378" s="8">
        <v>560</v>
      </c>
      <c r="I378" s="7">
        <v>0.2</v>
      </c>
      <c r="J378" s="8">
        <v>340</v>
      </c>
      <c r="K378" s="4" t="s">
        <v>117</v>
      </c>
      <c r="L378" s="45"/>
      <c r="M378" s="42"/>
      <c r="N378" s="4"/>
      <c r="O378" s="4"/>
      <c r="P378" s="45">
        <v>10</v>
      </c>
      <c r="Q378" s="6" t="s">
        <v>89</v>
      </c>
      <c r="R378" s="5" t="s">
        <v>160</v>
      </c>
      <c r="S378" s="5" t="s">
        <v>110</v>
      </c>
      <c r="T378" s="42"/>
      <c r="U378" s="4"/>
      <c r="V378" s="4"/>
      <c r="W378" s="4">
        <v>1</v>
      </c>
      <c r="X378" s="5" t="s">
        <v>82</v>
      </c>
      <c r="Y378" s="4" t="s">
        <v>119</v>
      </c>
      <c r="Z378" s="48">
        <v>0.8128</v>
      </c>
      <c r="AA378" s="4">
        <v>4</v>
      </c>
      <c r="AB378" s="5" t="s">
        <v>147</v>
      </c>
      <c r="AC378" s="5" t="s">
        <v>87</v>
      </c>
      <c r="AD378" s="6" t="s">
        <v>88</v>
      </c>
      <c r="AE378" s="7">
        <v>5.2</v>
      </c>
      <c r="AF378" s="7">
        <v>47.444</v>
      </c>
      <c r="AG378" s="43">
        <v>0.745</v>
      </c>
      <c r="AH378" s="7">
        <v>53</v>
      </c>
      <c r="AI378" s="7">
        <v>39</v>
      </c>
      <c r="AJ378" s="43">
        <v>8</v>
      </c>
      <c r="AK378" s="7">
        <v>0.0325658</v>
      </c>
      <c r="AL378" s="15">
        <f t="shared" si="479"/>
        <v>0.0167762</v>
      </c>
      <c r="AM378" s="7">
        <v>0.0083881</v>
      </c>
      <c r="AN378" s="7">
        <v>0.0636513</v>
      </c>
      <c r="AO378" s="15">
        <f t="shared" si="480"/>
        <v>0.0483552</v>
      </c>
      <c r="AP378" s="7">
        <v>0.0241776</v>
      </c>
      <c r="AQ378" s="37">
        <f t="shared" si="481"/>
        <v>0.670157091040929</v>
      </c>
      <c r="AR378" s="37">
        <f t="shared" si="482"/>
        <v>0.210626201440887</v>
      </c>
      <c r="AS378" s="43"/>
      <c r="AT378" s="43"/>
    </row>
    <row r="379" ht="16.8" spans="1:46">
      <c r="A379" s="4">
        <v>57</v>
      </c>
      <c r="B379" s="5" t="s">
        <v>281</v>
      </c>
      <c r="C379" s="42" t="s">
        <v>282</v>
      </c>
      <c r="D379" s="4" t="s">
        <v>145</v>
      </c>
      <c r="E379" s="7">
        <v>18.83</v>
      </c>
      <c r="F379" s="7">
        <v>68.32</v>
      </c>
      <c r="G379" s="5" t="s">
        <v>169</v>
      </c>
      <c r="H379" s="8">
        <v>560</v>
      </c>
      <c r="I379" s="7">
        <v>0.2</v>
      </c>
      <c r="J379" s="8">
        <v>340</v>
      </c>
      <c r="K379" s="4" t="s">
        <v>132</v>
      </c>
      <c r="L379" s="45"/>
      <c r="M379" s="42"/>
      <c r="N379" s="4"/>
      <c r="O379" s="4"/>
      <c r="P379" s="45"/>
      <c r="Q379" s="42"/>
      <c r="R379" s="4"/>
      <c r="S379" s="4"/>
      <c r="T379" s="6" t="s">
        <v>133</v>
      </c>
      <c r="U379" s="5" t="s">
        <v>283</v>
      </c>
      <c r="V379" s="4" t="s">
        <v>110</v>
      </c>
      <c r="W379" s="4">
        <v>1</v>
      </c>
      <c r="X379" s="5" t="s">
        <v>82</v>
      </c>
      <c r="Y379" s="4" t="s">
        <v>119</v>
      </c>
      <c r="Z379" s="48">
        <v>0.8128</v>
      </c>
      <c r="AA379" s="4">
        <v>4</v>
      </c>
      <c r="AB379" s="5" t="s">
        <v>147</v>
      </c>
      <c r="AC379" s="5" t="s">
        <v>87</v>
      </c>
      <c r="AD379" s="6" t="s">
        <v>88</v>
      </c>
      <c r="AE379" s="7">
        <v>5.2</v>
      </c>
      <c r="AF379" s="7">
        <v>47.444</v>
      </c>
      <c r="AG379" s="43">
        <v>0.745</v>
      </c>
      <c r="AH379" s="7">
        <v>53</v>
      </c>
      <c r="AI379" s="7">
        <v>39</v>
      </c>
      <c r="AJ379" s="43">
        <v>8</v>
      </c>
      <c r="AK379" s="7">
        <v>0.0325658</v>
      </c>
      <c r="AL379" s="15">
        <f t="shared" si="479"/>
        <v>0.0167762</v>
      </c>
      <c r="AM379" s="7">
        <v>0.0083881</v>
      </c>
      <c r="AN379" s="7">
        <v>0.0799342</v>
      </c>
      <c r="AO379" s="15">
        <f t="shared" si="480"/>
        <v>0.0710536</v>
      </c>
      <c r="AP379" s="7">
        <v>0.0355268</v>
      </c>
      <c r="AQ379" s="37">
        <f t="shared" si="481"/>
        <v>0.897941138286436</v>
      </c>
      <c r="AR379" s="37">
        <f t="shared" si="482"/>
        <v>0.263880612984993</v>
      </c>
      <c r="AS379" s="43"/>
      <c r="AT379" s="43"/>
    </row>
    <row r="380" ht="16.8" spans="1:46">
      <c r="A380" s="4">
        <v>57</v>
      </c>
      <c r="B380" s="5" t="s">
        <v>281</v>
      </c>
      <c r="C380" s="42" t="s">
        <v>282</v>
      </c>
      <c r="D380" s="4" t="s">
        <v>145</v>
      </c>
      <c r="E380" s="7">
        <v>18.83</v>
      </c>
      <c r="F380" s="7">
        <v>68.32</v>
      </c>
      <c r="G380" s="5" t="s">
        <v>169</v>
      </c>
      <c r="H380" s="8">
        <v>560</v>
      </c>
      <c r="I380" s="7">
        <v>0.2</v>
      </c>
      <c r="J380" s="8">
        <v>340</v>
      </c>
      <c r="K380" s="4" t="s">
        <v>81</v>
      </c>
      <c r="L380" s="45">
        <v>10</v>
      </c>
      <c r="M380" s="6" t="s">
        <v>89</v>
      </c>
      <c r="N380" s="5" t="s">
        <v>147</v>
      </c>
      <c r="O380" s="5" t="s">
        <v>110</v>
      </c>
      <c r="P380" s="45"/>
      <c r="Q380" s="42"/>
      <c r="R380" s="4"/>
      <c r="S380" s="4"/>
      <c r="T380" s="42"/>
      <c r="U380" s="4"/>
      <c r="V380" s="4"/>
      <c r="W380" s="4">
        <v>1</v>
      </c>
      <c r="X380" s="5" t="s">
        <v>82</v>
      </c>
      <c r="Y380" s="4" t="s">
        <v>119</v>
      </c>
      <c r="Z380" s="48">
        <v>0.8128</v>
      </c>
      <c r="AA380" s="4">
        <v>4</v>
      </c>
      <c r="AB380" s="5" t="s">
        <v>147</v>
      </c>
      <c r="AC380" s="5" t="s">
        <v>87</v>
      </c>
      <c r="AD380" s="6" t="s">
        <v>88</v>
      </c>
      <c r="AE380" s="7">
        <v>5.2</v>
      </c>
      <c r="AF380" s="7">
        <v>47.444</v>
      </c>
      <c r="AG380" s="43">
        <v>0.745</v>
      </c>
      <c r="AH380" s="7">
        <v>53</v>
      </c>
      <c r="AI380" s="7">
        <v>39</v>
      </c>
      <c r="AJ380" s="43">
        <v>8</v>
      </c>
      <c r="AK380" s="7">
        <v>0.0740132</v>
      </c>
      <c r="AL380" s="15">
        <f t="shared" si="479"/>
        <v>0.0236842</v>
      </c>
      <c r="AM380" s="7">
        <v>0.0118421</v>
      </c>
      <c r="AN380" s="7">
        <v>0.0774671</v>
      </c>
      <c r="AO380" s="15">
        <f t="shared" si="480"/>
        <v>0.0296052</v>
      </c>
      <c r="AP380" s="7">
        <v>0.0148026</v>
      </c>
      <c r="AQ380" s="37">
        <f t="shared" si="481"/>
        <v>0.0456098744227704</v>
      </c>
      <c r="AR380" s="37">
        <f t="shared" si="482"/>
        <v>0.0621124347211694</v>
      </c>
      <c r="AS380" s="43"/>
      <c r="AT380" s="43"/>
    </row>
    <row r="381" ht="16.8" spans="1:46">
      <c r="A381" s="4">
        <v>57</v>
      </c>
      <c r="B381" s="5" t="s">
        <v>281</v>
      </c>
      <c r="C381" s="42" t="s">
        <v>282</v>
      </c>
      <c r="D381" s="4" t="s">
        <v>145</v>
      </c>
      <c r="E381" s="7">
        <v>18.83</v>
      </c>
      <c r="F381" s="7">
        <v>68.32</v>
      </c>
      <c r="G381" s="5" t="s">
        <v>169</v>
      </c>
      <c r="H381" s="8">
        <v>560</v>
      </c>
      <c r="I381" s="7">
        <v>0.2</v>
      </c>
      <c r="J381" s="8">
        <v>340</v>
      </c>
      <c r="K381" s="4" t="s">
        <v>117</v>
      </c>
      <c r="L381" s="45"/>
      <c r="M381" s="42"/>
      <c r="N381" s="4"/>
      <c r="O381" s="4"/>
      <c r="P381" s="45">
        <v>10</v>
      </c>
      <c r="Q381" s="6" t="s">
        <v>89</v>
      </c>
      <c r="R381" s="5" t="s">
        <v>160</v>
      </c>
      <c r="S381" s="5" t="s">
        <v>110</v>
      </c>
      <c r="T381" s="42"/>
      <c r="U381" s="4"/>
      <c r="V381" s="4"/>
      <c r="W381" s="4">
        <v>1</v>
      </c>
      <c r="X381" s="5" t="s">
        <v>82</v>
      </c>
      <c r="Y381" s="4" t="s">
        <v>119</v>
      </c>
      <c r="Z381" s="48">
        <v>0.8128</v>
      </c>
      <c r="AA381" s="4">
        <v>4</v>
      </c>
      <c r="AB381" s="5" t="s">
        <v>147</v>
      </c>
      <c r="AC381" s="5" t="s">
        <v>87</v>
      </c>
      <c r="AD381" s="6" t="s">
        <v>88</v>
      </c>
      <c r="AE381" s="7">
        <v>5.2</v>
      </c>
      <c r="AF381" s="7">
        <v>47.444</v>
      </c>
      <c r="AG381" s="43">
        <v>0.745</v>
      </c>
      <c r="AH381" s="7">
        <v>53</v>
      </c>
      <c r="AI381" s="7">
        <v>39</v>
      </c>
      <c r="AJ381" s="43">
        <v>8</v>
      </c>
      <c r="AK381" s="7">
        <v>0.0740132</v>
      </c>
      <c r="AL381" s="15">
        <f t="shared" si="479"/>
        <v>0.0236842</v>
      </c>
      <c r="AM381" s="7">
        <v>0.0118421</v>
      </c>
      <c r="AN381" s="7">
        <v>0.0853618</v>
      </c>
      <c r="AO381" s="15">
        <f t="shared" si="480"/>
        <v>0.0355264</v>
      </c>
      <c r="AP381" s="7">
        <v>0.0177632</v>
      </c>
      <c r="AQ381" s="37">
        <f t="shared" si="481"/>
        <v>0.142655238256412</v>
      </c>
      <c r="AR381" s="37">
        <f t="shared" si="482"/>
        <v>0.0689026786641672</v>
      </c>
      <c r="AS381" s="43"/>
      <c r="AT381" s="43"/>
    </row>
    <row r="382" ht="16.8" spans="1:46">
      <c r="A382" s="4">
        <v>57</v>
      </c>
      <c r="B382" s="5" t="s">
        <v>281</v>
      </c>
      <c r="C382" s="42" t="s">
        <v>282</v>
      </c>
      <c r="D382" s="4" t="s">
        <v>145</v>
      </c>
      <c r="E382" s="7">
        <v>18.83</v>
      </c>
      <c r="F382" s="7">
        <v>68.32</v>
      </c>
      <c r="G382" s="5" t="s">
        <v>169</v>
      </c>
      <c r="H382" s="8">
        <v>560</v>
      </c>
      <c r="I382" s="7">
        <v>0.2</v>
      </c>
      <c r="J382" s="8">
        <v>340</v>
      </c>
      <c r="K382" s="4" t="s">
        <v>132</v>
      </c>
      <c r="L382" s="45"/>
      <c r="M382" s="42"/>
      <c r="N382" s="4"/>
      <c r="O382" s="4"/>
      <c r="P382" s="45"/>
      <c r="Q382" s="42"/>
      <c r="R382" s="4"/>
      <c r="S382" s="4"/>
      <c r="T382" s="6" t="s">
        <v>133</v>
      </c>
      <c r="U382" s="5" t="s">
        <v>283</v>
      </c>
      <c r="V382" s="4" t="s">
        <v>110</v>
      </c>
      <c r="W382" s="4">
        <v>1</v>
      </c>
      <c r="X382" s="5" t="s">
        <v>82</v>
      </c>
      <c r="Y382" s="4" t="s">
        <v>119</v>
      </c>
      <c r="Z382" s="48">
        <v>0.8128</v>
      </c>
      <c r="AA382" s="4">
        <v>4</v>
      </c>
      <c r="AB382" s="5" t="s">
        <v>147</v>
      </c>
      <c r="AC382" s="5" t="s">
        <v>87</v>
      </c>
      <c r="AD382" s="6" t="s">
        <v>88</v>
      </c>
      <c r="AE382" s="7">
        <v>5.2</v>
      </c>
      <c r="AF382" s="7">
        <v>47.444</v>
      </c>
      <c r="AG382" s="43">
        <v>0.745</v>
      </c>
      <c r="AH382" s="7">
        <v>53</v>
      </c>
      <c r="AI382" s="7">
        <v>39</v>
      </c>
      <c r="AJ382" s="43">
        <v>8</v>
      </c>
      <c r="AK382" s="7">
        <v>0.0740132</v>
      </c>
      <c r="AL382" s="15">
        <f t="shared" si="479"/>
        <v>0.0236842</v>
      </c>
      <c r="AM382" s="7">
        <v>0.0118421</v>
      </c>
      <c r="AN382" s="7">
        <v>0.0809211</v>
      </c>
      <c r="AO382" s="15">
        <f t="shared" si="480"/>
        <v>0.0217104</v>
      </c>
      <c r="AP382" s="7">
        <v>0.0108552</v>
      </c>
      <c r="AQ382" s="37">
        <f t="shared" si="481"/>
        <v>0.0892311502048977</v>
      </c>
      <c r="AR382" s="37">
        <f t="shared" si="482"/>
        <v>0.0435949585795147</v>
      </c>
      <c r="AS382" s="43"/>
      <c r="AT382" s="43"/>
    </row>
    <row r="383" ht="16.8" spans="1:46">
      <c r="A383" s="4">
        <v>57</v>
      </c>
      <c r="B383" s="5" t="s">
        <v>281</v>
      </c>
      <c r="C383" s="42" t="s">
        <v>282</v>
      </c>
      <c r="D383" s="4" t="s">
        <v>145</v>
      </c>
      <c r="E383" s="7">
        <v>18.83</v>
      </c>
      <c r="F383" s="7">
        <v>68.32</v>
      </c>
      <c r="G383" s="5" t="s">
        <v>169</v>
      </c>
      <c r="H383" s="8">
        <v>560</v>
      </c>
      <c r="I383" s="7">
        <v>0.2</v>
      </c>
      <c r="J383" s="8">
        <v>340</v>
      </c>
      <c r="K383" s="4" t="s">
        <v>81</v>
      </c>
      <c r="L383" s="45">
        <v>10</v>
      </c>
      <c r="M383" s="6" t="s">
        <v>89</v>
      </c>
      <c r="N383" s="5" t="s">
        <v>147</v>
      </c>
      <c r="O383" s="5" t="s">
        <v>110</v>
      </c>
      <c r="P383" s="45"/>
      <c r="Q383" s="42"/>
      <c r="R383" s="4"/>
      <c r="S383" s="4"/>
      <c r="T383" s="42"/>
      <c r="U383" s="4"/>
      <c r="V383" s="4"/>
      <c r="W383" s="4">
        <v>1</v>
      </c>
      <c r="X383" s="5" t="s">
        <v>82</v>
      </c>
      <c r="Y383" s="4" t="s">
        <v>119</v>
      </c>
      <c r="Z383" s="48">
        <v>0.8128</v>
      </c>
      <c r="AA383" s="4">
        <v>4</v>
      </c>
      <c r="AB383" s="5" t="s">
        <v>147</v>
      </c>
      <c r="AC383" s="5" t="s">
        <v>87</v>
      </c>
      <c r="AD383" s="6" t="s">
        <v>88</v>
      </c>
      <c r="AE383" s="7">
        <v>5.2</v>
      </c>
      <c r="AF383" s="7">
        <v>47.444</v>
      </c>
      <c r="AG383" s="43">
        <v>0.745</v>
      </c>
      <c r="AH383" s="7">
        <v>53</v>
      </c>
      <c r="AI383" s="7">
        <v>39</v>
      </c>
      <c r="AJ383" s="43">
        <v>8</v>
      </c>
      <c r="AK383" s="7">
        <v>0.0320724</v>
      </c>
      <c r="AL383" s="15">
        <f t="shared" si="479"/>
        <v>0.011842</v>
      </c>
      <c r="AM383" s="7">
        <v>0.005921</v>
      </c>
      <c r="AN383" s="7">
        <v>0.0552632</v>
      </c>
      <c r="AO383" s="15">
        <f t="shared" si="480"/>
        <v>0.0236842</v>
      </c>
      <c r="AP383" s="7">
        <v>0.0118421</v>
      </c>
      <c r="AQ383" s="37">
        <f t="shared" si="481"/>
        <v>0.544111378689029</v>
      </c>
      <c r="AR383" s="37">
        <f t="shared" si="482"/>
        <v>0.0800004237664522</v>
      </c>
      <c r="AS383" s="43"/>
      <c r="AT383" s="43"/>
    </row>
    <row r="384" ht="16.8" spans="1:46">
      <c r="A384" s="4">
        <v>57</v>
      </c>
      <c r="B384" s="5" t="s">
        <v>281</v>
      </c>
      <c r="C384" s="42" t="s">
        <v>282</v>
      </c>
      <c r="D384" s="4" t="s">
        <v>145</v>
      </c>
      <c r="E384" s="7">
        <v>18.83</v>
      </c>
      <c r="F384" s="7">
        <v>68.32</v>
      </c>
      <c r="G384" s="5" t="s">
        <v>169</v>
      </c>
      <c r="H384" s="8">
        <v>560</v>
      </c>
      <c r="I384" s="7">
        <v>0.2</v>
      </c>
      <c r="J384" s="8">
        <v>340</v>
      </c>
      <c r="K384" s="4" t="s">
        <v>117</v>
      </c>
      <c r="L384" s="45"/>
      <c r="M384" s="42"/>
      <c r="N384" s="4"/>
      <c r="O384" s="4"/>
      <c r="P384" s="45">
        <v>10</v>
      </c>
      <c r="Q384" s="6" t="s">
        <v>89</v>
      </c>
      <c r="R384" s="5" t="s">
        <v>160</v>
      </c>
      <c r="S384" s="5" t="s">
        <v>110</v>
      </c>
      <c r="T384" s="42"/>
      <c r="U384" s="4"/>
      <c r="V384" s="4"/>
      <c r="W384" s="4">
        <v>1</v>
      </c>
      <c r="X384" s="5" t="s">
        <v>82</v>
      </c>
      <c r="Y384" s="4" t="s">
        <v>119</v>
      </c>
      <c r="Z384" s="48">
        <v>0.8128</v>
      </c>
      <c r="AA384" s="4">
        <v>4</v>
      </c>
      <c r="AB384" s="5" t="s">
        <v>147</v>
      </c>
      <c r="AC384" s="5" t="s">
        <v>87</v>
      </c>
      <c r="AD384" s="6" t="s">
        <v>88</v>
      </c>
      <c r="AE384" s="7">
        <v>5.2</v>
      </c>
      <c r="AF384" s="7">
        <v>47.444</v>
      </c>
      <c r="AG384" s="43">
        <v>0.745</v>
      </c>
      <c r="AH384" s="7">
        <v>53</v>
      </c>
      <c r="AI384" s="7">
        <v>39</v>
      </c>
      <c r="AJ384" s="43">
        <v>8</v>
      </c>
      <c r="AK384" s="7">
        <v>0.0320724</v>
      </c>
      <c r="AL384" s="15">
        <f t="shared" si="479"/>
        <v>0.011842</v>
      </c>
      <c r="AM384" s="7">
        <v>0.005921</v>
      </c>
      <c r="AN384" s="7">
        <v>0.0266447</v>
      </c>
      <c r="AO384" s="15">
        <f t="shared" si="480"/>
        <v>0.0118422</v>
      </c>
      <c r="AP384" s="7">
        <v>0.0059211</v>
      </c>
      <c r="AQ384" s="37">
        <f t="shared" si="481"/>
        <v>-0.185405590663268</v>
      </c>
      <c r="AR384" s="37">
        <f t="shared" si="482"/>
        <v>0.0834658099495506</v>
      </c>
      <c r="AS384" s="43"/>
      <c r="AT384" s="43"/>
    </row>
    <row r="385" ht="16.8" spans="1:46">
      <c r="A385" s="4">
        <v>57</v>
      </c>
      <c r="B385" s="5" t="s">
        <v>281</v>
      </c>
      <c r="C385" s="42" t="s">
        <v>282</v>
      </c>
      <c r="D385" s="4" t="s">
        <v>145</v>
      </c>
      <c r="E385" s="7">
        <v>18.83</v>
      </c>
      <c r="F385" s="7">
        <v>68.32</v>
      </c>
      <c r="G385" s="5" t="s">
        <v>169</v>
      </c>
      <c r="H385" s="8">
        <v>560</v>
      </c>
      <c r="I385" s="7">
        <v>0.2</v>
      </c>
      <c r="J385" s="8">
        <v>340</v>
      </c>
      <c r="K385" s="4" t="s">
        <v>132</v>
      </c>
      <c r="L385" s="45"/>
      <c r="M385" s="42"/>
      <c r="N385" s="4"/>
      <c r="O385" s="4"/>
      <c r="P385" s="45"/>
      <c r="Q385" s="42"/>
      <c r="R385" s="4"/>
      <c r="S385" s="4"/>
      <c r="T385" s="6" t="s">
        <v>133</v>
      </c>
      <c r="U385" s="5" t="s">
        <v>283</v>
      </c>
      <c r="V385" s="4" t="s">
        <v>110</v>
      </c>
      <c r="W385" s="4">
        <v>1</v>
      </c>
      <c r="X385" s="5" t="s">
        <v>82</v>
      </c>
      <c r="Y385" s="4" t="s">
        <v>119</v>
      </c>
      <c r="Z385" s="48">
        <v>0.8128</v>
      </c>
      <c r="AA385" s="4">
        <v>4</v>
      </c>
      <c r="AB385" s="5" t="s">
        <v>147</v>
      </c>
      <c r="AC385" s="5" t="s">
        <v>87</v>
      </c>
      <c r="AD385" s="6" t="s">
        <v>88</v>
      </c>
      <c r="AE385" s="7">
        <v>5.2</v>
      </c>
      <c r="AF385" s="7">
        <v>47.444</v>
      </c>
      <c r="AG385" s="43">
        <v>0.745</v>
      </c>
      <c r="AH385" s="7">
        <v>53</v>
      </c>
      <c r="AI385" s="7">
        <v>39</v>
      </c>
      <c r="AJ385" s="43">
        <v>8</v>
      </c>
      <c r="AK385" s="7">
        <v>0.0320724</v>
      </c>
      <c r="AL385" s="15">
        <f t="shared" si="479"/>
        <v>0.011842</v>
      </c>
      <c r="AM385" s="7">
        <v>0.005921</v>
      </c>
      <c r="AN385" s="7">
        <v>0.0646382</v>
      </c>
      <c r="AO385" s="15">
        <f t="shared" si="480"/>
        <v>0.0375</v>
      </c>
      <c r="AP385" s="7">
        <v>0.01875</v>
      </c>
      <c r="AQ385" s="37">
        <f t="shared" si="481"/>
        <v>0.700809720089894</v>
      </c>
      <c r="AR385" s="37">
        <f t="shared" si="482"/>
        <v>0.118226338219885</v>
      </c>
      <c r="AS385" s="43"/>
      <c r="AT385" s="43"/>
    </row>
    <row r="386" ht="12.4" customHeight="1" spans="1:46">
      <c r="A386" s="4">
        <v>57</v>
      </c>
      <c r="B386" s="5" t="s">
        <v>281</v>
      </c>
      <c r="C386" s="42" t="s">
        <v>282</v>
      </c>
      <c r="D386" s="4" t="s">
        <v>145</v>
      </c>
      <c r="E386" s="7">
        <v>18.83</v>
      </c>
      <c r="F386" s="7">
        <v>68.32</v>
      </c>
      <c r="G386" s="5" t="s">
        <v>146</v>
      </c>
      <c r="H386" s="8">
        <v>560</v>
      </c>
      <c r="I386" s="7">
        <v>0.2</v>
      </c>
      <c r="J386" s="8">
        <v>340</v>
      </c>
      <c r="K386" s="4" t="s">
        <v>81</v>
      </c>
      <c r="L386" s="45">
        <v>10</v>
      </c>
      <c r="M386" s="6" t="s">
        <v>89</v>
      </c>
      <c r="N386" s="5" t="s">
        <v>147</v>
      </c>
      <c r="O386" s="5" t="s">
        <v>110</v>
      </c>
      <c r="P386" s="45"/>
      <c r="Q386" s="42"/>
      <c r="R386" s="4"/>
      <c r="S386" s="4"/>
      <c r="T386" s="42"/>
      <c r="U386" s="4"/>
      <c r="V386" s="4"/>
      <c r="W386" s="4">
        <v>1</v>
      </c>
      <c r="X386" s="5" t="s">
        <v>82</v>
      </c>
      <c r="Y386" s="4" t="s">
        <v>119</v>
      </c>
      <c r="Z386" s="48">
        <v>0.8128</v>
      </c>
      <c r="AA386" s="4">
        <v>4</v>
      </c>
      <c r="AB386" s="5" t="s">
        <v>147</v>
      </c>
      <c r="AC386" s="5" t="s">
        <v>87</v>
      </c>
      <c r="AD386" s="6" t="s">
        <v>88</v>
      </c>
      <c r="AE386" s="7">
        <v>5.8</v>
      </c>
      <c r="AF386" s="7">
        <v>51.852</v>
      </c>
      <c r="AG386" s="43">
        <v>0.745</v>
      </c>
      <c r="AH386" s="7">
        <v>53</v>
      </c>
      <c r="AI386" s="7">
        <v>39</v>
      </c>
      <c r="AJ386" s="43">
        <v>8</v>
      </c>
      <c r="AK386" s="43">
        <v>0.0995387</v>
      </c>
      <c r="AL386" s="15">
        <f t="shared" si="479"/>
        <v>0.0386106</v>
      </c>
      <c r="AM386" s="7">
        <v>0.0193053</v>
      </c>
      <c r="AN386" s="43">
        <v>0.0853248</v>
      </c>
      <c r="AO386" s="15">
        <f t="shared" si="480"/>
        <v>0.0425704</v>
      </c>
      <c r="AP386" s="7">
        <v>0.0212852</v>
      </c>
      <c r="AQ386" s="37">
        <f t="shared" si="481"/>
        <v>-0.154081362457654</v>
      </c>
      <c r="AR386" s="37">
        <f t="shared" si="482"/>
        <v>0.0998464352705258</v>
      </c>
      <c r="AT386" s="43"/>
    </row>
    <row r="387" ht="16.8" spans="1:46">
      <c r="A387" s="4">
        <v>57</v>
      </c>
      <c r="B387" s="5" t="s">
        <v>281</v>
      </c>
      <c r="C387" s="42" t="s">
        <v>282</v>
      </c>
      <c r="D387" s="4" t="s">
        <v>145</v>
      </c>
      <c r="E387" s="7">
        <v>18.83</v>
      </c>
      <c r="F387" s="7">
        <v>68.32</v>
      </c>
      <c r="G387" s="5" t="s">
        <v>146</v>
      </c>
      <c r="H387" s="8">
        <v>560</v>
      </c>
      <c r="I387" s="7">
        <v>0.2</v>
      </c>
      <c r="J387" s="8">
        <v>340</v>
      </c>
      <c r="K387" s="4" t="s">
        <v>117</v>
      </c>
      <c r="L387" s="45"/>
      <c r="M387" s="42"/>
      <c r="N387" s="4"/>
      <c r="O387" s="4"/>
      <c r="P387" s="45">
        <v>10</v>
      </c>
      <c r="Q387" s="6" t="s">
        <v>89</v>
      </c>
      <c r="R387" s="5" t="s">
        <v>160</v>
      </c>
      <c r="S387" s="5" t="s">
        <v>110</v>
      </c>
      <c r="T387" s="42"/>
      <c r="U387" s="4"/>
      <c r="V387" s="4"/>
      <c r="W387" s="4">
        <v>1</v>
      </c>
      <c r="X387" s="5" t="s">
        <v>82</v>
      </c>
      <c r="Y387" s="4" t="s">
        <v>119</v>
      </c>
      <c r="Z387" s="48">
        <v>0.8128</v>
      </c>
      <c r="AA387" s="4">
        <v>4</v>
      </c>
      <c r="AB387" s="5" t="s">
        <v>147</v>
      </c>
      <c r="AC387" s="5" t="s">
        <v>87</v>
      </c>
      <c r="AD387" s="6" t="s">
        <v>88</v>
      </c>
      <c r="AE387" s="7">
        <v>5.8</v>
      </c>
      <c r="AF387" s="7">
        <v>51.852</v>
      </c>
      <c r="AG387" s="43">
        <v>0.745</v>
      </c>
      <c r="AH387" s="7">
        <v>53</v>
      </c>
      <c r="AI387" s="7">
        <v>39</v>
      </c>
      <c r="AJ387" s="43">
        <v>8</v>
      </c>
      <c r="AK387" s="43">
        <v>0.0995387</v>
      </c>
      <c r="AL387" s="15">
        <f t="shared" si="479"/>
        <v>0.0386106</v>
      </c>
      <c r="AM387" s="7">
        <v>0.0193053</v>
      </c>
      <c r="AN387" s="43">
        <v>0.0744996</v>
      </c>
      <c r="AO387" s="15">
        <f t="shared" si="480"/>
        <v>0.0356496</v>
      </c>
      <c r="AP387" s="7">
        <v>0.0178248</v>
      </c>
      <c r="AQ387" s="37">
        <f t="shared" si="481"/>
        <v>-0.28975275702519</v>
      </c>
      <c r="AR387" s="37">
        <f t="shared" si="482"/>
        <v>0.0948612155298812</v>
      </c>
      <c r="AT387" s="43"/>
    </row>
    <row r="388" ht="16.8" spans="1:46">
      <c r="A388" s="4">
        <v>57</v>
      </c>
      <c r="B388" s="5" t="s">
        <v>281</v>
      </c>
      <c r="C388" s="42" t="s">
        <v>282</v>
      </c>
      <c r="D388" s="4" t="s">
        <v>145</v>
      </c>
      <c r="E388" s="7">
        <v>18.83</v>
      </c>
      <c r="F388" s="7">
        <v>68.32</v>
      </c>
      <c r="G388" s="5" t="s">
        <v>146</v>
      </c>
      <c r="H388" s="8">
        <v>560</v>
      </c>
      <c r="I388" s="7">
        <v>0.2</v>
      </c>
      <c r="J388" s="8">
        <v>340</v>
      </c>
      <c r="K388" s="4" t="s">
        <v>132</v>
      </c>
      <c r="L388" s="45"/>
      <c r="M388" s="42"/>
      <c r="N388" s="4"/>
      <c r="O388" s="4"/>
      <c r="P388" s="45"/>
      <c r="Q388" s="42"/>
      <c r="R388" s="4"/>
      <c r="S388" s="4"/>
      <c r="T388" s="6" t="s">
        <v>133</v>
      </c>
      <c r="U388" s="5" t="s">
        <v>283</v>
      </c>
      <c r="V388" s="4" t="s">
        <v>110</v>
      </c>
      <c r="W388" s="4">
        <v>1</v>
      </c>
      <c r="X388" s="5" t="s">
        <v>82</v>
      </c>
      <c r="Y388" s="4" t="s">
        <v>119</v>
      </c>
      <c r="Z388" s="48">
        <v>0.8128</v>
      </c>
      <c r="AA388" s="4">
        <v>4</v>
      </c>
      <c r="AB388" s="5" t="s">
        <v>147</v>
      </c>
      <c r="AC388" s="5" t="s">
        <v>87</v>
      </c>
      <c r="AD388" s="6" t="s">
        <v>88</v>
      </c>
      <c r="AE388" s="7">
        <v>5.8</v>
      </c>
      <c r="AF388" s="7">
        <v>51.852</v>
      </c>
      <c r="AG388" s="43">
        <v>0.745</v>
      </c>
      <c r="AH388" s="7">
        <v>53</v>
      </c>
      <c r="AI388" s="7">
        <v>39</v>
      </c>
      <c r="AJ388" s="43">
        <v>8</v>
      </c>
      <c r="AK388" s="43">
        <v>0.0995387</v>
      </c>
      <c r="AL388" s="15">
        <f t="shared" si="479"/>
        <v>0.0386106</v>
      </c>
      <c r="AM388" s="7">
        <v>0.0193053</v>
      </c>
      <c r="AN388" s="43">
        <v>0.0677804</v>
      </c>
      <c r="AO388" s="15">
        <f t="shared" si="480"/>
        <v>0.0346566</v>
      </c>
      <c r="AP388" s="7">
        <v>0.0173283</v>
      </c>
      <c r="AQ388" s="37">
        <f t="shared" si="481"/>
        <v>-0.384273445661428</v>
      </c>
      <c r="AR388" s="37">
        <f t="shared" si="482"/>
        <v>0.102974441359505</v>
      </c>
      <c r="AT388" s="43"/>
    </row>
    <row r="389" ht="16.8" spans="1:46">
      <c r="A389" s="4">
        <v>57</v>
      </c>
      <c r="B389" s="5" t="s">
        <v>281</v>
      </c>
      <c r="C389" s="42" t="s">
        <v>282</v>
      </c>
      <c r="D389" s="4" t="s">
        <v>145</v>
      </c>
      <c r="E389" s="7">
        <v>18.83</v>
      </c>
      <c r="F389" s="7">
        <v>68.32</v>
      </c>
      <c r="G389" s="5" t="s">
        <v>146</v>
      </c>
      <c r="H389" s="8">
        <v>560</v>
      </c>
      <c r="I389" s="7">
        <v>0.2</v>
      </c>
      <c r="J389" s="8">
        <v>340</v>
      </c>
      <c r="K389" s="4" t="s">
        <v>81</v>
      </c>
      <c r="L389" s="45">
        <v>10</v>
      </c>
      <c r="M389" s="6" t="s">
        <v>89</v>
      </c>
      <c r="N389" s="5" t="s">
        <v>147</v>
      </c>
      <c r="O389" s="5" t="s">
        <v>110</v>
      </c>
      <c r="P389" s="45"/>
      <c r="Q389" s="42"/>
      <c r="R389" s="4"/>
      <c r="S389" s="4"/>
      <c r="T389" s="42"/>
      <c r="U389" s="4"/>
      <c r="V389" s="4"/>
      <c r="W389" s="4">
        <v>1</v>
      </c>
      <c r="X389" s="5" t="s">
        <v>82</v>
      </c>
      <c r="Y389" s="4" t="s">
        <v>119</v>
      </c>
      <c r="Z389" s="48">
        <v>0.8128</v>
      </c>
      <c r="AA389" s="4">
        <v>4</v>
      </c>
      <c r="AB389" s="5" t="s">
        <v>147</v>
      </c>
      <c r="AC389" s="5" t="s">
        <v>87</v>
      </c>
      <c r="AD389" s="6" t="s">
        <v>88</v>
      </c>
      <c r="AE389" s="7">
        <v>5.8</v>
      </c>
      <c r="AF389" s="7">
        <v>51.852</v>
      </c>
      <c r="AG389" s="43">
        <v>0.745</v>
      </c>
      <c r="AH389" s="7">
        <v>53</v>
      </c>
      <c r="AI389" s="7">
        <v>39</v>
      </c>
      <c r="AJ389" s="43">
        <v>8</v>
      </c>
      <c r="AK389" s="43">
        <v>0.0402048</v>
      </c>
      <c r="AL389" s="15">
        <f t="shared" si="479"/>
        <v>0.0227722</v>
      </c>
      <c r="AM389" s="7">
        <v>0.0113861</v>
      </c>
      <c r="AN389" s="43">
        <v>0.043382</v>
      </c>
      <c r="AO389" s="15">
        <f t="shared" si="480"/>
        <v>0.019808</v>
      </c>
      <c r="AP389" s="7">
        <v>0.009904</v>
      </c>
      <c r="AQ389" s="37">
        <f t="shared" si="481"/>
        <v>0.0760582170493631</v>
      </c>
      <c r="AR389" s="37">
        <f t="shared" si="482"/>
        <v>0.132323383739668</v>
      </c>
      <c r="AT389" s="43"/>
    </row>
    <row r="390" ht="16.8" spans="1:46">
      <c r="A390" s="4">
        <v>57</v>
      </c>
      <c r="B390" s="5" t="s">
        <v>281</v>
      </c>
      <c r="C390" s="42" t="s">
        <v>282</v>
      </c>
      <c r="D390" s="4" t="s">
        <v>145</v>
      </c>
      <c r="E390" s="7">
        <v>18.83</v>
      </c>
      <c r="F390" s="7">
        <v>68.32</v>
      </c>
      <c r="G390" s="5" t="s">
        <v>146</v>
      </c>
      <c r="H390" s="8">
        <v>560</v>
      </c>
      <c r="I390" s="7">
        <v>0.2</v>
      </c>
      <c r="J390" s="8">
        <v>340</v>
      </c>
      <c r="K390" s="4" t="s">
        <v>117</v>
      </c>
      <c r="L390" s="45"/>
      <c r="M390" s="42"/>
      <c r="N390" s="4"/>
      <c r="O390" s="4"/>
      <c r="P390" s="45">
        <v>10</v>
      </c>
      <c r="Q390" s="6" t="s">
        <v>89</v>
      </c>
      <c r="R390" s="5" t="s">
        <v>160</v>
      </c>
      <c r="S390" s="5" t="s">
        <v>110</v>
      </c>
      <c r="T390" s="42"/>
      <c r="U390" s="4"/>
      <c r="V390" s="4"/>
      <c r="W390" s="4">
        <v>1</v>
      </c>
      <c r="X390" s="5" t="s">
        <v>82</v>
      </c>
      <c r="Y390" s="4" t="s">
        <v>119</v>
      </c>
      <c r="Z390" s="48">
        <v>0.8128</v>
      </c>
      <c r="AA390" s="4">
        <v>4</v>
      </c>
      <c r="AB390" s="5" t="s">
        <v>147</v>
      </c>
      <c r="AC390" s="5" t="s">
        <v>87</v>
      </c>
      <c r="AD390" s="6" t="s">
        <v>88</v>
      </c>
      <c r="AE390" s="7">
        <v>5.8</v>
      </c>
      <c r="AF390" s="7">
        <v>51.852</v>
      </c>
      <c r="AG390" s="43">
        <v>0.745</v>
      </c>
      <c r="AH390" s="7">
        <v>53</v>
      </c>
      <c r="AI390" s="7">
        <v>39</v>
      </c>
      <c r="AJ390" s="43">
        <v>8</v>
      </c>
      <c r="AK390" s="43">
        <v>0.0402048</v>
      </c>
      <c r="AL390" s="15">
        <f t="shared" si="479"/>
        <v>0.0227722</v>
      </c>
      <c r="AM390" s="7">
        <v>0.0113861</v>
      </c>
      <c r="AN390" s="43">
        <v>0.0399887</v>
      </c>
      <c r="AO390" s="15">
        <f t="shared" si="480"/>
        <v>0.0208012</v>
      </c>
      <c r="AP390" s="7">
        <v>0.0104006</v>
      </c>
      <c r="AQ390" s="37">
        <f t="shared" si="481"/>
        <v>-0.00538947727878636</v>
      </c>
      <c r="AR390" s="37">
        <f t="shared" si="482"/>
        <v>0.147849672634315</v>
      </c>
      <c r="AT390" s="43"/>
    </row>
    <row r="391" ht="16.8" spans="1:46">
      <c r="A391" s="4">
        <v>57</v>
      </c>
      <c r="B391" s="5" t="s">
        <v>281</v>
      </c>
      <c r="C391" s="42" t="s">
        <v>282</v>
      </c>
      <c r="D391" s="4" t="s">
        <v>145</v>
      </c>
      <c r="E391" s="7">
        <v>18.83</v>
      </c>
      <c r="F391" s="7">
        <v>68.32</v>
      </c>
      <c r="G391" s="5" t="s">
        <v>146</v>
      </c>
      <c r="H391" s="8">
        <v>560</v>
      </c>
      <c r="I391" s="7">
        <v>0.2</v>
      </c>
      <c r="J391" s="8">
        <v>340</v>
      </c>
      <c r="K391" s="4" t="s">
        <v>132</v>
      </c>
      <c r="L391" s="45"/>
      <c r="M391" s="42"/>
      <c r="N391" s="4"/>
      <c r="O391" s="4"/>
      <c r="P391" s="45"/>
      <c r="Q391" s="42"/>
      <c r="R391" s="4"/>
      <c r="S391" s="4"/>
      <c r="T391" s="6" t="s">
        <v>133</v>
      </c>
      <c r="U391" s="5" t="s">
        <v>283</v>
      </c>
      <c r="V391" s="4" t="s">
        <v>110</v>
      </c>
      <c r="W391" s="4">
        <v>1</v>
      </c>
      <c r="X391" s="5" t="s">
        <v>82</v>
      </c>
      <c r="Y391" s="4" t="s">
        <v>119</v>
      </c>
      <c r="Z391" s="48">
        <v>0.8128</v>
      </c>
      <c r="AA391" s="4">
        <v>4</v>
      </c>
      <c r="AB391" s="5" t="s">
        <v>147</v>
      </c>
      <c r="AC391" s="5" t="s">
        <v>87</v>
      </c>
      <c r="AD391" s="6" t="s">
        <v>88</v>
      </c>
      <c r="AE391" s="7">
        <v>5.8</v>
      </c>
      <c r="AF391" s="7">
        <v>51.852</v>
      </c>
      <c r="AG391" s="43">
        <v>0.745</v>
      </c>
      <c r="AH391" s="7">
        <v>53</v>
      </c>
      <c r="AI391" s="7">
        <v>39</v>
      </c>
      <c r="AJ391" s="43">
        <v>8</v>
      </c>
      <c r="AK391" s="43">
        <v>0.0402048</v>
      </c>
      <c r="AL391" s="15">
        <f t="shared" si="479"/>
        <v>0.0227722</v>
      </c>
      <c r="AM391" s="7">
        <v>0.0113861</v>
      </c>
      <c r="AN391" s="43">
        <v>0.062905</v>
      </c>
      <c r="AO391" s="15">
        <f t="shared" si="480"/>
        <v>0.0188088</v>
      </c>
      <c r="AP391" s="7">
        <v>0.00940439999999999</v>
      </c>
      <c r="AQ391" s="37">
        <f t="shared" si="481"/>
        <v>0.447639260321013</v>
      </c>
      <c r="AR391" s="37">
        <f t="shared" si="482"/>
        <v>0.102554395015093</v>
      </c>
      <c r="AT391" s="43"/>
    </row>
    <row r="392" ht="16.8" spans="1:46">
      <c r="A392" s="4">
        <v>57</v>
      </c>
      <c r="B392" s="5" t="s">
        <v>281</v>
      </c>
      <c r="C392" s="42" t="s">
        <v>282</v>
      </c>
      <c r="D392" s="4" t="s">
        <v>145</v>
      </c>
      <c r="E392" s="7">
        <v>18.83</v>
      </c>
      <c r="F392" s="7">
        <v>68.32</v>
      </c>
      <c r="G392" s="5" t="s">
        <v>146</v>
      </c>
      <c r="H392" s="8">
        <v>560</v>
      </c>
      <c r="I392" s="7">
        <v>0.2</v>
      </c>
      <c r="J392" s="8">
        <v>340</v>
      </c>
      <c r="K392" s="4" t="s">
        <v>81</v>
      </c>
      <c r="L392" s="45">
        <v>10</v>
      </c>
      <c r="M392" s="6" t="s">
        <v>89</v>
      </c>
      <c r="N392" s="5" t="s">
        <v>147</v>
      </c>
      <c r="O392" s="5" t="s">
        <v>110</v>
      </c>
      <c r="P392" s="45"/>
      <c r="Q392" s="42"/>
      <c r="R392" s="4"/>
      <c r="S392" s="4"/>
      <c r="T392" s="42"/>
      <c r="U392" s="4"/>
      <c r="V392" s="4"/>
      <c r="W392" s="4">
        <v>1</v>
      </c>
      <c r="X392" s="5" t="s">
        <v>82</v>
      </c>
      <c r="Y392" s="4" t="s">
        <v>119</v>
      </c>
      <c r="Z392" s="48">
        <v>0.8128</v>
      </c>
      <c r="AA392" s="4">
        <v>4</v>
      </c>
      <c r="AB392" s="5" t="s">
        <v>147</v>
      </c>
      <c r="AC392" s="5" t="s">
        <v>87</v>
      </c>
      <c r="AD392" s="6" t="s">
        <v>88</v>
      </c>
      <c r="AE392" s="7">
        <v>5.8</v>
      </c>
      <c r="AF392" s="7">
        <v>51.852</v>
      </c>
      <c r="AG392" s="43">
        <v>0.745</v>
      </c>
      <c r="AH392" s="7">
        <v>53</v>
      </c>
      <c r="AI392" s="7">
        <v>39</v>
      </c>
      <c r="AJ392" s="43">
        <v>8</v>
      </c>
      <c r="AK392" s="43">
        <v>0.0882476</v>
      </c>
      <c r="AL392" s="15">
        <f t="shared" si="479"/>
        <v>0.0158322</v>
      </c>
      <c r="AM392" s="7">
        <v>0.00791610000000001</v>
      </c>
      <c r="AN392" s="7">
        <v>0.0854198</v>
      </c>
      <c r="AO392" s="15">
        <f t="shared" si="480"/>
        <v>0.021773</v>
      </c>
      <c r="AP392" s="7">
        <v>0.0108865</v>
      </c>
      <c r="AQ392" s="37">
        <f t="shared" si="481"/>
        <v>-0.0325685759376451</v>
      </c>
      <c r="AR392" s="37">
        <f t="shared" si="482"/>
        <v>0.0242894261390677</v>
      </c>
      <c r="AT392" s="43"/>
    </row>
    <row r="393" ht="16.8" spans="1:46">
      <c r="A393" s="4">
        <v>57</v>
      </c>
      <c r="B393" s="5" t="s">
        <v>281</v>
      </c>
      <c r="C393" s="42" t="s">
        <v>282</v>
      </c>
      <c r="D393" s="4" t="s">
        <v>145</v>
      </c>
      <c r="E393" s="7">
        <v>18.83</v>
      </c>
      <c r="F393" s="7">
        <v>68.32</v>
      </c>
      <c r="G393" s="5" t="s">
        <v>146</v>
      </c>
      <c r="H393" s="8">
        <v>560</v>
      </c>
      <c r="I393" s="7">
        <v>0.2</v>
      </c>
      <c r="J393" s="8">
        <v>340</v>
      </c>
      <c r="K393" s="4" t="s">
        <v>117</v>
      </c>
      <c r="L393" s="45"/>
      <c r="M393" s="42"/>
      <c r="N393" s="4"/>
      <c r="O393" s="4"/>
      <c r="P393" s="45">
        <v>10</v>
      </c>
      <c r="Q393" s="6" t="s">
        <v>89</v>
      </c>
      <c r="R393" s="5" t="s">
        <v>160</v>
      </c>
      <c r="S393" s="5" t="s">
        <v>110</v>
      </c>
      <c r="T393" s="42"/>
      <c r="U393" s="4"/>
      <c r="V393" s="4"/>
      <c r="W393" s="4">
        <v>1</v>
      </c>
      <c r="X393" s="5" t="s">
        <v>82</v>
      </c>
      <c r="Y393" s="4" t="s">
        <v>119</v>
      </c>
      <c r="Z393" s="48">
        <v>0.8128</v>
      </c>
      <c r="AA393" s="4">
        <v>4</v>
      </c>
      <c r="AB393" s="5" t="s">
        <v>147</v>
      </c>
      <c r="AC393" s="5" t="s">
        <v>87</v>
      </c>
      <c r="AD393" s="6" t="s">
        <v>88</v>
      </c>
      <c r="AE393" s="7">
        <v>5.8</v>
      </c>
      <c r="AF393" s="7">
        <v>51.852</v>
      </c>
      <c r="AG393" s="43">
        <v>0.745</v>
      </c>
      <c r="AH393" s="7">
        <v>53</v>
      </c>
      <c r="AI393" s="7">
        <v>39</v>
      </c>
      <c r="AJ393" s="43">
        <v>8</v>
      </c>
      <c r="AK393" s="43">
        <v>0.0882476</v>
      </c>
      <c r="AL393" s="15">
        <f t="shared" si="479"/>
        <v>0.0158322</v>
      </c>
      <c r="AM393" s="7">
        <v>0.00791610000000001</v>
      </c>
      <c r="AN393" s="7">
        <v>0.0760828</v>
      </c>
      <c r="AO393" s="15">
        <f t="shared" si="480"/>
        <v>0.0138492</v>
      </c>
      <c r="AP393" s="7">
        <v>0.00692459999999999</v>
      </c>
      <c r="AQ393" s="37">
        <f t="shared" si="481"/>
        <v>-0.148324279051394</v>
      </c>
      <c r="AR393" s="37">
        <f t="shared" si="482"/>
        <v>0.0163302284194286</v>
      </c>
      <c r="AT393" s="43"/>
    </row>
    <row r="394" ht="16.8" spans="1:46">
      <c r="A394" s="4">
        <v>57</v>
      </c>
      <c r="B394" s="5" t="s">
        <v>281</v>
      </c>
      <c r="C394" s="42" t="s">
        <v>282</v>
      </c>
      <c r="D394" s="4" t="s">
        <v>145</v>
      </c>
      <c r="E394" s="7">
        <v>18.83</v>
      </c>
      <c r="F394" s="7">
        <v>68.32</v>
      </c>
      <c r="G394" s="5" t="s">
        <v>146</v>
      </c>
      <c r="H394" s="8">
        <v>560</v>
      </c>
      <c r="I394" s="7">
        <v>0.2</v>
      </c>
      <c r="J394" s="8">
        <v>340</v>
      </c>
      <c r="K394" s="4" t="s">
        <v>132</v>
      </c>
      <c r="L394" s="45"/>
      <c r="M394" s="42"/>
      <c r="N394" s="4"/>
      <c r="O394" s="4"/>
      <c r="P394" s="45"/>
      <c r="Q394" s="42"/>
      <c r="R394" s="4"/>
      <c r="S394" s="4"/>
      <c r="T394" s="6" t="s">
        <v>133</v>
      </c>
      <c r="U394" s="5" t="s">
        <v>283</v>
      </c>
      <c r="V394" s="4" t="s">
        <v>110</v>
      </c>
      <c r="W394" s="4">
        <v>1</v>
      </c>
      <c r="X394" s="5" t="s">
        <v>82</v>
      </c>
      <c r="Y394" s="4" t="s">
        <v>119</v>
      </c>
      <c r="Z394" s="48">
        <v>0.8128</v>
      </c>
      <c r="AA394" s="4">
        <v>4</v>
      </c>
      <c r="AB394" s="5" t="s">
        <v>147</v>
      </c>
      <c r="AC394" s="5" t="s">
        <v>87</v>
      </c>
      <c r="AD394" s="6" t="s">
        <v>88</v>
      </c>
      <c r="AE394" s="7">
        <v>5.8</v>
      </c>
      <c r="AF394" s="7">
        <v>51.852</v>
      </c>
      <c r="AG394" s="43">
        <v>0.745</v>
      </c>
      <c r="AH394" s="7">
        <v>53</v>
      </c>
      <c r="AI394" s="7">
        <v>39</v>
      </c>
      <c r="AJ394" s="43">
        <v>8</v>
      </c>
      <c r="AK394" s="43">
        <v>0.0882476</v>
      </c>
      <c r="AL394" s="15">
        <f t="shared" si="479"/>
        <v>0.0158322</v>
      </c>
      <c r="AM394" s="7">
        <v>0.00791610000000001</v>
      </c>
      <c r="AN394" s="7">
        <v>0.0757993</v>
      </c>
      <c r="AO394" s="15">
        <f t="shared" si="480"/>
        <v>0.0287006</v>
      </c>
      <c r="AP394" s="7">
        <v>0.0143503</v>
      </c>
      <c r="AQ394" s="37">
        <f t="shared" si="481"/>
        <v>-0.152057442198992</v>
      </c>
      <c r="AR394" s="37">
        <f t="shared" si="482"/>
        <v>0.0438886252563232</v>
      </c>
      <c r="AT394" s="43"/>
    </row>
    <row r="395" ht="16.8" spans="1:46">
      <c r="A395" s="4">
        <v>57</v>
      </c>
      <c r="B395" s="5" t="s">
        <v>281</v>
      </c>
      <c r="C395" s="42" t="s">
        <v>282</v>
      </c>
      <c r="D395" s="4" t="s">
        <v>145</v>
      </c>
      <c r="E395" s="7">
        <v>18.83</v>
      </c>
      <c r="F395" s="7">
        <v>68.32</v>
      </c>
      <c r="G395" s="5" t="s">
        <v>146</v>
      </c>
      <c r="H395" s="8">
        <v>560</v>
      </c>
      <c r="I395" s="7">
        <v>0.2</v>
      </c>
      <c r="J395" s="8">
        <v>340</v>
      </c>
      <c r="K395" s="4" t="s">
        <v>81</v>
      </c>
      <c r="L395" s="45">
        <v>10</v>
      </c>
      <c r="M395" s="6" t="s">
        <v>89</v>
      </c>
      <c r="N395" s="5" t="s">
        <v>147</v>
      </c>
      <c r="O395" s="5" t="s">
        <v>110</v>
      </c>
      <c r="P395" s="45"/>
      <c r="Q395" s="42"/>
      <c r="R395" s="4"/>
      <c r="S395" s="4"/>
      <c r="T395" s="42"/>
      <c r="U395" s="4"/>
      <c r="V395" s="4"/>
      <c r="W395" s="4">
        <v>1</v>
      </c>
      <c r="X395" s="5" t="s">
        <v>82</v>
      </c>
      <c r="Y395" s="4" t="s">
        <v>119</v>
      </c>
      <c r="Z395" s="48">
        <v>0.8128</v>
      </c>
      <c r="AA395" s="4">
        <v>4</v>
      </c>
      <c r="AB395" s="5" t="s">
        <v>147</v>
      </c>
      <c r="AC395" s="5" t="s">
        <v>87</v>
      </c>
      <c r="AD395" s="6" t="s">
        <v>88</v>
      </c>
      <c r="AE395" s="7">
        <v>5.8</v>
      </c>
      <c r="AF395" s="7">
        <v>51.852</v>
      </c>
      <c r="AG395" s="43">
        <v>0.745</v>
      </c>
      <c r="AH395" s="7">
        <v>53</v>
      </c>
      <c r="AI395" s="7">
        <v>39</v>
      </c>
      <c r="AJ395" s="43">
        <v>8</v>
      </c>
      <c r="AK395" s="7">
        <v>0.0259342</v>
      </c>
      <c r="AL395" s="15">
        <f t="shared" si="479"/>
        <v>0.0079208</v>
      </c>
      <c r="AM395" s="7">
        <v>0.0039604</v>
      </c>
      <c r="AN395" s="7">
        <v>0.0246666</v>
      </c>
      <c r="AO395" s="15">
        <f t="shared" si="480"/>
        <v>0.0088988</v>
      </c>
      <c r="AP395" s="7">
        <v>0.0044494</v>
      </c>
      <c r="AQ395" s="37">
        <f t="shared" si="481"/>
        <v>-0.0501124591512641</v>
      </c>
      <c r="AR395" s="37">
        <f t="shared" si="482"/>
        <v>0.055857716814651</v>
      </c>
      <c r="AT395" s="43"/>
    </row>
    <row r="396" ht="16.8" spans="1:46">
      <c r="A396" s="4">
        <v>57</v>
      </c>
      <c r="B396" s="5" t="s">
        <v>281</v>
      </c>
      <c r="C396" s="42" t="s">
        <v>282</v>
      </c>
      <c r="D396" s="4" t="s">
        <v>145</v>
      </c>
      <c r="E396" s="7">
        <v>18.83</v>
      </c>
      <c r="F396" s="7">
        <v>68.32</v>
      </c>
      <c r="G396" s="5" t="s">
        <v>146</v>
      </c>
      <c r="H396" s="8">
        <v>560</v>
      </c>
      <c r="I396" s="7">
        <v>0.2</v>
      </c>
      <c r="J396" s="8">
        <v>340</v>
      </c>
      <c r="K396" s="4" t="s">
        <v>117</v>
      </c>
      <c r="L396" s="45"/>
      <c r="M396" s="42"/>
      <c r="N396" s="4"/>
      <c r="O396" s="4"/>
      <c r="P396" s="45">
        <v>10</v>
      </c>
      <c r="Q396" s="6" t="s">
        <v>89</v>
      </c>
      <c r="R396" s="5" t="s">
        <v>160</v>
      </c>
      <c r="S396" s="5" t="s">
        <v>110</v>
      </c>
      <c r="T396" s="42"/>
      <c r="U396" s="4"/>
      <c r="V396" s="4"/>
      <c r="W396" s="4">
        <v>1</v>
      </c>
      <c r="X396" s="5" t="s">
        <v>82</v>
      </c>
      <c r="Y396" s="4" t="s">
        <v>119</v>
      </c>
      <c r="Z396" s="48">
        <v>0.8128</v>
      </c>
      <c r="AA396" s="4">
        <v>4</v>
      </c>
      <c r="AB396" s="5" t="s">
        <v>147</v>
      </c>
      <c r="AC396" s="5" t="s">
        <v>87</v>
      </c>
      <c r="AD396" s="6" t="s">
        <v>88</v>
      </c>
      <c r="AE396" s="7">
        <v>5.8</v>
      </c>
      <c r="AF396" s="7">
        <v>51.852</v>
      </c>
      <c r="AG396" s="43">
        <v>0.745</v>
      </c>
      <c r="AH396" s="7">
        <v>53</v>
      </c>
      <c r="AI396" s="7">
        <v>39</v>
      </c>
      <c r="AJ396" s="43">
        <v>8</v>
      </c>
      <c r="AK396" s="7">
        <v>0.0259342</v>
      </c>
      <c r="AL396" s="15">
        <f t="shared" si="479"/>
        <v>0.0079208</v>
      </c>
      <c r="AM396" s="7">
        <v>0.0039604</v>
      </c>
      <c r="AN396" s="7">
        <v>0.0420593</v>
      </c>
      <c r="AO396" s="15">
        <f t="shared" si="480"/>
        <v>0.0237562</v>
      </c>
      <c r="AP396" s="7">
        <v>0.0118781</v>
      </c>
      <c r="AQ396" s="37">
        <f t="shared" si="481"/>
        <v>0.483517966263982</v>
      </c>
      <c r="AR396" s="37">
        <f t="shared" si="482"/>
        <v>0.103077401877721</v>
      </c>
      <c r="AT396" s="43"/>
    </row>
    <row r="397" ht="16.8" spans="1:46">
      <c r="A397" s="4">
        <v>57</v>
      </c>
      <c r="B397" s="5" t="s">
        <v>281</v>
      </c>
      <c r="C397" s="42" t="s">
        <v>282</v>
      </c>
      <c r="D397" s="4" t="s">
        <v>145</v>
      </c>
      <c r="E397" s="7">
        <v>18.83</v>
      </c>
      <c r="F397" s="7">
        <v>68.32</v>
      </c>
      <c r="G397" s="5" t="s">
        <v>146</v>
      </c>
      <c r="H397" s="8">
        <v>560</v>
      </c>
      <c r="I397" s="7">
        <v>0.2</v>
      </c>
      <c r="J397" s="8">
        <v>340</v>
      </c>
      <c r="K397" s="4" t="s">
        <v>132</v>
      </c>
      <c r="L397" s="45"/>
      <c r="M397" s="42"/>
      <c r="N397" s="4"/>
      <c r="O397" s="4"/>
      <c r="P397" s="45"/>
      <c r="Q397" s="42"/>
      <c r="R397" s="4"/>
      <c r="S397" s="4"/>
      <c r="T397" s="6" t="s">
        <v>133</v>
      </c>
      <c r="U397" s="5" t="s">
        <v>283</v>
      </c>
      <c r="V397" s="4" t="s">
        <v>110</v>
      </c>
      <c r="W397" s="4">
        <v>1</v>
      </c>
      <c r="X397" s="5" t="s">
        <v>82</v>
      </c>
      <c r="Y397" s="4" t="s">
        <v>119</v>
      </c>
      <c r="Z397" s="48">
        <v>0.8128</v>
      </c>
      <c r="AA397" s="4">
        <v>4</v>
      </c>
      <c r="AB397" s="5" t="s">
        <v>147</v>
      </c>
      <c r="AC397" s="5" t="s">
        <v>87</v>
      </c>
      <c r="AD397" s="6" t="s">
        <v>88</v>
      </c>
      <c r="AE397" s="7">
        <v>5.8</v>
      </c>
      <c r="AF397" s="7">
        <v>51.852</v>
      </c>
      <c r="AG397" s="43">
        <v>0.745</v>
      </c>
      <c r="AH397" s="7">
        <v>53</v>
      </c>
      <c r="AI397" s="7">
        <v>39</v>
      </c>
      <c r="AJ397" s="43">
        <v>8</v>
      </c>
      <c r="AK397" s="7">
        <v>0.0259342</v>
      </c>
      <c r="AL397" s="15">
        <f t="shared" ref="AL397:AL429" si="483">AM397*(AA397^0.5)</f>
        <v>0.0079208</v>
      </c>
      <c r="AM397" s="7">
        <v>0.0039604</v>
      </c>
      <c r="AN397" s="7">
        <v>0.0417052</v>
      </c>
      <c r="AO397" s="15">
        <f t="shared" ref="AO397:AO429" si="484">AP397*(AA397^0.5)</f>
        <v>0.0277198</v>
      </c>
      <c r="AP397" s="7">
        <v>0.0138599</v>
      </c>
      <c r="AQ397" s="37">
        <f t="shared" ref="AQ397:AQ429" si="485">LN(AN397)-LN(AK397)</f>
        <v>0.475063260289166</v>
      </c>
      <c r="AR397" s="37">
        <f t="shared" ref="AR397:AR429" si="486">(AO397^2)/(AA397*(AN397^2))+(AL397^2)/(AA397*(AK397^2))</f>
        <v>0.133763608883955</v>
      </c>
      <c r="AT397" s="43"/>
    </row>
    <row r="398" ht="16.8" spans="1:46">
      <c r="A398" s="4">
        <v>57</v>
      </c>
      <c r="B398" s="5" t="s">
        <v>281</v>
      </c>
      <c r="C398" s="42" t="s">
        <v>282</v>
      </c>
      <c r="D398" s="4" t="s">
        <v>145</v>
      </c>
      <c r="E398" s="7">
        <v>18.83</v>
      </c>
      <c r="F398" s="7">
        <v>68.32</v>
      </c>
      <c r="G398" s="5" t="s">
        <v>146</v>
      </c>
      <c r="H398" s="8">
        <v>560</v>
      </c>
      <c r="I398" s="7">
        <v>0.2</v>
      </c>
      <c r="J398" s="8">
        <v>340</v>
      </c>
      <c r="K398" s="4" t="s">
        <v>81</v>
      </c>
      <c r="L398" s="45">
        <v>10</v>
      </c>
      <c r="M398" s="6" t="s">
        <v>89</v>
      </c>
      <c r="N398" s="5" t="s">
        <v>147</v>
      </c>
      <c r="O398" s="5" t="s">
        <v>110</v>
      </c>
      <c r="P398" s="45"/>
      <c r="Q398" s="42"/>
      <c r="R398" s="4"/>
      <c r="S398" s="4"/>
      <c r="T398" s="42"/>
      <c r="U398" s="4"/>
      <c r="V398" s="4"/>
      <c r="W398" s="4">
        <v>1</v>
      </c>
      <c r="X398" s="5" t="s">
        <v>82</v>
      </c>
      <c r="Y398" s="4" t="s">
        <v>119</v>
      </c>
      <c r="Z398" s="48">
        <v>0.8128</v>
      </c>
      <c r="AA398" s="4">
        <v>4</v>
      </c>
      <c r="AB398" s="5" t="s">
        <v>147</v>
      </c>
      <c r="AC398" s="5" t="s">
        <v>87</v>
      </c>
      <c r="AD398" s="6" t="s">
        <v>88</v>
      </c>
      <c r="AE398" s="7">
        <v>5.8</v>
      </c>
      <c r="AF398" s="7">
        <v>51.852</v>
      </c>
      <c r="AG398" s="43">
        <v>0.745</v>
      </c>
      <c r="AH398" s="7">
        <v>53</v>
      </c>
      <c r="AI398" s="7">
        <v>39</v>
      </c>
      <c r="AJ398" s="43">
        <v>8</v>
      </c>
      <c r="AK398" s="7">
        <v>0.0962542</v>
      </c>
      <c r="AL398" s="15">
        <f t="shared" si="483"/>
        <v>0.0198016</v>
      </c>
      <c r="AM398" s="7">
        <v>0.0099008</v>
      </c>
      <c r="AN398" s="7">
        <v>0.0924317</v>
      </c>
      <c r="AO398" s="15">
        <f t="shared" si="484"/>
        <v>0.0366266</v>
      </c>
      <c r="AP398" s="7">
        <v>0.0183133</v>
      </c>
      <c r="AQ398" s="37">
        <f t="shared" si="485"/>
        <v>-0.0405226151750679</v>
      </c>
      <c r="AR398" s="37">
        <f t="shared" si="486"/>
        <v>0.0498350490385885</v>
      </c>
      <c r="AT398" s="43"/>
    </row>
    <row r="399" ht="16.8" spans="1:46">
      <c r="A399" s="4">
        <v>57</v>
      </c>
      <c r="B399" s="5" t="s">
        <v>281</v>
      </c>
      <c r="C399" s="42" t="s">
        <v>282</v>
      </c>
      <c r="D399" s="4" t="s">
        <v>145</v>
      </c>
      <c r="E399" s="7">
        <v>18.83</v>
      </c>
      <c r="F399" s="7">
        <v>68.32</v>
      </c>
      <c r="G399" s="5" t="s">
        <v>146</v>
      </c>
      <c r="H399" s="8">
        <v>560</v>
      </c>
      <c r="I399" s="7">
        <v>0.2</v>
      </c>
      <c r="J399" s="8">
        <v>340</v>
      </c>
      <c r="K399" s="4" t="s">
        <v>117</v>
      </c>
      <c r="L399" s="45"/>
      <c r="M399" s="42"/>
      <c r="N399" s="4"/>
      <c r="O399" s="4"/>
      <c r="P399" s="45">
        <v>10</v>
      </c>
      <c r="Q399" s="6" t="s">
        <v>89</v>
      </c>
      <c r="R399" s="5" t="s">
        <v>160</v>
      </c>
      <c r="S399" s="5" t="s">
        <v>110</v>
      </c>
      <c r="T399" s="42"/>
      <c r="U399" s="4"/>
      <c r="V399" s="4"/>
      <c r="W399" s="4">
        <v>1</v>
      </c>
      <c r="X399" s="5" t="s">
        <v>82</v>
      </c>
      <c r="Y399" s="4" t="s">
        <v>119</v>
      </c>
      <c r="Z399" s="48">
        <v>0.8128</v>
      </c>
      <c r="AA399" s="4">
        <v>4</v>
      </c>
      <c r="AB399" s="5" t="s">
        <v>147</v>
      </c>
      <c r="AC399" s="5" t="s">
        <v>87</v>
      </c>
      <c r="AD399" s="6" t="s">
        <v>88</v>
      </c>
      <c r="AE399" s="7">
        <v>5.8</v>
      </c>
      <c r="AF399" s="7">
        <v>51.852</v>
      </c>
      <c r="AG399" s="43">
        <v>0.745</v>
      </c>
      <c r="AH399" s="7">
        <v>53</v>
      </c>
      <c r="AI399" s="7">
        <v>39</v>
      </c>
      <c r="AJ399" s="43">
        <v>8</v>
      </c>
      <c r="AK399" s="7">
        <v>0.0962542</v>
      </c>
      <c r="AL399" s="15">
        <f t="shared" si="483"/>
        <v>0.0198016</v>
      </c>
      <c r="AM399" s="7">
        <v>0.0099008</v>
      </c>
      <c r="AN399" s="7">
        <v>0.10983</v>
      </c>
      <c r="AO399" s="15">
        <f t="shared" si="484"/>
        <v>0.02376</v>
      </c>
      <c r="AP399" s="7">
        <v>0.01188</v>
      </c>
      <c r="AQ399" s="37">
        <f t="shared" si="485"/>
        <v>0.131941107220763</v>
      </c>
      <c r="AR399" s="37">
        <f t="shared" si="486"/>
        <v>0.0222805144523438</v>
      </c>
      <c r="AT399" s="43"/>
    </row>
    <row r="400" ht="16.8" spans="1:46">
      <c r="A400" s="4">
        <v>57</v>
      </c>
      <c r="B400" s="5" t="s">
        <v>281</v>
      </c>
      <c r="C400" s="42" t="s">
        <v>282</v>
      </c>
      <c r="D400" s="4" t="s">
        <v>145</v>
      </c>
      <c r="E400" s="7">
        <v>18.83</v>
      </c>
      <c r="F400" s="7">
        <v>68.32</v>
      </c>
      <c r="G400" s="5" t="s">
        <v>146</v>
      </c>
      <c r="H400" s="8">
        <v>560</v>
      </c>
      <c r="I400" s="7">
        <v>0.2</v>
      </c>
      <c r="J400" s="8">
        <v>340</v>
      </c>
      <c r="K400" s="4" t="s">
        <v>132</v>
      </c>
      <c r="L400" s="45"/>
      <c r="M400" s="42"/>
      <c r="N400" s="4"/>
      <c r="O400" s="4"/>
      <c r="P400" s="45"/>
      <c r="Q400" s="42"/>
      <c r="R400" s="4"/>
      <c r="S400" s="4"/>
      <c r="T400" s="6" t="s">
        <v>133</v>
      </c>
      <c r="U400" s="5" t="s">
        <v>283</v>
      </c>
      <c r="V400" s="4" t="s">
        <v>110</v>
      </c>
      <c r="W400" s="4">
        <v>1</v>
      </c>
      <c r="X400" s="5" t="s">
        <v>82</v>
      </c>
      <c r="Y400" s="4" t="s">
        <v>119</v>
      </c>
      <c r="Z400" s="48">
        <v>0.8128</v>
      </c>
      <c r="AA400" s="4">
        <v>4</v>
      </c>
      <c r="AB400" s="5" t="s">
        <v>147</v>
      </c>
      <c r="AC400" s="5" t="s">
        <v>87</v>
      </c>
      <c r="AD400" s="6" t="s">
        <v>88</v>
      </c>
      <c r="AE400" s="7">
        <v>5.8</v>
      </c>
      <c r="AF400" s="7">
        <v>51.852</v>
      </c>
      <c r="AG400" s="43">
        <v>0.745</v>
      </c>
      <c r="AH400" s="7">
        <v>53</v>
      </c>
      <c r="AI400" s="7">
        <v>39</v>
      </c>
      <c r="AJ400" s="43">
        <v>8</v>
      </c>
      <c r="AK400" s="7">
        <v>0.0962542</v>
      </c>
      <c r="AL400" s="15">
        <f t="shared" si="483"/>
        <v>0.0198016</v>
      </c>
      <c r="AM400" s="7">
        <v>0.0099008</v>
      </c>
      <c r="AN400" s="7">
        <v>0.0729072</v>
      </c>
      <c r="AO400" s="15">
        <f t="shared" si="484"/>
        <v>0.0178248</v>
      </c>
      <c r="AP400" s="7">
        <v>0.0089124</v>
      </c>
      <c r="AQ400" s="37">
        <f t="shared" si="485"/>
        <v>-0.277805209009764</v>
      </c>
      <c r="AR400" s="37">
        <f t="shared" si="486"/>
        <v>0.0255237466605086</v>
      </c>
      <c r="AT400" s="43"/>
    </row>
    <row r="401" ht="16.8" spans="1:46">
      <c r="A401" s="4">
        <v>57</v>
      </c>
      <c r="B401" s="5" t="s">
        <v>281</v>
      </c>
      <c r="C401" s="42" t="s">
        <v>282</v>
      </c>
      <c r="D401" s="4" t="s">
        <v>145</v>
      </c>
      <c r="E401" s="7">
        <v>18.83</v>
      </c>
      <c r="F401" s="7">
        <v>68.32</v>
      </c>
      <c r="G401" s="5" t="s">
        <v>146</v>
      </c>
      <c r="H401" s="8">
        <v>560</v>
      </c>
      <c r="I401" s="7">
        <v>0.2</v>
      </c>
      <c r="J401" s="8">
        <v>340</v>
      </c>
      <c r="K401" s="4" t="s">
        <v>81</v>
      </c>
      <c r="L401" s="45">
        <v>10</v>
      </c>
      <c r="M401" s="6" t="s">
        <v>89</v>
      </c>
      <c r="N401" s="5" t="s">
        <v>147</v>
      </c>
      <c r="O401" s="5" t="s">
        <v>110</v>
      </c>
      <c r="P401" s="45"/>
      <c r="Q401" s="42"/>
      <c r="R401" s="4"/>
      <c r="S401" s="4"/>
      <c r="T401" s="42"/>
      <c r="U401" s="4"/>
      <c r="V401" s="4"/>
      <c r="W401" s="4">
        <v>1</v>
      </c>
      <c r="X401" s="5" t="s">
        <v>82</v>
      </c>
      <c r="Y401" s="4" t="s">
        <v>119</v>
      </c>
      <c r="Z401" s="48">
        <v>0.8128</v>
      </c>
      <c r="AA401" s="4">
        <v>4</v>
      </c>
      <c r="AB401" s="5" t="s">
        <v>147</v>
      </c>
      <c r="AC401" s="5" t="s">
        <v>87</v>
      </c>
      <c r="AD401" s="6" t="s">
        <v>88</v>
      </c>
      <c r="AE401" s="7">
        <v>5.8</v>
      </c>
      <c r="AF401" s="7">
        <v>51.852</v>
      </c>
      <c r="AG401" s="43">
        <v>0.745</v>
      </c>
      <c r="AH401" s="7">
        <v>53</v>
      </c>
      <c r="AI401" s="7">
        <v>39</v>
      </c>
      <c r="AJ401" s="43">
        <v>8</v>
      </c>
      <c r="AK401" s="7">
        <v>0.0369157</v>
      </c>
      <c r="AL401" s="15">
        <f t="shared" si="483"/>
        <v>0.009904</v>
      </c>
      <c r="AM401" s="7">
        <v>0.004952</v>
      </c>
      <c r="AN401" s="7">
        <v>0.0594044</v>
      </c>
      <c r="AO401" s="15">
        <f t="shared" si="484"/>
        <v>0.0178248</v>
      </c>
      <c r="AP401" s="7">
        <v>0.00891239999999999</v>
      </c>
      <c r="AQ401" s="37">
        <f t="shared" si="485"/>
        <v>0.475731362886605</v>
      </c>
      <c r="AR401" s="37">
        <f t="shared" si="486"/>
        <v>0.0405032579355725</v>
      </c>
      <c r="AT401" s="43"/>
    </row>
    <row r="402" ht="16.8" spans="1:46">
      <c r="A402" s="4">
        <v>57</v>
      </c>
      <c r="B402" s="5" t="s">
        <v>281</v>
      </c>
      <c r="C402" s="42" t="s">
        <v>282</v>
      </c>
      <c r="D402" s="4" t="s">
        <v>145</v>
      </c>
      <c r="E402" s="7">
        <v>18.83</v>
      </c>
      <c r="F402" s="7">
        <v>68.32</v>
      </c>
      <c r="G402" s="5" t="s">
        <v>146</v>
      </c>
      <c r="H402" s="8">
        <v>560</v>
      </c>
      <c r="I402" s="7">
        <v>0.2</v>
      </c>
      <c r="J402" s="8">
        <v>340</v>
      </c>
      <c r="K402" s="4" t="s">
        <v>117</v>
      </c>
      <c r="L402" s="45"/>
      <c r="M402" s="42"/>
      <c r="N402" s="4"/>
      <c r="O402" s="4"/>
      <c r="P402" s="45">
        <v>10</v>
      </c>
      <c r="Q402" s="6" t="s">
        <v>89</v>
      </c>
      <c r="R402" s="5" t="s">
        <v>160</v>
      </c>
      <c r="S402" s="5" t="s">
        <v>110</v>
      </c>
      <c r="T402" s="42"/>
      <c r="U402" s="4"/>
      <c r="V402" s="4"/>
      <c r="W402" s="4">
        <v>1</v>
      </c>
      <c r="X402" s="5" t="s">
        <v>82</v>
      </c>
      <c r="Y402" s="4" t="s">
        <v>119</v>
      </c>
      <c r="Z402" s="48">
        <v>0.8128</v>
      </c>
      <c r="AA402" s="4">
        <v>4</v>
      </c>
      <c r="AB402" s="5" t="s">
        <v>147</v>
      </c>
      <c r="AC402" s="5" t="s">
        <v>87</v>
      </c>
      <c r="AD402" s="6" t="s">
        <v>88</v>
      </c>
      <c r="AE402" s="7">
        <v>5.8</v>
      </c>
      <c r="AF402" s="7">
        <v>51.852</v>
      </c>
      <c r="AG402" s="43">
        <v>0.745</v>
      </c>
      <c r="AH402" s="7">
        <v>53</v>
      </c>
      <c r="AI402" s="7">
        <v>39</v>
      </c>
      <c r="AJ402" s="43">
        <v>8</v>
      </c>
      <c r="AK402" s="7">
        <v>0.0369157</v>
      </c>
      <c r="AL402" s="15">
        <f t="shared" si="483"/>
        <v>0.009904</v>
      </c>
      <c r="AM402" s="7">
        <v>0.004952</v>
      </c>
      <c r="AN402" s="7">
        <v>0.0436364</v>
      </c>
      <c r="AO402" s="15">
        <f t="shared" si="484"/>
        <v>0.0168256</v>
      </c>
      <c r="AP402" s="7">
        <v>0.0084128</v>
      </c>
      <c r="AQ402" s="37">
        <f t="shared" si="485"/>
        <v>0.167254729623833</v>
      </c>
      <c r="AR402" s="37">
        <f t="shared" si="486"/>
        <v>0.0551636772788148</v>
      </c>
      <c r="AT402" s="43"/>
    </row>
    <row r="403" ht="16.8" spans="1:46">
      <c r="A403" s="4">
        <v>57</v>
      </c>
      <c r="B403" s="5" t="s">
        <v>281</v>
      </c>
      <c r="C403" s="42" t="s">
        <v>282</v>
      </c>
      <c r="D403" s="4" t="s">
        <v>145</v>
      </c>
      <c r="E403" s="7">
        <v>18.83</v>
      </c>
      <c r="F403" s="7">
        <v>68.32</v>
      </c>
      <c r="G403" s="5" t="s">
        <v>146</v>
      </c>
      <c r="H403" s="8">
        <v>560</v>
      </c>
      <c r="I403" s="7">
        <v>0.2</v>
      </c>
      <c r="J403" s="8">
        <v>340</v>
      </c>
      <c r="K403" s="4" t="s">
        <v>132</v>
      </c>
      <c r="L403" s="45"/>
      <c r="M403" s="42"/>
      <c r="N403" s="4"/>
      <c r="O403" s="4"/>
      <c r="P403" s="45"/>
      <c r="Q403" s="42"/>
      <c r="R403" s="4"/>
      <c r="S403" s="4"/>
      <c r="T403" s="6" t="s">
        <v>133</v>
      </c>
      <c r="U403" s="5" t="s">
        <v>283</v>
      </c>
      <c r="V403" s="4" t="s">
        <v>110</v>
      </c>
      <c r="W403" s="4">
        <v>1</v>
      </c>
      <c r="X403" s="5" t="s">
        <v>82</v>
      </c>
      <c r="Y403" s="4" t="s">
        <v>119</v>
      </c>
      <c r="Z403" s="48">
        <v>0.8128</v>
      </c>
      <c r="AA403" s="4">
        <v>4</v>
      </c>
      <c r="AB403" s="5" t="s">
        <v>147</v>
      </c>
      <c r="AC403" s="5" t="s">
        <v>87</v>
      </c>
      <c r="AD403" s="6" t="s">
        <v>88</v>
      </c>
      <c r="AE403" s="7">
        <v>5.8</v>
      </c>
      <c r="AF403" s="7">
        <v>51.852</v>
      </c>
      <c r="AG403" s="43">
        <v>0.745</v>
      </c>
      <c r="AH403" s="7">
        <v>53</v>
      </c>
      <c r="AI403" s="7">
        <v>39</v>
      </c>
      <c r="AJ403" s="43">
        <v>8</v>
      </c>
      <c r="AK403" s="7">
        <v>0.0369157</v>
      </c>
      <c r="AL403" s="15">
        <f t="shared" si="483"/>
        <v>0.009904</v>
      </c>
      <c r="AM403" s="7">
        <v>0.004952</v>
      </c>
      <c r="AN403" s="7">
        <v>0.0680272</v>
      </c>
      <c r="AO403" s="15">
        <f t="shared" si="484"/>
        <v>0.0227722</v>
      </c>
      <c r="AP403" s="7">
        <v>0.0113861</v>
      </c>
      <c r="AQ403" s="37">
        <f t="shared" si="485"/>
        <v>0.611270690384714</v>
      </c>
      <c r="AR403" s="37">
        <f t="shared" si="486"/>
        <v>0.0460090937223697</v>
      </c>
      <c r="AT403" s="43"/>
    </row>
    <row r="404" ht="16.8" spans="1:124">
      <c r="A404" s="5">
        <v>58</v>
      </c>
      <c r="B404" s="5" t="s">
        <v>284</v>
      </c>
      <c r="C404" s="6" t="s">
        <v>285</v>
      </c>
      <c r="D404" s="5" t="s">
        <v>286</v>
      </c>
      <c r="E404" s="7">
        <v>-116.626</v>
      </c>
      <c r="F404" s="7">
        <v>33.381</v>
      </c>
      <c r="G404" s="5" t="s">
        <v>169</v>
      </c>
      <c r="H404" s="8">
        <v>1420</v>
      </c>
      <c r="I404" s="7">
        <v>14</v>
      </c>
      <c r="J404" s="8">
        <v>382</v>
      </c>
      <c r="K404" s="4" t="s">
        <v>81</v>
      </c>
      <c r="L404" s="9">
        <v>5</v>
      </c>
      <c r="M404" s="6" t="s">
        <v>82</v>
      </c>
      <c r="N404" s="5" t="s">
        <v>83</v>
      </c>
      <c r="O404" s="5" t="s">
        <v>110</v>
      </c>
      <c r="W404" s="5">
        <v>17</v>
      </c>
      <c r="X404" s="5" t="s">
        <v>100</v>
      </c>
      <c r="Y404" s="5" t="s">
        <v>85</v>
      </c>
      <c r="Z404" s="48">
        <v>0.279</v>
      </c>
      <c r="AA404" s="5">
        <v>4</v>
      </c>
      <c r="AB404" s="5" t="s">
        <v>102</v>
      </c>
      <c r="AC404" s="5" t="s">
        <v>87</v>
      </c>
      <c r="AD404" s="6" t="s">
        <v>88</v>
      </c>
      <c r="AE404" s="7">
        <v>6.445</v>
      </c>
      <c r="AF404" s="7">
        <v>1.589</v>
      </c>
      <c r="AG404" s="7">
        <v>0.0646</v>
      </c>
      <c r="AH404" s="7">
        <v>66</v>
      </c>
      <c r="AI404" s="7">
        <v>23.5</v>
      </c>
      <c r="AJ404" s="7">
        <v>11</v>
      </c>
      <c r="AK404" s="7">
        <v>0.3541118</v>
      </c>
      <c r="AL404" s="15">
        <f t="shared" si="483"/>
        <v>0.04062382</v>
      </c>
      <c r="AM404" s="7">
        <v>0.02031191</v>
      </c>
      <c r="AN404" s="7">
        <v>0.2812449</v>
      </c>
      <c r="AO404" s="15">
        <f t="shared" si="484"/>
        <v>0.0663243</v>
      </c>
      <c r="AP404" s="7">
        <v>0.03316215</v>
      </c>
      <c r="AQ404" s="37">
        <f t="shared" si="485"/>
        <v>-0.230386862461539</v>
      </c>
      <c r="AR404" s="37">
        <f t="shared" si="486"/>
        <v>0.0171934289922832</v>
      </c>
      <c r="AT404" s="43"/>
      <c r="BY404" s="7">
        <v>15.9</v>
      </c>
      <c r="BZ404" s="15">
        <f>CA404*(AA404^0.5)</f>
        <v>8.14</v>
      </c>
      <c r="CA404" s="7">
        <v>4.07</v>
      </c>
      <c r="CB404" s="7">
        <v>13.44</v>
      </c>
      <c r="CC404" s="15">
        <f>CD404*(AA404^0.5)</f>
        <v>7.18</v>
      </c>
      <c r="CD404" s="7">
        <v>3.59</v>
      </c>
      <c r="CE404" s="37">
        <f>LN(CB404)-LN(BY404)</f>
        <v>-0.168083774131182</v>
      </c>
      <c r="CF404" s="37">
        <f>(CC404^2)/(AA404*(CB404^2))+(BZ404^2)/(AA404*(BY404^2))</f>
        <v>0.136872525777417</v>
      </c>
      <c r="CG404" s="7">
        <v>0.65</v>
      </c>
      <c r="CH404" s="15">
        <f>CI404*(AA404^0.5)</f>
        <v>0.4</v>
      </c>
      <c r="CI404" s="7">
        <v>0.2</v>
      </c>
      <c r="CJ404" s="7">
        <v>0.63</v>
      </c>
      <c r="CK404" s="15">
        <f>CL404*(AA404^0.5)</f>
        <v>0.38</v>
      </c>
      <c r="CL404" s="7">
        <v>0.19</v>
      </c>
      <c r="CM404" s="37">
        <f>LN(CJ404)-LN(CG404)</f>
        <v>-0.0312525435041044</v>
      </c>
      <c r="CN404" s="37">
        <f>(CK404^2)/(AA404*(CJ404^2))+(CH404^2)/(AA404*(CG404^2))</f>
        <v>0.185629456691728</v>
      </c>
      <c r="DE404" s="7">
        <v>0.4</v>
      </c>
      <c r="DF404" s="15">
        <f>DG404*(AA404^0.5)</f>
        <v>0.42</v>
      </c>
      <c r="DG404" s="7">
        <v>0.21</v>
      </c>
      <c r="DH404" s="7">
        <v>6.9</v>
      </c>
      <c r="DI404" s="15">
        <f>DJ404*(AA404^0.5)</f>
        <v>8.44</v>
      </c>
      <c r="DJ404" s="7">
        <v>4.22</v>
      </c>
      <c r="DK404" s="37">
        <f>LN(DH404)-LN(DE404)</f>
        <v>2.84781214347737</v>
      </c>
      <c r="DL404" s="37">
        <f>(DI404^2)/(AA404*(DH404^2))+(DF404^2)/(AA404*(DE404^2))</f>
        <v>0.649672469019113</v>
      </c>
      <c r="DM404" s="7">
        <v>0.06</v>
      </c>
      <c r="DN404" s="15">
        <f>DO404*(AA404^0.5)</f>
        <v>0.2</v>
      </c>
      <c r="DO404" s="7">
        <v>0.1</v>
      </c>
      <c r="DP404" s="7">
        <v>12.72</v>
      </c>
      <c r="DQ404" s="15">
        <f>DR404*(AA404^0.5)</f>
        <v>11.68</v>
      </c>
      <c r="DR404" s="7">
        <v>5.84</v>
      </c>
      <c r="DS404" s="37">
        <f>LN(DP404)-LN(DM404)</f>
        <v>5.35658627467201</v>
      </c>
      <c r="DT404" s="37">
        <f>(DQ404^2)/(AA404*(DP404^2))+(DN404^2)/(AA404*(DM404^2))</f>
        <v>2.98856849017048</v>
      </c>
    </row>
    <row r="405" ht="16.8" spans="1:124">
      <c r="A405" s="5">
        <v>58</v>
      </c>
      <c r="B405" s="5" t="s">
        <v>284</v>
      </c>
      <c r="C405" s="6" t="s">
        <v>285</v>
      </c>
      <c r="D405" s="5" t="s">
        <v>286</v>
      </c>
      <c r="E405" s="7">
        <v>-117.181</v>
      </c>
      <c r="F405" s="7">
        <v>33.438</v>
      </c>
      <c r="G405" s="5" t="s">
        <v>169</v>
      </c>
      <c r="H405" s="8">
        <v>248</v>
      </c>
      <c r="I405" s="7">
        <v>16</v>
      </c>
      <c r="J405" s="8">
        <v>414</v>
      </c>
      <c r="K405" s="4" t="s">
        <v>81</v>
      </c>
      <c r="L405" s="9">
        <v>5</v>
      </c>
      <c r="M405" s="6" t="s">
        <v>82</v>
      </c>
      <c r="N405" s="5" t="s">
        <v>83</v>
      </c>
      <c r="O405" s="5" t="s">
        <v>110</v>
      </c>
      <c r="W405" s="5">
        <v>17</v>
      </c>
      <c r="X405" s="5" t="s">
        <v>100</v>
      </c>
      <c r="Y405" s="5" t="s">
        <v>85</v>
      </c>
      <c r="Z405" s="48">
        <v>0.1681</v>
      </c>
      <c r="AA405" s="5">
        <v>4</v>
      </c>
      <c r="AB405" s="5" t="s">
        <v>102</v>
      </c>
      <c r="AC405" s="5" t="s">
        <v>103</v>
      </c>
      <c r="AD405" s="6" t="s">
        <v>88</v>
      </c>
      <c r="AE405" s="7">
        <v>6.53325</v>
      </c>
      <c r="AF405" s="7">
        <v>16.166</v>
      </c>
      <c r="AG405" s="7">
        <v>0.1163</v>
      </c>
      <c r="AH405" s="7">
        <v>58</v>
      </c>
      <c r="AI405" s="7">
        <v>26</v>
      </c>
      <c r="AJ405" s="7">
        <v>16</v>
      </c>
      <c r="AK405" s="7">
        <v>0.4221224</v>
      </c>
      <c r="AL405" s="15">
        <f t="shared" si="483"/>
        <v>0.09226848</v>
      </c>
      <c r="AM405" s="7">
        <v>0.04613424</v>
      </c>
      <c r="AN405" s="7">
        <v>0.3068049</v>
      </c>
      <c r="AO405" s="15">
        <f t="shared" si="484"/>
        <v>0.10303956</v>
      </c>
      <c r="AP405" s="7">
        <v>0.05151978</v>
      </c>
      <c r="AQ405" s="37">
        <f t="shared" si="485"/>
        <v>-0.319083278691384</v>
      </c>
      <c r="AR405" s="37">
        <f t="shared" si="486"/>
        <v>0.0401428859731508</v>
      </c>
      <c r="AT405" s="43"/>
      <c r="BY405" s="7">
        <v>16.17</v>
      </c>
      <c r="BZ405" s="15">
        <f>CA405*(AA405^0.5)</f>
        <v>9.76</v>
      </c>
      <c r="CA405" s="7">
        <v>4.88</v>
      </c>
      <c r="CB405" s="7">
        <v>11.89</v>
      </c>
      <c r="CC405" s="15">
        <f>CD405*(AA405^0.5)</f>
        <v>6.16</v>
      </c>
      <c r="CD405" s="7">
        <v>3.08</v>
      </c>
      <c r="CE405" s="37">
        <f>LN(CB405)-LN(BY405)</f>
        <v>-0.307459962886325</v>
      </c>
      <c r="CF405" s="37">
        <f>(CC405^2)/(AA405*(CB405^2))+(BZ405^2)/(AA405*(BY405^2))</f>
        <v>0.158181632283137</v>
      </c>
      <c r="CG405" s="7">
        <v>1.16</v>
      </c>
      <c r="CH405" s="15">
        <f>CI405*(AA405^0.5)</f>
        <v>0.7</v>
      </c>
      <c r="CI405" s="7">
        <v>0.35</v>
      </c>
      <c r="CJ405" s="7">
        <v>0.97</v>
      </c>
      <c r="CK405" s="15">
        <f>CL405*(AA405^0.5)</f>
        <v>0.62</v>
      </c>
      <c r="CL405" s="7">
        <v>0.31</v>
      </c>
      <c r="CM405" s="37">
        <f>LN(CJ405)-LN(CG405)</f>
        <v>-0.178879212602982</v>
      </c>
      <c r="CN405" s="37">
        <f>(CK405^2)/(AA405*(CJ405^2))+(CH405^2)/(AA405*(CG405^2))</f>
        <v>0.193173707934405</v>
      </c>
      <c r="DE405" s="7">
        <v>0.81</v>
      </c>
      <c r="DF405" s="15">
        <f>DG405*(AA405^0.5)</f>
        <v>0.54</v>
      </c>
      <c r="DG405" s="7">
        <v>0.27</v>
      </c>
      <c r="DH405" s="7">
        <v>6.92</v>
      </c>
      <c r="DI405" s="15">
        <f>DJ405*(AA405^0.5)</f>
        <v>9</v>
      </c>
      <c r="DJ405" s="7">
        <v>4.5</v>
      </c>
      <c r="DK405" s="37">
        <f>LN(DH405)-LN(DE405)</f>
        <v>2.14513680094523</v>
      </c>
      <c r="DL405" s="37">
        <f>(DI405^2)/(AA405*(DH405^2))+(DF405^2)/(AA405*(DE405^2))</f>
        <v>0.533986917185487</v>
      </c>
      <c r="DM405" s="7">
        <v>0.76</v>
      </c>
      <c r="DN405" s="15">
        <f>DO405*(AA405^0.5)</f>
        <v>1.1</v>
      </c>
      <c r="DO405" s="7">
        <v>0.55</v>
      </c>
      <c r="DP405" s="7">
        <v>19.43</v>
      </c>
      <c r="DQ405" s="15">
        <f>DR405*(AA405^0.5)</f>
        <v>21.6</v>
      </c>
      <c r="DR405" s="7">
        <v>10.8</v>
      </c>
      <c r="DS405" s="37">
        <f>LN(DP405)-LN(DM405)</f>
        <v>3.24125510909111</v>
      </c>
      <c r="DT405" s="37">
        <f>(DQ405^2)/(AA405*(DP405^2))+(DN405^2)/(AA405*(DM405^2))</f>
        <v>0.832678589948251</v>
      </c>
    </row>
    <row r="406" ht="16.8" spans="1:124">
      <c r="A406" s="5">
        <v>58</v>
      </c>
      <c r="B406" s="5" t="s">
        <v>284</v>
      </c>
      <c r="C406" s="6" t="s">
        <v>285</v>
      </c>
      <c r="D406" s="5" t="s">
        <v>286</v>
      </c>
      <c r="E406" s="7">
        <v>-117.704</v>
      </c>
      <c r="F406" s="7">
        <v>33.742</v>
      </c>
      <c r="G406" s="5" t="s">
        <v>169</v>
      </c>
      <c r="H406" s="8">
        <v>365</v>
      </c>
      <c r="I406" s="7">
        <v>17</v>
      </c>
      <c r="J406" s="8">
        <v>281</v>
      </c>
      <c r="K406" s="4" t="s">
        <v>81</v>
      </c>
      <c r="L406" s="9">
        <v>6</v>
      </c>
      <c r="M406" s="6" t="s">
        <v>89</v>
      </c>
      <c r="N406" s="5" t="s">
        <v>147</v>
      </c>
      <c r="O406" s="5" t="s">
        <v>110</v>
      </c>
      <c r="W406" s="5">
        <v>13</v>
      </c>
      <c r="X406" s="5" t="s">
        <v>100</v>
      </c>
      <c r="Y406" s="5" t="s">
        <v>85</v>
      </c>
      <c r="Z406" s="48">
        <v>0.2172</v>
      </c>
      <c r="AA406" s="5">
        <v>4</v>
      </c>
      <c r="AB406" s="5" t="s">
        <v>102</v>
      </c>
      <c r="AC406" s="5" t="s">
        <v>103</v>
      </c>
      <c r="AD406" s="6" t="s">
        <v>88</v>
      </c>
      <c r="AE406" s="7">
        <v>6.55075</v>
      </c>
      <c r="AF406" s="7">
        <v>14.779</v>
      </c>
      <c r="AG406" s="7">
        <v>0.1218</v>
      </c>
      <c r="AH406" s="7">
        <v>52</v>
      </c>
      <c r="AI406" s="7">
        <v>29</v>
      </c>
      <c r="AJ406" s="7">
        <v>19</v>
      </c>
      <c r="AK406" s="7">
        <v>0.2501271</v>
      </c>
      <c r="AL406" s="15">
        <f t="shared" si="483"/>
        <v>0.04663234</v>
      </c>
      <c r="AM406" s="7">
        <v>0.02331617</v>
      </c>
      <c r="AN406" s="7">
        <v>0.3293897</v>
      </c>
      <c r="AO406" s="15">
        <f t="shared" si="484"/>
        <v>0.08124188</v>
      </c>
      <c r="AP406" s="7">
        <v>0.04062094</v>
      </c>
      <c r="AQ406" s="37">
        <f t="shared" si="485"/>
        <v>0.275272359610012</v>
      </c>
      <c r="AR406" s="37">
        <f t="shared" si="486"/>
        <v>0.0238977361586088</v>
      </c>
      <c r="AT406" s="43"/>
      <c r="BY406" s="7">
        <v>13.65</v>
      </c>
      <c r="BZ406" s="15">
        <f>CA406*(AA406^0.5)</f>
        <v>2.04</v>
      </c>
      <c r="CA406" s="7">
        <v>1.02</v>
      </c>
      <c r="CB406" s="7">
        <v>13.69</v>
      </c>
      <c r="CC406" s="15">
        <f>CD406*(AA406^0.5)</f>
        <v>4.74</v>
      </c>
      <c r="CD406" s="7">
        <v>2.37</v>
      </c>
      <c r="CE406" s="37">
        <f>LN(CB406)-LN(BY406)</f>
        <v>0.00292611766938844</v>
      </c>
      <c r="CF406" s="37">
        <f>(CC406^2)/(AA406*(CB406^2))+(BZ406^2)/(AA406*(BY406^2))</f>
        <v>0.0355540773530357</v>
      </c>
      <c r="CG406" s="7">
        <v>1.22</v>
      </c>
      <c r="CH406" s="15">
        <f>CI406*(AA406^0.5)</f>
        <v>0.22</v>
      </c>
      <c r="CI406" s="7">
        <v>0.11</v>
      </c>
      <c r="CJ406" s="7">
        <v>1.25</v>
      </c>
      <c r="CK406" s="15">
        <f>CL406*(AA406^0.5)</f>
        <v>0.46</v>
      </c>
      <c r="CL406" s="7">
        <v>0.23</v>
      </c>
      <c r="CM406" s="37">
        <f>LN(CJ406)-LN(CG406)</f>
        <v>0.0242926925690446</v>
      </c>
      <c r="CN406" s="37">
        <f>(CK406^2)/(AA406*(CJ406^2))+(CH406^2)/(AA406*(CG406^2))</f>
        <v>0.0419855350712174</v>
      </c>
      <c r="DE406" s="7">
        <v>0.97</v>
      </c>
      <c r="DF406" s="15">
        <f>DG406*(AA406^0.5)</f>
        <v>0.44</v>
      </c>
      <c r="DG406" s="7">
        <v>0.22</v>
      </c>
      <c r="DH406" s="7">
        <v>1.5</v>
      </c>
      <c r="DI406" s="15">
        <f>DJ406*(AA406^0.5)</f>
        <v>0.5</v>
      </c>
      <c r="DJ406" s="7">
        <v>0.25</v>
      </c>
      <c r="DK406" s="37">
        <f>LN(DH406)-LN(DE406)</f>
        <v>0.435924315592873</v>
      </c>
      <c r="DL406" s="37">
        <f>(DI406^2)/(AA406*(DH406^2))+(DF406^2)/(AA406*(DE406^2))</f>
        <v>0.0792178883102467</v>
      </c>
      <c r="DM406" s="7">
        <v>0.6</v>
      </c>
      <c r="DN406" s="15">
        <f>DO406*(AA406^0.5)</f>
        <v>0.46</v>
      </c>
      <c r="DO406" s="7">
        <v>0.23</v>
      </c>
      <c r="DP406" s="7">
        <v>3.43</v>
      </c>
      <c r="DQ406" s="15">
        <f>DR406*(AA406^0.5)</f>
        <v>2</v>
      </c>
      <c r="DR406" s="7">
        <v>1</v>
      </c>
      <c r="DS406" s="37">
        <f>LN(DP406)-LN(DM406)</f>
        <v>1.74338588494384</v>
      </c>
      <c r="DT406" s="37">
        <f>(DQ406^2)/(AA406*(DP406^2))+(DN406^2)/(AA406*(DM406^2))</f>
        <v>0.231943041967585</v>
      </c>
    </row>
    <row r="407" ht="16.8" spans="1:124">
      <c r="A407" s="5">
        <v>58</v>
      </c>
      <c r="B407" s="5" t="s">
        <v>284</v>
      </c>
      <c r="C407" s="6" t="s">
        <v>285</v>
      </c>
      <c r="D407" s="5" t="s">
        <v>286</v>
      </c>
      <c r="E407" s="7">
        <v>-117.704</v>
      </c>
      <c r="F407" s="7">
        <v>33.742</v>
      </c>
      <c r="G407" s="5" t="s">
        <v>108</v>
      </c>
      <c r="H407" s="8">
        <v>365</v>
      </c>
      <c r="I407" s="7">
        <v>17</v>
      </c>
      <c r="J407" s="8">
        <v>281</v>
      </c>
      <c r="K407" s="4" t="s">
        <v>81</v>
      </c>
      <c r="L407" s="9">
        <v>6</v>
      </c>
      <c r="M407" s="6" t="s">
        <v>89</v>
      </c>
      <c r="N407" s="5" t="s">
        <v>147</v>
      </c>
      <c r="O407" s="5" t="s">
        <v>110</v>
      </c>
      <c r="W407" s="5">
        <v>13</v>
      </c>
      <c r="X407" s="5" t="s">
        <v>100</v>
      </c>
      <c r="Y407" s="5" t="s">
        <v>85</v>
      </c>
      <c r="Z407" s="48">
        <v>0.2172</v>
      </c>
      <c r="AA407" s="5">
        <v>4</v>
      </c>
      <c r="AB407" s="5" t="s">
        <v>102</v>
      </c>
      <c r="AC407" s="5" t="s">
        <v>103</v>
      </c>
      <c r="AD407" s="6" t="s">
        <v>88</v>
      </c>
      <c r="AE407" s="7">
        <v>6.3565</v>
      </c>
      <c r="AF407" s="7">
        <v>14.57328</v>
      </c>
      <c r="AG407" s="7">
        <v>0.1328</v>
      </c>
      <c r="AH407" s="7">
        <v>52</v>
      </c>
      <c r="AI407" s="7">
        <v>29</v>
      </c>
      <c r="AJ407" s="7">
        <v>19</v>
      </c>
      <c r="AK407" s="7">
        <v>0.3808668</v>
      </c>
      <c r="AL407" s="15">
        <f t="shared" si="483"/>
        <v>0.0281548</v>
      </c>
      <c r="AM407" s="7">
        <v>0.0140774</v>
      </c>
      <c r="AN407" s="7">
        <v>0.4705734</v>
      </c>
      <c r="AO407" s="15">
        <f t="shared" si="484"/>
        <v>0.08124188</v>
      </c>
      <c r="AP407" s="7">
        <v>0.04062094</v>
      </c>
      <c r="AQ407" s="37">
        <f t="shared" si="485"/>
        <v>0.211502243407875</v>
      </c>
      <c r="AR407" s="37">
        <f t="shared" si="486"/>
        <v>0.00881767634515421</v>
      </c>
      <c r="AT407" s="43"/>
      <c r="BY407" s="7">
        <v>14.78</v>
      </c>
      <c r="BZ407" s="15">
        <f>CA407*(AA407^0.5)</f>
        <v>4.4</v>
      </c>
      <c r="CA407" s="7">
        <v>2.2</v>
      </c>
      <c r="CB407" s="5">
        <v>15.37</v>
      </c>
      <c r="CC407" s="15">
        <f>CD407*(AA407^0.5)</f>
        <v>6.44</v>
      </c>
      <c r="CD407" s="7">
        <v>3.22</v>
      </c>
      <c r="CE407" s="37">
        <f>LN(CB407)-LN(BY407)</f>
        <v>0.0391426420304488</v>
      </c>
      <c r="CF407" s="37">
        <f>(CC407^2)/(AA407*(CB407^2))+(BZ407^2)/(AA407*(BY407^2))</f>
        <v>0.0660461031612742</v>
      </c>
      <c r="CG407" s="7">
        <v>1.22</v>
      </c>
      <c r="CH407" s="15">
        <f>CI407*(AA407^0.5)</f>
        <v>0.3</v>
      </c>
      <c r="CI407" s="7">
        <v>0.15</v>
      </c>
      <c r="CJ407" s="7">
        <v>1.29</v>
      </c>
      <c r="CK407" s="15">
        <f>CL407*(AA407^0.5)</f>
        <v>0.52</v>
      </c>
      <c r="CL407" s="7">
        <v>0.26</v>
      </c>
      <c r="CM407" s="37">
        <f>LN(CJ407)-LN(CG407)</f>
        <v>0.0557913596284156</v>
      </c>
      <c r="CN407" s="37">
        <f>(CK407^2)/(AA407*(CJ407^2))+(CH407^2)/(AA407*(CG407^2))</f>
        <v>0.0557394627985092</v>
      </c>
      <c r="DE407" s="7">
        <v>1.79</v>
      </c>
      <c r="DF407" s="15">
        <f>DG407*(AA407^0.5)</f>
        <v>1.4</v>
      </c>
      <c r="DG407" s="7">
        <v>0.7</v>
      </c>
      <c r="DH407" s="7">
        <v>2.37</v>
      </c>
      <c r="DI407" s="15">
        <f>DJ407*(AA407^0.5)</f>
        <v>1.4</v>
      </c>
      <c r="DJ407" s="7">
        <v>0.7</v>
      </c>
      <c r="DK407" s="37">
        <f>LN(DH407)-LN(DE407)</f>
        <v>0.280674335294376</v>
      </c>
      <c r="DL407" s="37">
        <f>(DI407^2)/(AA407*(DH407^2))+(DF407^2)/(AA407*(DE407^2))</f>
        <v>0.240165791647532</v>
      </c>
      <c r="DM407" s="7">
        <v>3.81</v>
      </c>
      <c r="DN407" s="15">
        <f>DO407*(AA407^0.5)</f>
        <v>4.42</v>
      </c>
      <c r="DO407" s="7">
        <v>2.21</v>
      </c>
      <c r="DP407" s="7">
        <v>14.26</v>
      </c>
      <c r="DQ407" s="15">
        <f>DR407*(AA407^0.5)</f>
        <v>10.28</v>
      </c>
      <c r="DR407" s="7">
        <v>5.14</v>
      </c>
      <c r="DS407" s="37">
        <f>LN(DP407)-LN(DM407)</f>
        <v>1.31982922584754</v>
      </c>
      <c r="DT407" s="37">
        <f>(DQ407^2)/(AA407*(DP407^2))+(DN407^2)/(AA407*(DM407^2))</f>
        <v>0.466384238227481</v>
      </c>
    </row>
    <row r="408" ht="16.8" spans="1:132">
      <c r="A408" s="5">
        <v>59</v>
      </c>
      <c r="B408" s="5" t="s">
        <v>287</v>
      </c>
      <c r="C408" s="6" t="s">
        <v>288</v>
      </c>
      <c r="D408" s="5" t="s">
        <v>289</v>
      </c>
      <c r="E408" s="7">
        <v>-149.57</v>
      </c>
      <c r="F408" s="7">
        <v>68.63</v>
      </c>
      <c r="G408" s="5" t="s">
        <v>146</v>
      </c>
      <c r="H408" s="8">
        <v>720</v>
      </c>
      <c r="I408" s="7">
        <v>-8.5</v>
      </c>
      <c r="J408" s="8">
        <v>350</v>
      </c>
      <c r="K408" s="4" t="s">
        <v>81</v>
      </c>
      <c r="L408" s="9">
        <v>8.5</v>
      </c>
      <c r="M408" s="6" t="s">
        <v>89</v>
      </c>
      <c r="N408" s="5" t="s">
        <v>101</v>
      </c>
      <c r="O408" s="5" t="s">
        <v>110</v>
      </c>
      <c r="W408" s="4">
        <v>1</v>
      </c>
      <c r="X408" s="5" t="s">
        <v>82</v>
      </c>
      <c r="Y408" s="4" t="s">
        <v>119</v>
      </c>
      <c r="Z408" s="48">
        <v>0.5456</v>
      </c>
      <c r="AA408" s="5">
        <v>8</v>
      </c>
      <c r="AB408" s="5" t="s">
        <v>102</v>
      </c>
      <c r="AC408" s="5" t="s">
        <v>87</v>
      </c>
      <c r="AD408" s="6" t="s">
        <v>88</v>
      </c>
      <c r="AE408" s="7">
        <v>5.5</v>
      </c>
      <c r="AF408" s="7">
        <v>32.755</v>
      </c>
      <c r="AG408" s="7">
        <v>1.35</v>
      </c>
      <c r="AH408" s="7">
        <v>35</v>
      </c>
      <c r="AI408" s="7">
        <v>42</v>
      </c>
      <c r="AJ408" s="7">
        <v>23</v>
      </c>
      <c r="AK408" s="52">
        <v>3.18952</v>
      </c>
      <c r="AL408" s="15">
        <f t="shared" si="483"/>
        <v>0.371938166904124</v>
      </c>
      <c r="AM408" s="52">
        <v>0.1315</v>
      </c>
      <c r="AN408" s="52">
        <v>3.98036</v>
      </c>
      <c r="AO408" s="15">
        <f t="shared" si="484"/>
        <v>0.96718065530696</v>
      </c>
      <c r="AP408" s="7">
        <v>0.34195</v>
      </c>
      <c r="AQ408" s="37">
        <f t="shared" si="485"/>
        <v>0.221501832211556</v>
      </c>
      <c r="AR408" s="37">
        <f t="shared" si="486"/>
        <v>0.00908022218326938</v>
      </c>
      <c r="AT408" s="43"/>
      <c r="DU408" s="7">
        <v>13980.1</v>
      </c>
      <c r="DV408" s="15">
        <f t="shared" ref="DV408:DV429" si="487">DW408*(AA408^0.5)</f>
        <v>8934.43560164827</v>
      </c>
      <c r="DW408" s="7">
        <v>3158.8</v>
      </c>
      <c r="DX408" s="7">
        <v>20885.4</v>
      </c>
      <c r="DY408" s="15">
        <f t="shared" ref="DY408:DY429" si="488">DZ408*(AA408^0.5)</f>
        <v>4466.08642997423</v>
      </c>
      <c r="DZ408" s="7">
        <v>1579</v>
      </c>
      <c r="EA408" s="37">
        <f t="shared" ref="EA408:EA429" si="489">LN(DX408)-LN(DU408)</f>
        <v>0.401415460411624</v>
      </c>
      <c r="EB408" s="37">
        <f t="shared" ref="EB408:EB429" si="490">(DY408^2)/(AA408*(DX408^2))+(DV408^2)/(AA408*(DU408^2))</f>
        <v>0.0567691078937102</v>
      </c>
    </row>
    <row r="409" ht="16.8" spans="1:132">
      <c r="A409" s="5">
        <v>59</v>
      </c>
      <c r="B409" s="5" t="s">
        <v>287</v>
      </c>
      <c r="C409" s="6" t="s">
        <v>288</v>
      </c>
      <c r="D409" s="5" t="s">
        <v>289</v>
      </c>
      <c r="E409" s="7">
        <v>-149.57</v>
      </c>
      <c r="F409" s="7">
        <v>68.63</v>
      </c>
      <c r="G409" s="5" t="s">
        <v>146</v>
      </c>
      <c r="H409" s="8">
        <v>720</v>
      </c>
      <c r="I409" s="7">
        <v>-8.5</v>
      </c>
      <c r="J409" s="8">
        <v>350</v>
      </c>
      <c r="K409" s="4" t="s">
        <v>81</v>
      </c>
      <c r="L409" s="9">
        <v>8.5</v>
      </c>
      <c r="M409" s="6" t="s">
        <v>89</v>
      </c>
      <c r="N409" s="5" t="s">
        <v>101</v>
      </c>
      <c r="O409" s="5" t="s">
        <v>110</v>
      </c>
      <c r="W409" s="4">
        <v>1</v>
      </c>
      <c r="X409" s="5" t="s">
        <v>82</v>
      </c>
      <c r="Y409" s="4" t="s">
        <v>119</v>
      </c>
      <c r="Z409" s="48">
        <v>0.5456</v>
      </c>
      <c r="AA409" s="5">
        <v>8</v>
      </c>
      <c r="AB409" s="5" t="s">
        <v>102</v>
      </c>
      <c r="AC409" s="5" t="s">
        <v>87</v>
      </c>
      <c r="AD409" s="6" t="s">
        <v>88</v>
      </c>
      <c r="AE409" s="7">
        <v>5.5</v>
      </c>
      <c r="AF409" s="7">
        <v>32.755</v>
      </c>
      <c r="AG409" s="7">
        <v>1.35</v>
      </c>
      <c r="AH409" s="7">
        <v>35</v>
      </c>
      <c r="AI409" s="7">
        <v>42</v>
      </c>
      <c r="AJ409" s="7">
        <v>23</v>
      </c>
      <c r="AK409" s="52">
        <v>3.18952</v>
      </c>
      <c r="AL409" s="15">
        <f t="shared" si="483"/>
        <v>0.371938166904124</v>
      </c>
      <c r="AM409" s="52">
        <v>0.1315</v>
      </c>
      <c r="AN409" s="52">
        <v>5.06052</v>
      </c>
      <c r="AO409" s="15">
        <f t="shared" si="484"/>
        <v>0.81874479980028</v>
      </c>
      <c r="AP409" s="7">
        <v>0.28947</v>
      </c>
      <c r="AQ409" s="37">
        <f t="shared" si="485"/>
        <v>0.461598809562109</v>
      </c>
      <c r="AR409" s="37">
        <f t="shared" si="486"/>
        <v>0.00497183846584459</v>
      </c>
      <c r="AT409" s="43"/>
      <c r="DU409" s="7">
        <v>13980.1</v>
      </c>
      <c r="DV409" s="15">
        <f t="shared" si="487"/>
        <v>8934.43560164827</v>
      </c>
      <c r="DW409" s="7">
        <v>3158.8</v>
      </c>
      <c r="DX409" s="7">
        <v>24774.4</v>
      </c>
      <c r="DY409" s="15">
        <f t="shared" si="488"/>
        <v>2031.37636099271</v>
      </c>
      <c r="DZ409" s="7">
        <v>718.199999999997</v>
      </c>
      <c r="EA409" s="37">
        <f t="shared" si="489"/>
        <v>0.572175972105233</v>
      </c>
      <c r="EB409" s="37">
        <f t="shared" si="490"/>
        <v>0.0518936833273962</v>
      </c>
    </row>
    <row r="410" ht="16.8" spans="1:164">
      <c r="A410" s="5">
        <v>60</v>
      </c>
      <c r="B410" s="5" t="s">
        <v>290</v>
      </c>
      <c r="C410" s="6" t="s">
        <v>115</v>
      </c>
      <c r="D410" s="5" t="s">
        <v>291</v>
      </c>
      <c r="E410" s="7">
        <v>108.07</v>
      </c>
      <c r="F410" s="7">
        <v>34.28</v>
      </c>
      <c r="G410" s="5" t="s">
        <v>99</v>
      </c>
      <c r="H410" s="8">
        <v>520</v>
      </c>
      <c r="I410" s="7">
        <v>12.9</v>
      </c>
      <c r="J410" s="8">
        <v>600</v>
      </c>
      <c r="K410" s="4" t="s">
        <v>117</v>
      </c>
      <c r="P410" s="9">
        <v>7.5</v>
      </c>
      <c r="Q410" s="6" t="s">
        <v>89</v>
      </c>
      <c r="R410" s="5" t="s">
        <v>188</v>
      </c>
      <c r="S410" s="5" t="s">
        <v>110</v>
      </c>
      <c r="W410" s="5">
        <v>2</v>
      </c>
      <c r="X410" s="5" t="s">
        <v>82</v>
      </c>
      <c r="Y410" s="5" t="s">
        <v>85</v>
      </c>
      <c r="Z410" s="48">
        <v>0.5477</v>
      </c>
      <c r="AA410" s="5">
        <v>3</v>
      </c>
      <c r="AB410" s="5" t="s">
        <v>86</v>
      </c>
      <c r="AC410" s="5" t="s">
        <v>103</v>
      </c>
      <c r="AD410" s="6" t="s">
        <v>88</v>
      </c>
      <c r="AE410" s="7">
        <v>8.29</v>
      </c>
      <c r="AF410" s="7">
        <v>0.879</v>
      </c>
      <c r="AG410" s="7">
        <v>0.92</v>
      </c>
      <c r="AH410" s="7">
        <v>16.6</v>
      </c>
      <c r="AI410" s="7">
        <v>56.2</v>
      </c>
      <c r="AJ410" s="7">
        <f>100-AH410-AI410</f>
        <v>27.2</v>
      </c>
      <c r="AK410" s="7">
        <v>0.230233</v>
      </c>
      <c r="AL410" s="15">
        <f t="shared" si="483"/>
        <v>0.0725036468048332</v>
      </c>
      <c r="AM410" s="7">
        <v>0.04186</v>
      </c>
      <c r="AN410" s="7">
        <v>0.381977</v>
      </c>
      <c r="AO410" s="15">
        <f t="shared" si="484"/>
        <v>0.0120827864336005</v>
      </c>
      <c r="AP410" s="7">
        <v>0.00697599999999998</v>
      </c>
      <c r="AQ410" s="37">
        <f t="shared" si="485"/>
        <v>0.506268557750635</v>
      </c>
      <c r="AR410" s="37">
        <f t="shared" si="486"/>
        <v>0.0333905225143136</v>
      </c>
      <c r="AT410" s="43"/>
      <c r="BY410" s="7">
        <v>8.79</v>
      </c>
      <c r="BZ410" s="15">
        <f t="shared" ref="BZ410:BZ419" si="491">CA410*(AA410^0.5)</f>
        <v>0.155884572681199</v>
      </c>
      <c r="CA410" s="7">
        <v>0.09</v>
      </c>
      <c r="CB410" s="7">
        <v>9.25</v>
      </c>
      <c r="CC410" s="15">
        <f t="shared" ref="CC410:CC419" si="492">CD410*(AA410^0.5)</f>
        <v>0.433012701892219</v>
      </c>
      <c r="CD410" s="7">
        <v>0.25</v>
      </c>
      <c r="CE410" s="37">
        <f t="shared" ref="CE410:CE419" si="493">LN(CB410)-LN(BY410)</f>
        <v>0.0510088398272486</v>
      </c>
      <c r="CF410" s="37">
        <f t="shared" ref="CF410:CF419" si="494">(CC410^2)/(AA410*(CB410^2))+(BZ410^2)/(AA410*(BY410^2))</f>
        <v>0.000835295423876946</v>
      </c>
      <c r="CG410" s="7">
        <v>0.92</v>
      </c>
      <c r="CH410" s="15">
        <f t="shared" ref="CH410:CH419" si="495">CI410*(AA410^0.5)</f>
        <v>0.0173205080756888</v>
      </c>
      <c r="CI410" s="7">
        <v>0.01</v>
      </c>
      <c r="CJ410" s="7">
        <v>1</v>
      </c>
      <c r="CK410" s="15">
        <f t="shared" ref="CK410:CK419" si="496">CL410*(AA410^0.5)</f>
        <v>0.0173205080756888</v>
      </c>
      <c r="CL410" s="7">
        <v>0.01</v>
      </c>
      <c r="CM410" s="37">
        <f t="shared" ref="CM410:CM419" si="497">LN(CJ410)-LN(CG410)</f>
        <v>0.083381608939051</v>
      </c>
      <c r="CN410" s="37">
        <f t="shared" ref="CN410:CN419" si="498">(CK410^2)/(AA410*(CJ410^2))+(CH410^2)/(AA410*(CG410^2))</f>
        <v>0.000218147448015123</v>
      </c>
      <c r="CO410" s="7">
        <v>103.4</v>
      </c>
      <c r="CP410" s="15">
        <f>CQ410*(AA410^0.5)</f>
        <v>11.5527788864844</v>
      </c>
      <c r="CQ410" s="7">
        <v>6.67</v>
      </c>
      <c r="CR410" s="7">
        <v>91.58</v>
      </c>
      <c r="CS410" s="15">
        <f>CT410*(AA410^0.5)</f>
        <v>4.45137057545201</v>
      </c>
      <c r="CT410" s="7">
        <v>2.57</v>
      </c>
      <c r="CU410" s="37">
        <f>LN(CR410)-LN(CO410)</f>
        <v>-0.121392054845379</v>
      </c>
      <c r="CV410" s="37">
        <f>(CS410^2)/(AA410*(CR410^2))+(CP410^2)/(AA410*(CO410^2))</f>
        <v>0.00494864947567122</v>
      </c>
      <c r="DE410" s="7">
        <v>2.15</v>
      </c>
      <c r="DF410" s="15">
        <f>DG410*(AA410^0.5)</f>
        <v>0.27712812921102</v>
      </c>
      <c r="DG410" s="7">
        <v>0.16</v>
      </c>
      <c r="DH410" s="7">
        <v>2.45</v>
      </c>
      <c r="DI410" s="15">
        <f>DJ410*(AA410^0.5)</f>
        <v>0.259807621135332</v>
      </c>
      <c r="DJ410" s="7">
        <v>0.15</v>
      </c>
      <c r="DK410" s="37">
        <f>LN(DH410)-LN(DE410)</f>
        <v>0.130620182417064</v>
      </c>
      <c r="DL410" s="37">
        <f>(DI410^2)/(AA410*(DH410^2))+(DF410^2)/(AA410*(DE410^2))</f>
        <v>0.00928656686899658</v>
      </c>
      <c r="DM410" s="7">
        <v>8.6</v>
      </c>
      <c r="DN410" s="15">
        <f>DO410*(AA410^0.5)</f>
        <v>0.311769145362398</v>
      </c>
      <c r="DO410" s="7">
        <v>0.18</v>
      </c>
      <c r="DP410" s="7">
        <v>8.96</v>
      </c>
      <c r="DQ410" s="15">
        <f>DR410*(AA410^0.5)</f>
        <v>0.363730669589464</v>
      </c>
      <c r="DR410" s="7">
        <v>0.21</v>
      </c>
      <c r="DS410" s="37">
        <f>LN(DP410)-LN(DM410)</f>
        <v>0.0410080237273771</v>
      </c>
      <c r="DT410" s="37">
        <f>(DQ410^2)/(AA410*(DP410^2))+(DN410^2)/(AA410*(DM410^2))</f>
        <v>0.000987391041187804</v>
      </c>
      <c r="DU410" s="7">
        <v>36.65</v>
      </c>
      <c r="DV410" s="15">
        <f t="shared" si="487"/>
        <v>2.7712812921102</v>
      </c>
      <c r="DW410" s="7">
        <v>1.6</v>
      </c>
      <c r="DX410" s="7">
        <v>100.7</v>
      </c>
      <c r="DY410" s="15">
        <f t="shared" si="488"/>
        <v>9.52627944162882</v>
      </c>
      <c r="DZ410" s="7">
        <v>5.5</v>
      </c>
      <c r="EA410" s="37">
        <f t="shared" si="489"/>
        <v>1.01073237139186</v>
      </c>
      <c r="EB410" s="37">
        <f t="shared" si="490"/>
        <v>0.00488895500238174</v>
      </c>
      <c r="EC410" s="7">
        <v>1.58</v>
      </c>
      <c r="ED410" s="15">
        <f t="shared" ref="ED410:ED419" si="499">EE410*(AA410^0.5)</f>
        <v>0.398371685740842</v>
      </c>
      <c r="EE410" s="7">
        <v>0.23</v>
      </c>
      <c r="EF410" s="7">
        <v>2.39</v>
      </c>
      <c r="EG410" s="15">
        <f t="shared" ref="EG410:EG419" si="500">EH410*(AA410^0.5)</f>
        <v>0.41569219381653</v>
      </c>
      <c r="EH410" s="7">
        <v>0.24</v>
      </c>
      <c r="EI410" s="37">
        <f t="shared" ref="EI410:EI429" si="501">LN(EF410)-LN(EC410)</f>
        <v>0.413868518904544</v>
      </c>
      <c r="EJ410" s="37">
        <f t="shared" ref="EJ410:EJ429" si="502">(EG410^2)/(AA410*(EF410^2))+(ED410^2)/(AA410*(EC410^2))</f>
        <v>0.0312743714159818</v>
      </c>
      <c r="EK410" s="7">
        <v>29.57</v>
      </c>
      <c r="EL410" s="15">
        <f>EM410*(AA410^0.5)</f>
        <v>3.51606313936482</v>
      </c>
      <c r="EM410" s="7">
        <v>2.03</v>
      </c>
      <c r="EN410" s="7">
        <v>50.09</v>
      </c>
      <c r="EO410" s="15">
        <f>EP410*(AA410^0.5)</f>
        <v>1.93989690447714</v>
      </c>
      <c r="EP410" s="7">
        <v>1.12</v>
      </c>
      <c r="EQ410" s="37">
        <f>LN(EN410)-LN(EK410)</f>
        <v>0.52706105350514</v>
      </c>
      <c r="ER410" s="37">
        <f>(EO410^2)/(AA410*(EN410^2))+(EL410^2)/(AA410*(EK410^2))</f>
        <v>0.00521287157264314</v>
      </c>
      <c r="ES410" s="7">
        <v>1.48</v>
      </c>
      <c r="ET410" s="15">
        <f>EU410*(AA410^0.5)</f>
        <v>0.0866025403784439</v>
      </c>
      <c r="EU410" s="7">
        <v>0.05</v>
      </c>
      <c r="EV410" s="7">
        <v>1.79</v>
      </c>
      <c r="EW410" s="15">
        <f>EX410*(AA410^0.5)</f>
        <v>0.173205080756888</v>
      </c>
      <c r="EX410" s="7">
        <v>0.1</v>
      </c>
      <c r="EY410" s="37">
        <f>LN(EV410)-LN(ES410)</f>
        <v>0.19017353207664</v>
      </c>
      <c r="EZ410" s="37">
        <f>(EW410^2)/(AA410*(EV410^2))+(ET410^2)/(AA410*(ES410^2))</f>
        <v>0.00426234526393993</v>
      </c>
      <c r="FA410" s="7">
        <v>79.77</v>
      </c>
      <c r="FB410" s="15">
        <f>FC410*(AA410^0.5)</f>
        <v>8.69489505399576</v>
      </c>
      <c r="FC410" s="7">
        <v>5.02</v>
      </c>
      <c r="FD410" s="7">
        <v>94.28</v>
      </c>
      <c r="FE410" s="15">
        <f>FF410*(AA410^0.5)</f>
        <v>5.81969071343143</v>
      </c>
      <c r="FF410" s="7">
        <v>3.36</v>
      </c>
      <c r="FG410" s="37">
        <f>LN(FD410)-LN(FA410)</f>
        <v>0.167121584144892</v>
      </c>
      <c r="FH410" s="37">
        <f>(FE410^2)/(AA410*(FD410^2))+(FB410^2)/(AA410*(FA410^2))</f>
        <v>0.00523040585985526</v>
      </c>
    </row>
    <row r="411" ht="16.8" spans="1:164">
      <c r="A411" s="5">
        <v>60</v>
      </c>
      <c r="B411" s="5" t="s">
        <v>290</v>
      </c>
      <c r="C411" s="6" t="s">
        <v>292</v>
      </c>
      <c r="D411" s="5" t="s">
        <v>291</v>
      </c>
      <c r="E411" s="7">
        <v>108.07</v>
      </c>
      <c r="F411" s="7">
        <v>34.28</v>
      </c>
      <c r="G411" s="5" t="s">
        <v>99</v>
      </c>
      <c r="H411" s="8">
        <v>520</v>
      </c>
      <c r="I411" s="7">
        <v>12.9</v>
      </c>
      <c r="J411" s="8">
        <v>600</v>
      </c>
      <c r="K411" s="4" t="s">
        <v>117</v>
      </c>
      <c r="P411" s="9">
        <v>15</v>
      </c>
      <c r="Q411" s="6" t="s">
        <v>100</v>
      </c>
      <c r="R411" s="5" t="s">
        <v>188</v>
      </c>
      <c r="S411" s="5" t="s">
        <v>110</v>
      </c>
      <c r="W411" s="5">
        <v>2</v>
      </c>
      <c r="X411" s="5" t="s">
        <v>82</v>
      </c>
      <c r="Y411" s="5" t="s">
        <v>85</v>
      </c>
      <c r="Z411" s="48">
        <v>0.5477</v>
      </c>
      <c r="AA411" s="5">
        <v>3</v>
      </c>
      <c r="AB411" s="5" t="s">
        <v>86</v>
      </c>
      <c r="AC411" s="5" t="s">
        <v>103</v>
      </c>
      <c r="AD411" s="6" t="s">
        <v>88</v>
      </c>
      <c r="AE411" s="7">
        <v>8.29</v>
      </c>
      <c r="AF411" s="7">
        <v>0.879</v>
      </c>
      <c r="AG411" s="7">
        <v>0.92</v>
      </c>
      <c r="AH411" s="7">
        <v>16.6</v>
      </c>
      <c r="AI411" s="7">
        <v>56.2</v>
      </c>
      <c r="AJ411" s="7">
        <f>100-AH411-AI411</f>
        <v>27.2</v>
      </c>
      <c r="AK411" s="7">
        <v>0.230233</v>
      </c>
      <c r="AL411" s="15">
        <f t="shared" si="483"/>
        <v>0.0725036468048332</v>
      </c>
      <c r="AM411" s="7">
        <v>0.04186</v>
      </c>
      <c r="AN411" s="7">
        <v>0.402907</v>
      </c>
      <c r="AO411" s="15">
        <f t="shared" si="484"/>
        <v>0.0241673049180085</v>
      </c>
      <c r="AP411" s="7">
        <v>0.013953</v>
      </c>
      <c r="AQ411" s="37">
        <f t="shared" si="485"/>
        <v>0.559613926465401</v>
      </c>
      <c r="AR411" s="37">
        <f t="shared" si="486"/>
        <v>0.0342562834686268</v>
      </c>
      <c r="AT411" s="43"/>
      <c r="BY411" s="7">
        <v>8.79</v>
      </c>
      <c r="BZ411" s="15">
        <f t="shared" si="491"/>
        <v>0.155884572681199</v>
      </c>
      <c r="CA411" s="7">
        <v>0.09</v>
      </c>
      <c r="CB411" s="7">
        <v>9.37</v>
      </c>
      <c r="CC411" s="15">
        <f t="shared" si="492"/>
        <v>0.727461339178928</v>
      </c>
      <c r="CD411" s="7">
        <v>0.42</v>
      </c>
      <c r="CE411" s="37">
        <f t="shared" si="493"/>
        <v>0.0638983845532453</v>
      </c>
      <c r="CF411" s="37">
        <f t="shared" si="494"/>
        <v>0.00211401779051681</v>
      </c>
      <c r="CG411" s="7">
        <v>0.92</v>
      </c>
      <c r="CH411" s="15">
        <f t="shared" si="495"/>
        <v>0.0173205080756888</v>
      </c>
      <c r="CI411" s="7">
        <v>0.01</v>
      </c>
      <c r="CJ411" s="7">
        <v>1.03</v>
      </c>
      <c r="CK411" s="15">
        <f t="shared" si="496"/>
        <v>0.0173205080756888</v>
      </c>
      <c r="CL411" s="7">
        <v>0.01</v>
      </c>
      <c r="CM411" s="37">
        <f t="shared" si="497"/>
        <v>0.112940411180595</v>
      </c>
      <c r="CN411" s="37">
        <f t="shared" si="498"/>
        <v>0.000212407038928498</v>
      </c>
      <c r="CO411" s="7">
        <v>103.4</v>
      </c>
      <c r="CP411" s="15">
        <f>CQ411*(AA411^0.5)</f>
        <v>11.5527788864844</v>
      </c>
      <c r="CQ411" s="7">
        <v>6.67</v>
      </c>
      <c r="CR411" s="7">
        <v>97.82</v>
      </c>
      <c r="CS411" s="15">
        <f>CT411*(AA411^0.5)</f>
        <v>5.16151140655525</v>
      </c>
      <c r="CT411" s="7">
        <v>2.98</v>
      </c>
      <c r="CU411" s="37">
        <f>LN(CR411)-LN(CO411)</f>
        <v>-0.0554759069631174</v>
      </c>
      <c r="CV411" s="37">
        <f>(CS411^2)/(AA411*(CR411^2))+(CP411^2)/(AA411*(CO411^2))</f>
        <v>0.00508918582471568</v>
      </c>
      <c r="DE411" s="7">
        <v>2.15</v>
      </c>
      <c r="DF411" s="15">
        <f>DG411*(AA411^0.5)</f>
        <v>0.27712812921102</v>
      </c>
      <c r="DG411" s="7">
        <v>0.16</v>
      </c>
      <c r="DH411" s="7">
        <v>2.06</v>
      </c>
      <c r="DI411" s="15">
        <f>DJ411*(AA411^0.5)</f>
        <v>0.883345911860127</v>
      </c>
      <c r="DJ411" s="7">
        <v>0.51</v>
      </c>
      <c r="DK411" s="37">
        <f>LN(DH411)-LN(DE411)</f>
        <v>-0.0427618593380816</v>
      </c>
      <c r="DL411" s="37">
        <f>(DI411^2)/(AA411*(DH411^2))+(DF411^2)/(AA411*(DE411^2))</f>
        <v>0.0668304277096484</v>
      </c>
      <c r="DM411" s="7">
        <v>8.6</v>
      </c>
      <c r="DN411" s="15">
        <f>DO411*(AA411^0.5)</f>
        <v>0.311769145362398</v>
      </c>
      <c r="DO411" s="7">
        <v>0.18</v>
      </c>
      <c r="DP411" s="7">
        <v>10.97</v>
      </c>
      <c r="DQ411" s="15">
        <f>DR411*(AA411^0.5)</f>
        <v>1.14315353299546</v>
      </c>
      <c r="DR411" s="7">
        <v>0.66</v>
      </c>
      <c r="DS411" s="37">
        <f>LN(DP411)-LN(DM411)</f>
        <v>0.243402071027677</v>
      </c>
      <c r="DT411" s="37">
        <f>(DQ411^2)/(AA411*(DP411^2))+(DN411^2)/(AA411*(DM411^2))</f>
        <v>0.00405779162226298</v>
      </c>
      <c r="DU411" s="7">
        <v>36.65</v>
      </c>
      <c r="DV411" s="15">
        <f t="shared" si="487"/>
        <v>2.7712812921102</v>
      </c>
      <c r="DW411" s="7">
        <v>1.6</v>
      </c>
      <c r="DX411" s="7">
        <v>106.7</v>
      </c>
      <c r="DY411" s="15">
        <f t="shared" si="488"/>
        <v>8.71221556207145</v>
      </c>
      <c r="DZ411" s="7">
        <v>5.03</v>
      </c>
      <c r="EA411" s="37">
        <f t="shared" si="489"/>
        <v>1.06860772997505</v>
      </c>
      <c r="EB411" s="37">
        <f t="shared" si="490"/>
        <v>0.00412818718699216</v>
      </c>
      <c r="EC411" s="7">
        <v>1.58</v>
      </c>
      <c r="ED411" s="15">
        <f t="shared" si="499"/>
        <v>0.398371685740842</v>
      </c>
      <c r="EE411" s="7">
        <v>0.23</v>
      </c>
      <c r="EF411" s="7">
        <v>3.88</v>
      </c>
      <c r="EG411" s="15">
        <f t="shared" si="500"/>
        <v>0.225166604983954</v>
      </c>
      <c r="EH411" s="7">
        <v>0.13</v>
      </c>
      <c r="EI411" s="37">
        <f t="shared" si="501"/>
        <v>0.898410306596306</v>
      </c>
      <c r="EJ411" s="37">
        <f t="shared" si="502"/>
        <v>0.0223131097280456</v>
      </c>
      <c r="EK411" s="7">
        <v>29.57</v>
      </c>
      <c r="EL411" s="15">
        <f>EM411*(AA411^0.5)</f>
        <v>3.51606313936482</v>
      </c>
      <c r="EM411" s="7">
        <v>2.03</v>
      </c>
      <c r="EN411" s="7">
        <v>28.98</v>
      </c>
      <c r="EO411" s="15">
        <f>EP411*(AA411^0.5)</f>
        <v>0.744781847254617</v>
      </c>
      <c r="EP411" s="7">
        <v>0.43</v>
      </c>
      <c r="EQ411" s="37">
        <f>LN(EN411)-LN(EK411)</f>
        <v>-0.0201543969718494</v>
      </c>
      <c r="ER411" s="37">
        <f>(EO411^2)/(AA411*(EN411^2))+(EL411^2)/(AA411*(EK411^2))</f>
        <v>0.00493307392140062</v>
      </c>
      <c r="ES411" s="7">
        <v>1.48</v>
      </c>
      <c r="ET411" s="15">
        <f>EU411*(AA411^0.5)</f>
        <v>0.0866025403784439</v>
      </c>
      <c r="EU411" s="7">
        <v>0.05</v>
      </c>
      <c r="EV411" s="7">
        <v>1.32</v>
      </c>
      <c r="EW411" s="15">
        <f>EX411*(AA411^0.5)</f>
        <v>0.381051177665153</v>
      </c>
      <c r="EX411" s="7">
        <v>0.22</v>
      </c>
      <c r="EY411" s="37">
        <f>LN(EV411)-LN(ES411)</f>
        <v>-0.114410351177744</v>
      </c>
      <c r="EZ411" s="37">
        <f>(EW411^2)/(AA411*(EV411^2))+(ET411^2)/(AA411*(ES411^2))</f>
        <v>0.0289191218245272</v>
      </c>
      <c r="FA411" s="7">
        <v>79.77</v>
      </c>
      <c r="FB411" s="15">
        <f>FC411*(AA411^0.5)</f>
        <v>8.69489505399576</v>
      </c>
      <c r="FC411" s="7">
        <v>5.02</v>
      </c>
      <c r="FD411" s="7">
        <v>82.67</v>
      </c>
      <c r="FE411" s="15">
        <f>FF411*(AA411^0.5)</f>
        <v>15.8309443811795</v>
      </c>
      <c r="FF411" s="7">
        <v>9.14</v>
      </c>
      <c r="FG411" s="37">
        <f>LN(FD411)-LN(FA411)</f>
        <v>0.0357092853415457</v>
      </c>
      <c r="FH411" s="37">
        <f>(FE411^2)/(AA411*(FD411^2))+(FB411^2)/(AA411*(FA411^2))</f>
        <v>0.0161838279379651</v>
      </c>
    </row>
    <row r="412" ht="16.8" spans="1:164">
      <c r="A412" s="5">
        <v>60</v>
      </c>
      <c r="B412" s="5" t="s">
        <v>290</v>
      </c>
      <c r="C412" s="6" t="s">
        <v>292</v>
      </c>
      <c r="D412" s="5" t="s">
        <v>291</v>
      </c>
      <c r="E412" s="7">
        <v>108.07</v>
      </c>
      <c r="F412" s="7">
        <v>34.28</v>
      </c>
      <c r="G412" s="5" t="s">
        <v>99</v>
      </c>
      <c r="H412" s="8">
        <v>520</v>
      </c>
      <c r="I412" s="7">
        <v>12.9</v>
      </c>
      <c r="J412" s="8">
        <v>600</v>
      </c>
      <c r="K412" s="4" t="s">
        <v>117</v>
      </c>
      <c r="P412" s="9">
        <v>22.5</v>
      </c>
      <c r="Q412" s="6" t="s">
        <v>100</v>
      </c>
      <c r="R412" s="5" t="s">
        <v>188</v>
      </c>
      <c r="S412" s="5" t="s">
        <v>110</v>
      </c>
      <c r="W412" s="5">
        <v>2</v>
      </c>
      <c r="X412" s="5" t="s">
        <v>82</v>
      </c>
      <c r="Y412" s="5" t="s">
        <v>85</v>
      </c>
      <c r="Z412" s="48">
        <v>0.5477</v>
      </c>
      <c r="AA412" s="5">
        <v>3</v>
      </c>
      <c r="AB412" s="5" t="s">
        <v>86</v>
      </c>
      <c r="AC412" s="5" t="s">
        <v>103</v>
      </c>
      <c r="AD412" s="6" t="s">
        <v>88</v>
      </c>
      <c r="AE412" s="7">
        <v>8.29</v>
      </c>
      <c r="AF412" s="7">
        <v>0.879</v>
      </c>
      <c r="AG412" s="7">
        <v>0.92</v>
      </c>
      <c r="AH412" s="7">
        <v>16.6</v>
      </c>
      <c r="AI412" s="7">
        <v>56.2</v>
      </c>
      <c r="AJ412" s="7">
        <f>100-AH412-AI412</f>
        <v>27.2</v>
      </c>
      <c r="AK412" s="7">
        <v>0.230233</v>
      </c>
      <c r="AL412" s="15">
        <f t="shared" si="483"/>
        <v>0.0725036468048332</v>
      </c>
      <c r="AM412" s="7">
        <v>0.04186</v>
      </c>
      <c r="AN412" s="7">
        <v>0.388953</v>
      </c>
      <c r="AO412" s="15">
        <f t="shared" si="484"/>
        <v>0.0302104301856164</v>
      </c>
      <c r="AP412" s="7">
        <v>0.017442</v>
      </c>
      <c r="AQ412" s="37">
        <f t="shared" si="485"/>
        <v>0.524366674077501</v>
      </c>
      <c r="AR412" s="37">
        <f t="shared" si="486"/>
        <v>0.0350679260366684</v>
      </c>
      <c r="AT412" s="43"/>
      <c r="BY412" s="7">
        <v>8.79</v>
      </c>
      <c r="BZ412" s="15">
        <f t="shared" si="491"/>
        <v>0.155884572681199</v>
      </c>
      <c r="CA412" s="7">
        <v>0.09</v>
      </c>
      <c r="CB412" s="7">
        <v>9.78</v>
      </c>
      <c r="CC412" s="15">
        <f t="shared" si="492"/>
        <v>0.727461339178928</v>
      </c>
      <c r="CD412" s="7">
        <v>0.42</v>
      </c>
      <c r="CE412" s="37">
        <f t="shared" si="493"/>
        <v>0.106724772349641</v>
      </c>
      <c r="CF412" s="37">
        <f t="shared" si="494"/>
        <v>0.00194908981636537</v>
      </c>
      <c r="CG412" s="7">
        <v>0.92</v>
      </c>
      <c r="CH412" s="15">
        <f t="shared" si="495"/>
        <v>0.0173205080756888</v>
      </c>
      <c r="CI412" s="7">
        <v>0.01</v>
      </c>
      <c r="CJ412" s="7">
        <v>1.03</v>
      </c>
      <c r="CK412" s="15">
        <f t="shared" si="496"/>
        <v>0.0346410161513775</v>
      </c>
      <c r="CL412" s="7">
        <v>0.02</v>
      </c>
      <c r="CM412" s="37">
        <f t="shared" si="497"/>
        <v>0.112940411180595</v>
      </c>
      <c r="CN412" s="37">
        <f t="shared" si="498"/>
        <v>0.000495185811668625</v>
      </c>
      <c r="CO412" s="7">
        <v>103.4</v>
      </c>
      <c r="CP412" s="15">
        <f>CQ412*(AA412^0.5)</f>
        <v>11.5527788864844</v>
      </c>
      <c r="CQ412" s="7">
        <v>6.67</v>
      </c>
      <c r="CR412" s="7">
        <v>100.1</v>
      </c>
      <c r="CS412" s="15">
        <f>CT412*(AA412^0.5)</f>
        <v>6.78963916567</v>
      </c>
      <c r="CT412" s="7">
        <v>3.92</v>
      </c>
      <c r="CU412" s="37">
        <f>LN(CR412)-LN(CO412)</f>
        <v>-0.0324352757531541</v>
      </c>
      <c r="CV412" s="37">
        <f>(CS412^2)/(AA412*(CR412^2))+(CP412^2)/(AA412*(CO412^2))</f>
        <v>0.00569469467715518</v>
      </c>
      <c r="DE412" s="7">
        <v>2.15</v>
      </c>
      <c r="DF412" s="15">
        <f>DG412*(AA412^0.5)</f>
        <v>0.27712812921102</v>
      </c>
      <c r="DG412" s="7">
        <v>0.16</v>
      </c>
      <c r="DH412" s="7">
        <v>2.32</v>
      </c>
      <c r="DI412" s="15">
        <f>DJ412*(AA412^0.5)</f>
        <v>0.329089653438087</v>
      </c>
      <c r="DJ412" s="7">
        <v>0.19</v>
      </c>
      <c r="DK412" s="37">
        <f>LN(DH412)-LN(DE412)</f>
        <v>0.0760993435386471</v>
      </c>
      <c r="DL412" s="37">
        <f>(DI412^2)/(AA412*(DH412^2))+(DF412^2)/(AA412*(DE412^2))</f>
        <v>0.0122451739025305</v>
      </c>
      <c r="DM412" s="7">
        <v>8.6</v>
      </c>
      <c r="DN412" s="15">
        <f>DO412*(AA412^0.5)</f>
        <v>0.311769145362398</v>
      </c>
      <c r="DO412" s="7">
        <v>0.18</v>
      </c>
      <c r="DP412" s="7">
        <v>12.44</v>
      </c>
      <c r="DQ412" s="15">
        <f>DR412*(AA412^0.5)</f>
        <v>1.09119200876839</v>
      </c>
      <c r="DR412" s="7">
        <v>0.63</v>
      </c>
      <c r="DS412" s="37">
        <f>LN(DP412)-LN(DM412)</f>
        <v>0.369154884051571</v>
      </c>
      <c r="DT412" s="37">
        <f>(DQ412^2)/(AA412*(DP412^2))+(DN412^2)/(AA412*(DM412^2))</f>
        <v>0.00300279687726367</v>
      </c>
      <c r="DU412" s="7">
        <v>36.65</v>
      </c>
      <c r="DV412" s="15">
        <f t="shared" si="487"/>
        <v>2.7712812921102</v>
      </c>
      <c r="DW412" s="7">
        <v>1.6</v>
      </c>
      <c r="DX412" s="7">
        <v>127.2</v>
      </c>
      <c r="DY412" s="15">
        <f t="shared" si="488"/>
        <v>4.81510124504148</v>
      </c>
      <c r="DZ412" s="7">
        <v>2.78</v>
      </c>
      <c r="EA412" s="37">
        <f t="shared" si="489"/>
        <v>1.24434722257336</v>
      </c>
      <c r="EB412" s="37">
        <f t="shared" si="490"/>
        <v>0.00238352058660017</v>
      </c>
      <c r="EC412" s="7">
        <v>1.58</v>
      </c>
      <c r="ED412" s="15">
        <f t="shared" si="499"/>
        <v>0.398371685740842</v>
      </c>
      <c r="EE412" s="7">
        <v>0.23</v>
      </c>
      <c r="EF412" s="7">
        <v>5.24</v>
      </c>
      <c r="EG412" s="15">
        <f t="shared" si="500"/>
        <v>0.692820323027551</v>
      </c>
      <c r="EH412" s="7">
        <v>0.4</v>
      </c>
      <c r="EI412" s="37">
        <f t="shared" si="501"/>
        <v>1.19889665129408</v>
      </c>
      <c r="EJ412" s="37">
        <f t="shared" si="502"/>
        <v>0.0270176805897036</v>
      </c>
      <c r="EK412" s="7">
        <v>29.57</v>
      </c>
      <c r="EL412" s="15">
        <f>EM412*(AA412^0.5)</f>
        <v>3.51606313936482</v>
      </c>
      <c r="EM412" s="7">
        <v>2.03</v>
      </c>
      <c r="EN412" s="7">
        <v>39.6</v>
      </c>
      <c r="EO412" s="15">
        <f>EP412*(AA412^0.5)</f>
        <v>0.381051177665153</v>
      </c>
      <c r="EP412" s="7">
        <v>0.22</v>
      </c>
      <c r="EQ412" s="37">
        <f>LN(EN412)-LN(EK412)</f>
        <v>0.292068784396049</v>
      </c>
      <c r="ER412" s="37">
        <f>(EO412^2)/(AA412*(EN412^2))+(EL412^2)/(AA412*(EK412^2))</f>
        <v>0.00474377724074558</v>
      </c>
      <c r="ES412" s="7">
        <v>1.48</v>
      </c>
      <c r="ET412" s="15">
        <f>EU412*(AA412^0.5)</f>
        <v>0.0866025403784439</v>
      </c>
      <c r="EU412" s="7">
        <v>0.05</v>
      </c>
      <c r="EV412" s="7">
        <v>1.77</v>
      </c>
      <c r="EW412" s="15">
        <f>EX412*(AA412^0.5)</f>
        <v>0.311769145362398</v>
      </c>
      <c r="EX412" s="7">
        <v>0.18</v>
      </c>
      <c r="EY412" s="37">
        <f>LN(EV412)-LN(ES412)</f>
        <v>0.178937458809714</v>
      </c>
      <c r="EZ412" s="37">
        <f>(EW412^2)/(AA412*(EV412^2))+(ET412^2)/(AA412*(ES412^2))</f>
        <v>0.011483199835316</v>
      </c>
      <c r="FA412" s="7">
        <v>79.77</v>
      </c>
      <c r="FB412" s="15">
        <f>FC412*(AA412^0.5)</f>
        <v>8.69489505399576</v>
      </c>
      <c r="FC412" s="7">
        <v>5.02</v>
      </c>
      <c r="FD412" s="7">
        <v>113.6</v>
      </c>
      <c r="FE412" s="15">
        <f>FF412*(AA412^0.5)</f>
        <v>7.84619015828701</v>
      </c>
      <c r="FF412" s="7">
        <v>4.53</v>
      </c>
      <c r="FG412" s="37">
        <f>LN(FD412)-LN(FA412)</f>
        <v>0.353536012364013</v>
      </c>
      <c r="FH412" s="37">
        <f>(FE412^2)/(AA412*(FD412^2))+(FB412^2)/(AA412*(FA412^2))</f>
        <v>0.00555045753228279</v>
      </c>
    </row>
    <row r="413" ht="16.8" spans="1:164">
      <c r="A413" s="5">
        <v>60</v>
      </c>
      <c r="B413" s="5" t="s">
        <v>290</v>
      </c>
      <c r="C413" s="6" t="s">
        <v>292</v>
      </c>
      <c r="D413" s="5" t="s">
        <v>291</v>
      </c>
      <c r="E413" s="7">
        <v>108.07</v>
      </c>
      <c r="F413" s="7">
        <v>34.28</v>
      </c>
      <c r="G413" s="5" t="s">
        <v>99</v>
      </c>
      <c r="H413" s="8">
        <v>520</v>
      </c>
      <c r="I413" s="7">
        <v>12.9</v>
      </c>
      <c r="J413" s="8">
        <v>600</v>
      </c>
      <c r="K413" s="4" t="s">
        <v>117</v>
      </c>
      <c r="P413" s="9">
        <v>30</v>
      </c>
      <c r="Q413" s="6" t="s">
        <v>100</v>
      </c>
      <c r="R413" s="5" t="s">
        <v>188</v>
      </c>
      <c r="S413" s="5" t="s">
        <v>110</v>
      </c>
      <c r="W413" s="5">
        <v>2</v>
      </c>
      <c r="X413" s="5" t="s">
        <v>82</v>
      </c>
      <c r="Y413" s="5" t="s">
        <v>85</v>
      </c>
      <c r="Z413" s="48">
        <v>0.5477</v>
      </c>
      <c r="AA413" s="5">
        <v>3</v>
      </c>
      <c r="AB413" s="5" t="s">
        <v>86</v>
      </c>
      <c r="AC413" s="5" t="s">
        <v>103</v>
      </c>
      <c r="AD413" s="6" t="s">
        <v>88</v>
      </c>
      <c r="AE413" s="7">
        <v>8.29</v>
      </c>
      <c r="AF413" s="7">
        <v>0.879</v>
      </c>
      <c r="AG413" s="7">
        <v>0.92</v>
      </c>
      <c r="AH413" s="7">
        <v>16.6</v>
      </c>
      <c r="AI413" s="7">
        <v>56.2</v>
      </c>
      <c r="AJ413" s="7">
        <f>100-AH413-AI413</f>
        <v>27.2</v>
      </c>
      <c r="AK413" s="7">
        <v>0.230233</v>
      </c>
      <c r="AL413" s="15">
        <f t="shared" si="483"/>
        <v>0.0725036468048332</v>
      </c>
      <c r="AM413" s="7">
        <v>0.04186</v>
      </c>
      <c r="AN413" s="7">
        <v>0.462209</v>
      </c>
      <c r="AO413" s="15">
        <f t="shared" si="484"/>
        <v>0.0513570384952248</v>
      </c>
      <c r="AP413" s="7">
        <v>0.029651</v>
      </c>
      <c r="AQ413" s="37">
        <f t="shared" si="485"/>
        <v>0.69692533012151</v>
      </c>
      <c r="AR413" s="37">
        <f t="shared" si="486"/>
        <v>0.0371722934735015</v>
      </c>
      <c r="AT413" s="43"/>
      <c r="BY413" s="7">
        <v>8.79</v>
      </c>
      <c r="BZ413" s="15">
        <f t="shared" si="491"/>
        <v>0.155884572681199</v>
      </c>
      <c r="CA413" s="7">
        <v>0.09</v>
      </c>
      <c r="CB413" s="7">
        <v>8.52</v>
      </c>
      <c r="CC413" s="15">
        <f t="shared" si="492"/>
        <v>0.762102355330306</v>
      </c>
      <c r="CD413" s="7">
        <v>0.44</v>
      </c>
      <c r="CE413" s="37">
        <f t="shared" si="493"/>
        <v>-0.031198370855861</v>
      </c>
      <c r="CF413" s="37">
        <f t="shared" si="494"/>
        <v>0.00277185456433707</v>
      </c>
      <c r="CG413" s="7">
        <v>0.92</v>
      </c>
      <c r="CH413" s="15">
        <f t="shared" si="495"/>
        <v>0.0173205080756888</v>
      </c>
      <c r="CI413" s="7">
        <v>0.01</v>
      </c>
      <c r="CJ413" s="7">
        <v>0.93</v>
      </c>
      <c r="CK413" s="15">
        <f t="shared" si="496"/>
        <v>0.0173205080756888</v>
      </c>
      <c r="CL413" s="7">
        <v>0.01</v>
      </c>
      <c r="CM413" s="37">
        <f t="shared" si="497"/>
        <v>0.0108109161042156</v>
      </c>
      <c r="CN413" s="37">
        <f t="shared" si="498"/>
        <v>0.000233767750940317</v>
      </c>
      <c r="CO413" s="7">
        <v>103.4</v>
      </c>
      <c r="CP413" s="15">
        <f>CQ413*(AA413^0.5)</f>
        <v>11.5527788864844</v>
      </c>
      <c r="CQ413" s="7">
        <v>6.67</v>
      </c>
      <c r="CR413" s="7">
        <v>84.33</v>
      </c>
      <c r="CS413" s="15">
        <f>CT413*(AA413^0.5)</f>
        <v>1.71473029949319</v>
      </c>
      <c r="CT413" s="7">
        <v>0.99</v>
      </c>
      <c r="CU413" s="37">
        <f>LN(CR413)-LN(CO413)</f>
        <v>-0.203867288487778</v>
      </c>
      <c r="CV413" s="37">
        <f>(CS413^2)/(AA413*(CR413^2))+(CP413^2)/(AA413*(CO413^2))</f>
        <v>0.0042989414312333</v>
      </c>
      <c r="DE413" s="7">
        <v>2.15</v>
      </c>
      <c r="DF413" s="15">
        <f>DG413*(AA413^0.5)</f>
        <v>0.27712812921102</v>
      </c>
      <c r="DG413" s="7">
        <v>0.16</v>
      </c>
      <c r="DH413" s="7">
        <v>2.33</v>
      </c>
      <c r="DI413" s="15">
        <f>DJ413*(AA413^0.5)</f>
        <v>0.103923048454133</v>
      </c>
      <c r="DJ413" s="7">
        <v>0.06</v>
      </c>
      <c r="DK413" s="37">
        <f>LN(DH413)-LN(DE413)</f>
        <v>0.0804004254380378</v>
      </c>
      <c r="DL413" s="37">
        <f>(DI413^2)/(AA413*(DH413^2))+(DF413^2)/(AA413*(DE413^2))</f>
        <v>0.00620124647688804</v>
      </c>
      <c r="DM413" s="7">
        <v>8.6</v>
      </c>
      <c r="DN413" s="15">
        <f>DO413*(AA413^0.5)</f>
        <v>0.311769145362398</v>
      </c>
      <c r="DO413" s="7">
        <v>0.18</v>
      </c>
      <c r="DP413" s="7">
        <v>15.22</v>
      </c>
      <c r="DQ413" s="15">
        <f>DR413*(AA413^0.5)</f>
        <v>0.467653718043597</v>
      </c>
      <c r="DR413" s="7">
        <v>0.27</v>
      </c>
      <c r="DS413" s="37">
        <f>LN(DP413)-LN(DM413)</f>
        <v>0.570848149174078</v>
      </c>
      <c r="DT413" s="37">
        <f>(DQ413^2)/(AA413*(DP413^2))+(DN413^2)/(AA413*(DM413^2))</f>
        <v>0.000752775707770597</v>
      </c>
      <c r="DU413" s="7">
        <v>36.65</v>
      </c>
      <c r="DV413" s="15">
        <f t="shared" si="487"/>
        <v>2.7712812921102</v>
      </c>
      <c r="DW413" s="7">
        <v>1.6</v>
      </c>
      <c r="DX413" s="7">
        <v>123.7</v>
      </c>
      <c r="DY413" s="15">
        <f t="shared" si="488"/>
        <v>2.30362757406661</v>
      </c>
      <c r="DZ413" s="7">
        <v>1.33</v>
      </c>
      <c r="EA413" s="37">
        <f t="shared" si="489"/>
        <v>1.21644585106578</v>
      </c>
      <c r="EB413" s="37">
        <f t="shared" si="490"/>
        <v>0.00202146605168743</v>
      </c>
      <c r="EC413" s="7">
        <v>1.58</v>
      </c>
      <c r="ED413" s="15">
        <f t="shared" si="499"/>
        <v>0.398371685740842</v>
      </c>
      <c r="EE413" s="7">
        <v>0.23</v>
      </c>
      <c r="EF413" s="7">
        <v>5.75</v>
      </c>
      <c r="EG413" s="15">
        <f t="shared" si="500"/>
        <v>0.883345911860127</v>
      </c>
      <c r="EH413" s="7">
        <v>0.51</v>
      </c>
      <c r="EI413" s="37">
        <f t="shared" si="501"/>
        <v>1.29177500777038</v>
      </c>
      <c r="EJ413" s="37">
        <f t="shared" si="502"/>
        <v>0.0290574330552063</v>
      </c>
      <c r="EK413" s="7">
        <v>29.57</v>
      </c>
      <c r="EL413" s="15">
        <f>EM413*(AA413^0.5)</f>
        <v>3.51606313936482</v>
      </c>
      <c r="EM413" s="7">
        <v>2.03</v>
      </c>
      <c r="EN413" s="7">
        <v>27.55</v>
      </c>
      <c r="EO413" s="15">
        <f>EP413*(AA413^0.5)</f>
        <v>6.51251103645898</v>
      </c>
      <c r="EP413" s="7">
        <v>3.76</v>
      </c>
      <c r="EQ413" s="37">
        <f>LN(EN413)-LN(EK413)</f>
        <v>-0.0707577982654621</v>
      </c>
      <c r="ER413" s="37">
        <f>(EO413^2)/(AA413*(EN413^2))+(EL413^2)/(AA413*(EK413^2))</f>
        <v>0.0233394656566778</v>
      </c>
      <c r="ES413" s="7">
        <v>1.48</v>
      </c>
      <c r="ET413" s="15">
        <f>EU413*(AA413^0.5)</f>
        <v>0.0866025403784439</v>
      </c>
      <c r="EU413" s="7">
        <v>0.05</v>
      </c>
      <c r="EV413" s="7">
        <v>2.1</v>
      </c>
      <c r="EW413" s="15">
        <f>EX413*(AA413^0.5)</f>
        <v>0.536935750346352</v>
      </c>
      <c r="EX413" s="7">
        <v>0.31</v>
      </c>
      <c r="EY413" s="37">
        <f>LN(EV413)-LN(ES413)</f>
        <v>0.349895256953354</v>
      </c>
      <c r="EZ413" s="37">
        <f>(EW413^2)/(AA413*(EV413^2))+(ET413^2)/(AA413*(ES413^2))</f>
        <v>0.0229327272667041</v>
      </c>
      <c r="FA413" s="7">
        <v>79.77</v>
      </c>
      <c r="FB413" s="15">
        <f>FC413*(AA413^0.5)</f>
        <v>8.69489505399576</v>
      </c>
      <c r="FC413" s="7">
        <v>5.02</v>
      </c>
      <c r="FD413" s="7">
        <v>77.4</v>
      </c>
      <c r="FE413" s="15">
        <f>FF413*(AA413^0.5)</f>
        <v>3.46410161513775</v>
      </c>
      <c r="FF413" s="7">
        <v>2</v>
      </c>
      <c r="FG413" s="37">
        <f>LN(FD413)-LN(FA413)</f>
        <v>-0.0301607133273567</v>
      </c>
      <c r="FH413" s="37">
        <f>(FE413^2)/(AA413*(FD413^2))+(FB413^2)/(AA413*(FA413^2))</f>
        <v>0.00462799641609223</v>
      </c>
    </row>
    <row r="414" ht="16.8" spans="1:140">
      <c r="A414" s="5">
        <v>61</v>
      </c>
      <c r="B414" s="5" t="s">
        <v>293</v>
      </c>
      <c r="C414" s="6" t="s">
        <v>294</v>
      </c>
      <c r="D414" s="5" t="s">
        <v>295</v>
      </c>
      <c r="E414" s="7">
        <v>101.88</v>
      </c>
      <c r="F414" s="7">
        <v>29.83</v>
      </c>
      <c r="G414" s="5" t="s">
        <v>80</v>
      </c>
      <c r="H414" s="8">
        <v>2257</v>
      </c>
      <c r="I414" s="7">
        <v>13.5</v>
      </c>
      <c r="J414" s="8">
        <v>14.03</v>
      </c>
      <c r="K414" s="4" t="s">
        <v>81</v>
      </c>
      <c r="L414" s="9">
        <v>1</v>
      </c>
      <c r="M414" s="6" t="s">
        <v>82</v>
      </c>
      <c r="N414" s="5" t="s">
        <v>83</v>
      </c>
      <c r="O414" s="5" t="s">
        <v>84</v>
      </c>
      <c r="W414" s="5">
        <v>5</v>
      </c>
      <c r="X414" s="5" t="s">
        <v>82</v>
      </c>
      <c r="Y414" s="5" t="s">
        <v>85</v>
      </c>
      <c r="Z414" s="48">
        <v>1.2032</v>
      </c>
      <c r="AA414" s="5">
        <v>8</v>
      </c>
      <c r="AB414" s="5" t="s">
        <v>102</v>
      </c>
      <c r="AC414" s="5" t="s">
        <v>87</v>
      </c>
      <c r="AD414" s="6" t="s">
        <v>88</v>
      </c>
      <c r="AE414" s="7">
        <v>6.44</v>
      </c>
      <c r="AF414" s="7">
        <v>2.678</v>
      </c>
      <c r="AG414" s="7">
        <v>0.23</v>
      </c>
      <c r="AH414" s="7">
        <v>48</v>
      </c>
      <c r="AI414" s="7">
        <v>36.5</v>
      </c>
      <c r="AJ414" s="7">
        <v>15</v>
      </c>
      <c r="AK414" s="7">
        <v>0.429268</v>
      </c>
      <c r="AL414" s="15">
        <f t="shared" si="483"/>
        <v>0.0689881659996843</v>
      </c>
      <c r="AM414" s="7">
        <v>0.024391</v>
      </c>
      <c r="AN414" s="7">
        <v>0.434146</v>
      </c>
      <c r="AO414" s="15">
        <f t="shared" si="484"/>
        <v>0.0758866997569403</v>
      </c>
      <c r="AP414" s="7">
        <v>0.02683</v>
      </c>
      <c r="AQ414" s="37">
        <f t="shared" si="485"/>
        <v>0.0112994505551843</v>
      </c>
      <c r="AR414" s="37">
        <f t="shared" si="486"/>
        <v>0.00704768691550214</v>
      </c>
      <c r="AS414" s="7">
        <v>0.381743</v>
      </c>
      <c r="AT414" s="15">
        <f t="shared" ref="AT414:AT429" si="503">AU414*(AA414^0.5)</f>
        <v>0.0645475354138328</v>
      </c>
      <c r="AU414" s="7">
        <v>0.022821</v>
      </c>
      <c r="AV414" s="7">
        <v>0.379668</v>
      </c>
      <c r="AW414" s="15">
        <f t="shared" ref="AW414:AW429" si="504">AX414*(AA414^0.5)</f>
        <v>0.0293392745649922</v>
      </c>
      <c r="AX414" s="7">
        <v>0.010373</v>
      </c>
      <c r="AY414" s="37">
        <f t="shared" ref="AY414:AY429" si="505">LN(AV414)-LN(AS414)</f>
        <v>-0.00545042069748847</v>
      </c>
      <c r="AZ414" s="37">
        <f t="shared" ref="AZ414:AZ429" si="506">(AW414^2)/(AA414*(AV414^2))+(AT414^2)/(AA414*(AS414^2))</f>
        <v>0.00432022483899533</v>
      </c>
      <c r="BA414" s="7">
        <v>0.509388</v>
      </c>
      <c r="BB414" s="15">
        <f t="shared" ref="BB414:BB419" si="507">BC414*(AA414^0.5)</f>
        <v>0.0346340901425174</v>
      </c>
      <c r="BC414" s="7">
        <v>0.0122450000000001</v>
      </c>
      <c r="BD414" s="7">
        <v>0.494694</v>
      </c>
      <c r="BE414" s="15">
        <f t="shared" ref="BE414:BE419" si="508">BF414*(AA414^0.5)</f>
        <v>0.0623413622565308</v>
      </c>
      <c r="BF414" s="7">
        <v>0.022041</v>
      </c>
      <c r="BG414" s="37">
        <f t="shared" ref="BG414:BG419" si="509">LN(BD414)-LN(BA414)</f>
        <v>-0.0292706155445064</v>
      </c>
      <c r="BH414" s="37">
        <f t="shared" ref="BH414:BH419" si="510">(BE414^2)/(AA414*(BD414^2))+(BB414^2)/(AA414*(BA414^2))</f>
        <v>0.00256298831077853</v>
      </c>
      <c r="BY414" s="7">
        <v>26.78</v>
      </c>
      <c r="BZ414" s="15">
        <f t="shared" si="491"/>
        <v>14.0007142674936</v>
      </c>
      <c r="CA414" s="7">
        <v>4.95</v>
      </c>
      <c r="CB414" s="7">
        <v>32.68</v>
      </c>
      <c r="CC414" s="15">
        <f t="shared" si="492"/>
        <v>25.6538340214479</v>
      </c>
      <c r="CD414" s="7">
        <v>9.07</v>
      </c>
      <c r="CE414" s="37">
        <f t="shared" si="493"/>
        <v>0.199107929728775</v>
      </c>
      <c r="CF414" s="37">
        <f t="shared" si="494"/>
        <v>0.111193945080283</v>
      </c>
      <c r="CG414" s="7">
        <v>2.3</v>
      </c>
      <c r="CH414" s="15">
        <f t="shared" si="495"/>
        <v>0.678822509939086</v>
      </c>
      <c r="CI414" s="7">
        <v>0.24</v>
      </c>
      <c r="CJ414" s="7">
        <v>3.19</v>
      </c>
      <c r="CK414" s="15">
        <f t="shared" si="496"/>
        <v>2.12132034355964</v>
      </c>
      <c r="CL414" s="7">
        <v>0.75</v>
      </c>
      <c r="CM414" s="37">
        <f t="shared" si="497"/>
        <v>0.327111793861649</v>
      </c>
      <c r="CN414" s="37">
        <f t="shared" si="498"/>
        <v>0.0661650482452035</v>
      </c>
      <c r="DU414" s="7">
        <v>293.67</v>
      </c>
      <c r="DV414" s="15">
        <f t="shared" si="487"/>
        <v>65.2518137678946</v>
      </c>
      <c r="DW414" s="7">
        <v>23.07</v>
      </c>
      <c r="DX414" s="7">
        <v>233.1</v>
      </c>
      <c r="DY414" s="15">
        <f t="shared" si="488"/>
        <v>77.4989032180456</v>
      </c>
      <c r="DZ414" s="7">
        <v>27.4</v>
      </c>
      <c r="EA414" s="37">
        <f t="shared" si="489"/>
        <v>-0.230989141899737</v>
      </c>
      <c r="EB414" s="37">
        <f t="shared" si="490"/>
        <v>0.019988380708145</v>
      </c>
      <c r="EC414" s="7">
        <v>50.67</v>
      </c>
      <c r="ED414" s="15">
        <f t="shared" si="499"/>
        <v>6.98621499812309</v>
      </c>
      <c r="EE414" s="7">
        <v>2.47</v>
      </c>
      <c r="EF414" s="7">
        <v>37.53</v>
      </c>
      <c r="EG414" s="15">
        <f t="shared" si="500"/>
        <v>8.28729147550634</v>
      </c>
      <c r="EH414" s="7">
        <v>2.93</v>
      </c>
      <c r="EI414" s="37">
        <f t="shared" si="501"/>
        <v>-0.300193406340889</v>
      </c>
      <c r="EJ414" s="37">
        <f t="shared" si="502"/>
        <v>0.00847131160335758</v>
      </c>
    </row>
    <row r="415" ht="16.8" spans="1:140">
      <c r="A415" s="5">
        <v>61</v>
      </c>
      <c r="B415" s="5" t="s">
        <v>293</v>
      </c>
      <c r="C415" s="6" t="s">
        <v>294</v>
      </c>
      <c r="D415" s="5" t="s">
        <v>295</v>
      </c>
      <c r="E415" s="7">
        <v>101.88</v>
      </c>
      <c r="F415" s="7">
        <v>29.83</v>
      </c>
      <c r="G415" s="5" t="s">
        <v>80</v>
      </c>
      <c r="H415" s="8">
        <v>2257</v>
      </c>
      <c r="I415" s="7">
        <v>13.5</v>
      </c>
      <c r="J415" s="8">
        <v>14.03</v>
      </c>
      <c r="K415" s="4" t="s">
        <v>81</v>
      </c>
      <c r="L415" s="9">
        <v>2</v>
      </c>
      <c r="M415" s="6" t="s">
        <v>82</v>
      </c>
      <c r="N415" s="5" t="s">
        <v>83</v>
      </c>
      <c r="O415" s="5" t="s">
        <v>84</v>
      </c>
      <c r="W415" s="5">
        <v>5</v>
      </c>
      <c r="X415" s="5" t="s">
        <v>82</v>
      </c>
      <c r="Y415" s="5" t="s">
        <v>85</v>
      </c>
      <c r="Z415" s="48">
        <v>1.2032</v>
      </c>
      <c r="AA415" s="5">
        <v>8</v>
      </c>
      <c r="AB415" s="5" t="s">
        <v>102</v>
      </c>
      <c r="AC415" s="5" t="s">
        <v>87</v>
      </c>
      <c r="AD415" s="6" t="s">
        <v>88</v>
      </c>
      <c r="AE415" s="7">
        <v>6.44</v>
      </c>
      <c r="AF415" s="7">
        <v>2.678</v>
      </c>
      <c r="AG415" s="7">
        <v>0.23</v>
      </c>
      <c r="AH415" s="7">
        <v>48</v>
      </c>
      <c r="AI415" s="7">
        <v>36.5</v>
      </c>
      <c r="AJ415" s="7">
        <v>15</v>
      </c>
      <c r="AK415" s="7">
        <v>0.429268</v>
      </c>
      <c r="AL415" s="15">
        <f t="shared" si="483"/>
        <v>0.0689881659996843</v>
      </c>
      <c r="AM415" s="7">
        <v>0.024391</v>
      </c>
      <c r="AN415" s="7">
        <v>0.473171</v>
      </c>
      <c r="AO415" s="15">
        <f t="shared" si="484"/>
        <v>0.0344926687862798</v>
      </c>
      <c r="AP415" s="7">
        <v>0.012195</v>
      </c>
      <c r="AQ415" s="37">
        <f t="shared" si="485"/>
        <v>0.0973754128537392</v>
      </c>
      <c r="AR415" s="37">
        <f t="shared" si="486"/>
        <v>0.00389275393302297</v>
      </c>
      <c r="AS415" s="7">
        <v>0.381743</v>
      </c>
      <c r="AT415" s="15">
        <f t="shared" si="503"/>
        <v>0.0645475354138328</v>
      </c>
      <c r="AU415" s="7">
        <v>0.022821</v>
      </c>
      <c r="AV415" s="7">
        <v>0.39834</v>
      </c>
      <c r="AW415" s="15">
        <f t="shared" si="504"/>
        <v>0.0528123912732609</v>
      </c>
      <c r="AX415" s="7">
        <v>0.018672</v>
      </c>
      <c r="AY415" s="37">
        <f t="shared" si="505"/>
        <v>0.0425583046362265</v>
      </c>
      <c r="AZ415" s="37">
        <f t="shared" si="506"/>
        <v>0.00577099625954891</v>
      </c>
      <c r="BA415" s="7">
        <v>0.509388</v>
      </c>
      <c r="BB415" s="15">
        <f t="shared" si="507"/>
        <v>0.0346340901425174</v>
      </c>
      <c r="BC415" s="7">
        <v>0.0122450000000001</v>
      </c>
      <c r="BD415" s="7">
        <v>0.450612</v>
      </c>
      <c r="BE415" s="15">
        <f t="shared" si="508"/>
        <v>0.0554145442280274</v>
      </c>
      <c r="BF415" s="7">
        <v>0.019592</v>
      </c>
      <c r="BG415" s="37">
        <f t="shared" si="509"/>
        <v>-0.122603346339856</v>
      </c>
      <c r="BH415" s="37">
        <f t="shared" si="510"/>
        <v>0.00246824943747206</v>
      </c>
      <c r="BY415" s="7">
        <v>26.78</v>
      </c>
      <c r="BZ415" s="15">
        <f t="shared" si="491"/>
        <v>14.0007142674936</v>
      </c>
      <c r="CA415" s="7">
        <v>4.95</v>
      </c>
      <c r="CB415" s="7">
        <v>31.3</v>
      </c>
      <c r="CC415" s="15">
        <f t="shared" si="492"/>
        <v>22.9385439816916</v>
      </c>
      <c r="CD415" s="7">
        <v>8.11</v>
      </c>
      <c r="CE415" s="37">
        <f t="shared" si="493"/>
        <v>0.155962757283081</v>
      </c>
      <c r="CF415" s="37">
        <f t="shared" si="494"/>
        <v>0.101301240308773</v>
      </c>
      <c r="CG415" s="7">
        <v>2.3</v>
      </c>
      <c r="CH415" s="15">
        <f t="shared" si="495"/>
        <v>0.678822509939086</v>
      </c>
      <c r="CI415" s="7">
        <v>0.24</v>
      </c>
      <c r="CJ415" s="7">
        <v>2.3</v>
      </c>
      <c r="CK415" s="15">
        <f t="shared" si="496"/>
        <v>1.04651803615609</v>
      </c>
      <c r="CL415" s="7">
        <v>0.37</v>
      </c>
      <c r="CM415" s="37">
        <f t="shared" si="497"/>
        <v>0</v>
      </c>
      <c r="CN415" s="37">
        <f t="shared" si="498"/>
        <v>0.0367674858223063</v>
      </c>
      <c r="DU415" s="7">
        <v>293.67</v>
      </c>
      <c r="DV415" s="15">
        <f t="shared" si="487"/>
        <v>65.2518137678946</v>
      </c>
      <c r="DW415" s="7">
        <v>23.07</v>
      </c>
      <c r="DX415" s="7">
        <v>210.87</v>
      </c>
      <c r="DY415" s="15">
        <f t="shared" si="488"/>
        <v>125.780154237463</v>
      </c>
      <c r="DZ415" s="7">
        <v>44.47</v>
      </c>
      <c r="EA415" s="37">
        <f t="shared" si="489"/>
        <v>-0.331214858085525</v>
      </c>
      <c r="EB415" s="37">
        <f t="shared" si="490"/>
        <v>0.050645134390129</v>
      </c>
      <c r="EC415" s="7">
        <v>50.67</v>
      </c>
      <c r="ED415" s="15">
        <f t="shared" si="499"/>
        <v>6.98621499812309</v>
      </c>
      <c r="EE415" s="7">
        <v>2.47</v>
      </c>
      <c r="EF415" s="7">
        <v>35.13</v>
      </c>
      <c r="EG415" s="15">
        <f t="shared" si="500"/>
        <v>16.7725728497449</v>
      </c>
      <c r="EH415" s="7">
        <v>5.93</v>
      </c>
      <c r="EI415" s="37">
        <f t="shared" si="501"/>
        <v>-0.366278553210083</v>
      </c>
      <c r="EJ415" s="37">
        <f t="shared" si="502"/>
        <v>0.0308702279889212</v>
      </c>
    </row>
    <row r="416" ht="16.8" spans="1:140">
      <c r="A416" s="5">
        <v>61</v>
      </c>
      <c r="B416" s="5" t="s">
        <v>293</v>
      </c>
      <c r="C416" s="6" t="s">
        <v>294</v>
      </c>
      <c r="D416" s="5" t="s">
        <v>295</v>
      </c>
      <c r="E416" s="7">
        <v>101.88</v>
      </c>
      <c r="F416" s="7">
        <v>29.83</v>
      </c>
      <c r="G416" s="5" t="s">
        <v>80</v>
      </c>
      <c r="H416" s="8">
        <v>2257</v>
      </c>
      <c r="I416" s="7">
        <v>13.5</v>
      </c>
      <c r="J416" s="8">
        <v>14.03</v>
      </c>
      <c r="K416" s="4" t="s">
        <v>81</v>
      </c>
      <c r="L416" s="9">
        <v>4</v>
      </c>
      <c r="M416" s="6" t="s">
        <v>82</v>
      </c>
      <c r="N416" s="5" t="s">
        <v>83</v>
      </c>
      <c r="O416" s="5" t="s">
        <v>84</v>
      </c>
      <c r="W416" s="5">
        <v>5</v>
      </c>
      <c r="X416" s="5" t="s">
        <v>82</v>
      </c>
      <c r="Y416" s="5" t="s">
        <v>85</v>
      </c>
      <c r="Z416" s="48">
        <v>1.2032</v>
      </c>
      <c r="AA416" s="5">
        <v>8</v>
      </c>
      <c r="AB416" s="5" t="s">
        <v>102</v>
      </c>
      <c r="AC416" s="5" t="s">
        <v>87</v>
      </c>
      <c r="AD416" s="6" t="s">
        <v>88</v>
      </c>
      <c r="AE416" s="7">
        <v>6.44</v>
      </c>
      <c r="AF416" s="7">
        <v>2.678</v>
      </c>
      <c r="AG416" s="7">
        <v>0.23</v>
      </c>
      <c r="AH416" s="7">
        <v>48</v>
      </c>
      <c r="AI416" s="7">
        <v>36.5</v>
      </c>
      <c r="AJ416" s="7">
        <v>15</v>
      </c>
      <c r="AK416" s="7">
        <v>0.429268</v>
      </c>
      <c r="AL416" s="15">
        <f t="shared" si="483"/>
        <v>0.0689881659996843</v>
      </c>
      <c r="AM416" s="7">
        <v>0.024391</v>
      </c>
      <c r="AN416" s="7">
        <v>0.482927</v>
      </c>
      <c r="AO416" s="15">
        <f t="shared" si="484"/>
        <v>0.0551882700580477</v>
      </c>
      <c r="AP416" s="7">
        <v>0.019512</v>
      </c>
      <c r="AQ416" s="37">
        <f t="shared" si="485"/>
        <v>0.117784071010089</v>
      </c>
      <c r="AR416" s="37">
        <f t="shared" si="486"/>
        <v>0.00486096302284294</v>
      </c>
      <c r="AS416" s="7">
        <v>0.381743</v>
      </c>
      <c r="AT416" s="15">
        <f t="shared" si="503"/>
        <v>0.0645475354138328</v>
      </c>
      <c r="AU416" s="7">
        <v>0.022821</v>
      </c>
      <c r="AV416" s="7">
        <v>0.43361</v>
      </c>
      <c r="AW416" s="15">
        <f t="shared" si="504"/>
        <v>0.0821544942653778</v>
      </c>
      <c r="AX416" s="7">
        <v>0.029046</v>
      </c>
      <c r="AY416" s="37">
        <f t="shared" si="505"/>
        <v>0.127397905267226</v>
      </c>
      <c r="AZ416" s="37">
        <f t="shared" si="506"/>
        <v>0.00806096091960781</v>
      </c>
      <c r="BA416" s="7">
        <v>0.509388</v>
      </c>
      <c r="BB416" s="15">
        <f t="shared" si="507"/>
        <v>0.0346340901425174</v>
      </c>
      <c r="BC416" s="7">
        <v>0.0122450000000001</v>
      </c>
      <c r="BD416" s="7">
        <v>0.470204</v>
      </c>
      <c r="BE416" s="15">
        <f t="shared" si="508"/>
        <v>0.0207804540855102</v>
      </c>
      <c r="BF416" s="7">
        <v>0.00734699999999999</v>
      </c>
      <c r="BG416" s="37">
        <f t="shared" si="509"/>
        <v>-0.0800433620537777</v>
      </c>
      <c r="BH416" s="37">
        <f t="shared" si="510"/>
        <v>0.00082200148713839</v>
      </c>
      <c r="BY416" s="7">
        <v>26.78</v>
      </c>
      <c r="BZ416" s="15">
        <f t="shared" si="491"/>
        <v>14.0007142674936</v>
      </c>
      <c r="CA416" s="7">
        <v>4.95</v>
      </c>
      <c r="CB416" s="7">
        <v>20.59</v>
      </c>
      <c r="CC416" s="15">
        <f t="shared" si="492"/>
        <v>18.4979133958401</v>
      </c>
      <c r="CD416" s="7">
        <v>6.54</v>
      </c>
      <c r="CE416" s="37">
        <f t="shared" si="493"/>
        <v>-0.262849819223328</v>
      </c>
      <c r="CF416" s="37">
        <f t="shared" si="494"/>
        <v>0.135054380224659</v>
      </c>
      <c r="CG416" s="7">
        <v>2.3</v>
      </c>
      <c r="CH416" s="15">
        <f t="shared" si="495"/>
        <v>0.678822509939086</v>
      </c>
      <c r="CI416" s="7">
        <v>0.24</v>
      </c>
      <c r="CJ416" s="7">
        <v>1.93</v>
      </c>
      <c r="CK416" s="15">
        <f t="shared" si="496"/>
        <v>1.4142135623731</v>
      </c>
      <c r="CL416" s="7">
        <v>0.5</v>
      </c>
      <c r="CM416" s="37">
        <f t="shared" si="497"/>
        <v>-0.17538912001831</v>
      </c>
      <c r="CN416" s="37">
        <f t="shared" si="498"/>
        <v>0.0780043645378181</v>
      </c>
      <c r="DU416" s="7">
        <v>293.67</v>
      </c>
      <c r="DV416" s="15">
        <f t="shared" si="487"/>
        <v>65.2518137678946</v>
      </c>
      <c r="DW416" s="7">
        <v>23.07</v>
      </c>
      <c r="DX416" s="7">
        <v>208.47</v>
      </c>
      <c r="DY416" s="15">
        <f t="shared" si="488"/>
        <v>27.068047583821</v>
      </c>
      <c r="DZ416" s="7">
        <v>9.57</v>
      </c>
      <c r="EA416" s="37">
        <f t="shared" si="489"/>
        <v>-0.342661541947103</v>
      </c>
      <c r="EB416" s="37">
        <f t="shared" si="490"/>
        <v>0.00827864130345734</v>
      </c>
      <c r="EC416" s="7">
        <v>50.67</v>
      </c>
      <c r="ED416" s="15">
        <f t="shared" si="499"/>
        <v>6.98621499812309</v>
      </c>
      <c r="EE416" s="7">
        <v>2.47</v>
      </c>
      <c r="EF416" s="7">
        <v>35.67</v>
      </c>
      <c r="EG416" s="15">
        <f t="shared" si="500"/>
        <v>2.7435743110038</v>
      </c>
      <c r="EH416" s="7">
        <v>0.97</v>
      </c>
      <c r="EI416" s="37">
        <f t="shared" si="501"/>
        <v>-0.351024020117018</v>
      </c>
      <c r="EJ416" s="37">
        <f t="shared" si="502"/>
        <v>0.00311574824429071</v>
      </c>
    </row>
    <row r="417" ht="16.8" spans="1:140">
      <c r="A417" s="5">
        <v>61</v>
      </c>
      <c r="B417" s="5" t="s">
        <v>293</v>
      </c>
      <c r="C417" s="6" t="s">
        <v>294</v>
      </c>
      <c r="D417" s="5" t="s">
        <v>295</v>
      </c>
      <c r="E417" s="7">
        <v>101.88</v>
      </c>
      <c r="F417" s="7">
        <v>29.83</v>
      </c>
      <c r="G417" s="5" t="s">
        <v>80</v>
      </c>
      <c r="H417" s="8">
        <v>2839</v>
      </c>
      <c r="I417" s="7">
        <v>4.75</v>
      </c>
      <c r="J417" s="8">
        <v>1938</v>
      </c>
      <c r="K417" s="4" t="s">
        <v>81</v>
      </c>
      <c r="L417" s="9">
        <v>1</v>
      </c>
      <c r="M417" s="6" t="s">
        <v>82</v>
      </c>
      <c r="N417" s="5" t="s">
        <v>83</v>
      </c>
      <c r="O417" s="5" t="s">
        <v>84</v>
      </c>
      <c r="W417" s="5">
        <v>5</v>
      </c>
      <c r="X417" s="5" t="s">
        <v>82</v>
      </c>
      <c r="Y417" s="5" t="s">
        <v>85</v>
      </c>
      <c r="Z417" s="48">
        <v>1.2032</v>
      </c>
      <c r="AA417" s="5">
        <v>8</v>
      </c>
      <c r="AB417" s="5" t="s">
        <v>102</v>
      </c>
      <c r="AC417" s="5" t="s">
        <v>87</v>
      </c>
      <c r="AD417" s="6" t="s">
        <v>88</v>
      </c>
      <c r="AE417" s="7">
        <v>5.89</v>
      </c>
      <c r="AF417" s="7">
        <v>2.089</v>
      </c>
      <c r="AG417" s="7">
        <v>0.156</v>
      </c>
      <c r="AH417" s="7">
        <v>48</v>
      </c>
      <c r="AI417" s="7">
        <v>36.5</v>
      </c>
      <c r="AJ417" s="7">
        <v>15</v>
      </c>
      <c r="AK417" s="7">
        <v>0.390244</v>
      </c>
      <c r="AL417" s="15">
        <f t="shared" si="483"/>
        <v>0.0137970675145119</v>
      </c>
      <c r="AM417" s="7">
        <v>0.00487799999999999</v>
      </c>
      <c r="AN417" s="7">
        <v>0.446341</v>
      </c>
      <c r="AO417" s="15">
        <f t="shared" si="484"/>
        <v>0.0620896322424284</v>
      </c>
      <c r="AP417" s="7">
        <v>0.021952</v>
      </c>
      <c r="AQ417" s="37">
        <f t="shared" si="485"/>
        <v>0.13431104935572</v>
      </c>
      <c r="AR417" s="37">
        <f t="shared" si="486"/>
        <v>0.00257512846882462</v>
      </c>
      <c r="AS417" s="7">
        <v>0.3361</v>
      </c>
      <c r="AT417" s="15">
        <f t="shared" si="503"/>
        <v>0.0352082608488406</v>
      </c>
      <c r="AU417" s="7">
        <v>0.012448</v>
      </c>
      <c r="AV417" s="7">
        <v>0.379668</v>
      </c>
      <c r="AW417" s="15">
        <f t="shared" si="504"/>
        <v>0.0586813775571092</v>
      </c>
      <c r="AX417" s="7">
        <v>0.020747</v>
      </c>
      <c r="AY417" s="37">
        <f t="shared" si="505"/>
        <v>0.121888451894348</v>
      </c>
      <c r="AZ417" s="37">
        <f t="shared" si="506"/>
        <v>0.00435779761716431</v>
      </c>
      <c r="BA417" s="7">
        <v>0.52898</v>
      </c>
      <c r="BB417" s="15">
        <f t="shared" si="507"/>
        <v>0.0484848977723992</v>
      </c>
      <c r="BC417" s="7">
        <v>0.017142</v>
      </c>
      <c r="BD417" s="7">
        <v>0.477551</v>
      </c>
      <c r="BE417" s="15">
        <f t="shared" si="508"/>
        <v>0.0623413622565308</v>
      </c>
      <c r="BF417" s="7">
        <v>0.022041</v>
      </c>
      <c r="BG417" s="37">
        <f t="shared" si="509"/>
        <v>-0.102279663460102</v>
      </c>
      <c r="BH417" s="37">
        <f t="shared" si="510"/>
        <v>0.00318034661288183</v>
      </c>
      <c r="BY417" s="7">
        <v>20.89</v>
      </c>
      <c r="BZ417" s="15">
        <f t="shared" si="491"/>
        <v>13.3784603000495</v>
      </c>
      <c r="CA417" s="7">
        <v>4.73</v>
      </c>
      <c r="CB417" s="7">
        <v>16.77</v>
      </c>
      <c r="CC417" s="15">
        <f t="shared" si="492"/>
        <v>15.8391918985787</v>
      </c>
      <c r="CD417" s="7">
        <v>5.6</v>
      </c>
      <c r="CE417" s="37">
        <f t="shared" si="493"/>
        <v>-0.219678999733357</v>
      </c>
      <c r="CF417" s="37">
        <f t="shared" si="494"/>
        <v>0.162776886974793</v>
      </c>
      <c r="CG417" s="7">
        <v>1.56</v>
      </c>
      <c r="CH417" s="15">
        <f t="shared" si="495"/>
        <v>1.83847763108502</v>
      </c>
      <c r="CI417" s="7">
        <v>0.65</v>
      </c>
      <c r="CJ417" s="7">
        <v>1.31</v>
      </c>
      <c r="CK417" s="15">
        <f t="shared" si="496"/>
        <v>0.933380951166243</v>
      </c>
      <c r="CL417" s="7">
        <v>0.33</v>
      </c>
      <c r="CM417" s="37">
        <f t="shared" si="497"/>
        <v>-0.174658684048386</v>
      </c>
      <c r="CN417" s="37">
        <f t="shared" si="498"/>
        <v>0.237068951563299</v>
      </c>
      <c r="DU417" s="7">
        <v>175.7</v>
      </c>
      <c r="DV417" s="15">
        <f t="shared" si="487"/>
        <v>62.0556911169314</v>
      </c>
      <c r="DW417" s="7">
        <v>21.94</v>
      </c>
      <c r="DX417" s="7">
        <v>171.07</v>
      </c>
      <c r="DY417" s="15">
        <f t="shared" si="488"/>
        <v>36.9392582491852</v>
      </c>
      <c r="DZ417" s="7">
        <v>13.06</v>
      </c>
      <c r="EA417" s="37">
        <f t="shared" si="489"/>
        <v>-0.0267051657288508</v>
      </c>
      <c r="EB417" s="37">
        <f t="shared" si="490"/>
        <v>0.0214212579188862</v>
      </c>
      <c r="EC417" s="7">
        <v>43.87</v>
      </c>
      <c r="ED417" s="15">
        <f t="shared" si="499"/>
        <v>16.348308781033</v>
      </c>
      <c r="EE417" s="7">
        <v>5.78</v>
      </c>
      <c r="EF417" s="7">
        <v>35.1</v>
      </c>
      <c r="EG417" s="15">
        <f t="shared" si="500"/>
        <v>1.47078210486802</v>
      </c>
      <c r="EH417" s="7">
        <v>0.52</v>
      </c>
      <c r="EI417" s="37">
        <f t="shared" si="501"/>
        <v>-0.223029584706302</v>
      </c>
      <c r="EJ417" s="37">
        <f t="shared" si="502"/>
        <v>0.0175783070602119</v>
      </c>
    </row>
    <row r="418" ht="16.8" spans="1:140">
      <c r="A418" s="5">
        <v>61</v>
      </c>
      <c r="B418" s="5" t="s">
        <v>293</v>
      </c>
      <c r="C418" s="6" t="s">
        <v>294</v>
      </c>
      <c r="D418" s="5" t="s">
        <v>295</v>
      </c>
      <c r="E418" s="7">
        <v>101.88</v>
      </c>
      <c r="F418" s="7">
        <v>29.83</v>
      </c>
      <c r="G418" s="5" t="s">
        <v>80</v>
      </c>
      <c r="H418" s="8">
        <v>2257</v>
      </c>
      <c r="I418" s="7">
        <v>13.5</v>
      </c>
      <c r="J418" s="8">
        <v>14.03</v>
      </c>
      <c r="K418" s="4" t="s">
        <v>81</v>
      </c>
      <c r="L418" s="9">
        <v>2</v>
      </c>
      <c r="M418" s="6" t="s">
        <v>82</v>
      </c>
      <c r="N418" s="5" t="s">
        <v>83</v>
      </c>
      <c r="O418" s="5" t="s">
        <v>84</v>
      </c>
      <c r="W418" s="5">
        <v>5</v>
      </c>
      <c r="X418" s="5" t="s">
        <v>82</v>
      </c>
      <c r="Y418" s="5" t="s">
        <v>85</v>
      </c>
      <c r="Z418" s="48">
        <v>1.2032</v>
      </c>
      <c r="AA418" s="5">
        <v>8</v>
      </c>
      <c r="AB418" s="5" t="s">
        <v>102</v>
      </c>
      <c r="AC418" s="5" t="s">
        <v>87</v>
      </c>
      <c r="AD418" s="6" t="s">
        <v>88</v>
      </c>
      <c r="AE418" s="7">
        <v>5.89</v>
      </c>
      <c r="AF418" s="7">
        <v>2.089</v>
      </c>
      <c r="AG418" s="7">
        <v>0.156</v>
      </c>
      <c r="AH418" s="7">
        <v>48</v>
      </c>
      <c r="AI418" s="7">
        <v>36.5</v>
      </c>
      <c r="AJ418" s="7">
        <v>15</v>
      </c>
      <c r="AK418" s="7">
        <v>0.390244</v>
      </c>
      <c r="AL418" s="15">
        <f t="shared" si="483"/>
        <v>0.0137970675145119</v>
      </c>
      <c r="AM418" s="7">
        <v>0.00487799999999999</v>
      </c>
      <c r="AN418" s="7">
        <v>0.473171</v>
      </c>
      <c r="AO418" s="15">
        <f t="shared" si="484"/>
        <v>0.0965794726015834</v>
      </c>
      <c r="AP418" s="7">
        <v>0.034146</v>
      </c>
      <c r="AQ418" s="37">
        <f t="shared" si="485"/>
        <v>0.192684660839681</v>
      </c>
      <c r="AR418" s="37">
        <f t="shared" si="486"/>
        <v>0.00536391652152271</v>
      </c>
      <c r="AS418" s="7">
        <v>0.3361</v>
      </c>
      <c r="AT418" s="15">
        <f t="shared" si="503"/>
        <v>0.0352082608488406</v>
      </c>
      <c r="AU418" s="7">
        <v>0.012448</v>
      </c>
      <c r="AV418" s="7">
        <v>0.404564</v>
      </c>
      <c r="AW418" s="15">
        <f t="shared" si="504"/>
        <v>0.0528152197003856</v>
      </c>
      <c r="AX418" s="7">
        <v>0.018673</v>
      </c>
      <c r="AY418" s="37">
        <f t="shared" si="505"/>
        <v>0.18540120927674</v>
      </c>
      <c r="AZ418" s="37">
        <f t="shared" si="506"/>
        <v>0.00350207302365379</v>
      </c>
      <c r="BA418" s="7">
        <v>0.52898</v>
      </c>
      <c r="BB418" s="15">
        <f t="shared" si="507"/>
        <v>0.0484848977723992</v>
      </c>
      <c r="BC418" s="7">
        <v>0.017142</v>
      </c>
      <c r="BD418" s="7">
        <v>0.45551</v>
      </c>
      <c r="BE418" s="15">
        <f t="shared" si="508"/>
        <v>0.138536360570068</v>
      </c>
      <c r="BF418" s="7">
        <v>0.04898</v>
      </c>
      <c r="BG418" s="37">
        <f t="shared" si="509"/>
        <v>-0.149532953604378</v>
      </c>
      <c r="BH418" s="37">
        <f t="shared" si="510"/>
        <v>0.0126123667671619</v>
      </c>
      <c r="BY418" s="7">
        <v>20.89</v>
      </c>
      <c r="BZ418" s="15">
        <f t="shared" si="491"/>
        <v>13.3784603000495</v>
      </c>
      <c r="CA418" s="7">
        <v>4.73</v>
      </c>
      <c r="CB418" s="7">
        <v>27.14</v>
      </c>
      <c r="CC418" s="15">
        <f t="shared" si="492"/>
        <v>15.8391918985787</v>
      </c>
      <c r="CD418" s="7">
        <v>5.6</v>
      </c>
      <c r="CE418" s="37">
        <f t="shared" si="493"/>
        <v>0.261738078838249</v>
      </c>
      <c r="CF418" s="37">
        <f t="shared" si="494"/>
        <v>0.0938430527128552</v>
      </c>
      <c r="CG418" s="7">
        <v>1.56</v>
      </c>
      <c r="CH418" s="15">
        <f t="shared" si="495"/>
        <v>1.83847763108502</v>
      </c>
      <c r="CI418" s="7">
        <v>0.65</v>
      </c>
      <c r="CJ418" s="7">
        <v>3.15</v>
      </c>
      <c r="CK418" s="15">
        <f t="shared" si="496"/>
        <v>1.13137084989848</v>
      </c>
      <c r="CL418" s="7">
        <v>0.4</v>
      </c>
      <c r="CM418" s="37">
        <f t="shared" si="497"/>
        <v>0.702716631576096</v>
      </c>
      <c r="CN418" s="37">
        <f t="shared" si="498"/>
        <v>0.189736079617032</v>
      </c>
      <c r="DU418" s="7">
        <v>175.7</v>
      </c>
      <c r="DV418" s="15">
        <f t="shared" si="487"/>
        <v>62.0556911169314</v>
      </c>
      <c r="DW418" s="7">
        <v>21.94</v>
      </c>
      <c r="DX418" s="7">
        <v>162.1</v>
      </c>
      <c r="DY418" s="15">
        <f t="shared" si="488"/>
        <v>131.634998385688</v>
      </c>
      <c r="DZ418" s="7">
        <v>46.54</v>
      </c>
      <c r="EA418" s="37">
        <f t="shared" si="489"/>
        <v>-0.0805645664514207</v>
      </c>
      <c r="EB418" s="37">
        <f t="shared" si="490"/>
        <v>0.0980232727074944</v>
      </c>
      <c r="EC418" s="7">
        <v>43.87</v>
      </c>
      <c r="ED418" s="15">
        <f t="shared" si="499"/>
        <v>16.348308781033</v>
      </c>
      <c r="EE418" s="7">
        <v>5.78</v>
      </c>
      <c r="EF418" s="7">
        <v>35.1</v>
      </c>
      <c r="EG418" s="15">
        <f t="shared" si="500"/>
        <v>12.7844906038528</v>
      </c>
      <c r="EH418" s="7">
        <v>4.52</v>
      </c>
      <c r="EI418" s="37">
        <f t="shared" si="501"/>
        <v>-0.223029584706302</v>
      </c>
      <c r="EJ418" s="37">
        <f t="shared" si="502"/>
        <v>0.0339418106032026</v>
      </c>
    </row>
    <row r="419" ht="16.8" spans="1:140">
      <c r="A419" s="5">
        <v>61</v>
      </c>
      <c r="B419" s="5" t="s">
        <v>293</v>
      </c>
      <c r="C419" s="6" t="s">
        <v>294</v>
      </c>
      <c r="D419" s="5" t="s">
        <v>295</v>
      </c>
      <c r="E419" s="7">
        <v>101.88</v>
      </c>
      <c r="F419" s="7">
        <v>29.83</v>
      </c>
      <c r="G419" s="5" t="s">
        <v>80</v>
      </c>
      <c r="H419" s="8">
        <v>2257</v>
      </c>
      <c r="I419" s="7">
        <v>13.5</v>
      </c>
      <c r="J419" s="8">
        <v>14.03</v>
      </c>
      <c r="K419" s="4" t="s">
        <v>81</v>
      </c>
      <c r="L419" s="9">
        <v>4</v>
      </c>
      <c r="M419" s="6" t="s">
        <v>82</v>
      </c>
      <c r="N419" s="5" t="s">
        <v>83</v>
      </c>
      <c r="O419" s="5" t="s">
        <v>84</v>
      </c>
      <c r="W419" s="5">
        <v>5</v>
      </c>
      <c r="X419" s="5" t="s">
        <v>82</v>
      </c>
      <c r="Y419" s="5" t="s">
        <v>85</v>
      </c>
      <c r="Z419" s="48">
        <v>1.2032</v>
      </c>
      <c r="AA419" s="5">
        <v>8</v>
      </c>
      <c r="AB419" s="5" t="s">
        <v>102</v>
      </c>
      <c r="AC419" s="5" t="s">
        <v>87</v>
      </c>
      <c r="AD419" s="6" t="s">
        <v>88</v>
      </c>
      <c r="AE419" s="7">
        <v>5.89</v>
      </c>
      <c r="AF419" s="7">
        <v>2.089</v>
      </c>
      <c r="AG419" s="7">
        <v>0.156</v>
      </c>
      <c r="AH419" s="7">
        <v>48</v>
      </c>
      <c r="AI419" s="7">
        <v>36.5</v>
      </c>
      <c r="AJ419" s="7">
        <v>15</v>
      </c>
      <c r="AK419" s="7">
        <v>0.390244</v>
      </c>
      <c r="AL419" s="15">
        <f t="shared" si="483"/>
        <v>0.0137970675145119</v>
      </c>
      <c r="AM419" s="7">
        <v>0.00487799999999999</v>
      </c>
      <c r="AN419" s="7">
        <v>0.485366</v>
      </c>
      <c r="AO419" s="15">
        <f t="shared" si="484"/>
        <v>0.0551882700580477</v>
      </c>
      <c r="AP419" s="7">
        <v>0.019512</v>
      </c>
      <c r="AQ419" s="37">
        <f t="shared" si="485"/>
        <v>0.218131060998189</v>
      </c>
      <c r="AR419" s="37">
        <f t="shared" si="486"/>
        <v>0.00177233430514263</v>
      </c>
      <c r="AS419" s="7">
        <v>0.3361</v>
      </c>
      <c r="AT419" s="15">
        <f t="shared" si="503"/>
        <v>0.0352082608488406</v>
      </c>
      <c r="AU419" s="7">
        <v>0.012448</v>
      </c>
      <c r="AV419" s="7">
        <v>0.435685</v>
      </c>
      <c r="AW419" s="15">
        <f t="shared" si="504"/>
        <v>0.0528123912732609</v>
      </c>
      <c r="AX419" s="7">
        <v>0.018672</v>
      </c>
      <c r="AY419" s="37">
        <f t="shared" si="505"/>
        <v>0.259510770441427</v>
      </c>
      <c r="AZ419" s="37">
        <f t="shared" si="506"/>
        <v>0.00320840199858734</v>
      </c>
      <c r="BA419" s="7">
        <v>0.52898</v>
      </c>
      <c r="BB419" s="15">
        <f t="shared" si="507"/>
        <v>0.0484848977723992</v>
      </c>
      <c r="BC419" s="7">
        <v>0.017142</v>
      </c>
      <c r="BD419" s="7">
        <v>0.472653</v>
      </c>
      <c r="BE419" s="15">
        <f t="shared" si="508"/>
        <v>0.0900486343705445</v>
      </c>
      <c r="BF419" s="7">
        <v>0.031837</v>
      </c>
      <c r="BG419" s="37">
        <f t="shared" si="509"/>
        <v>-0.112589119917607</v>
      </c>
      <c r="BH419" s="37">
        <f t="shared" si="510"/>
        <v>0.005587244757151</v>
      </c>
      <c r="BY419" s="7">
        <v>20.89</v>
      </c>
      <c r="BZ419" s="15">
        <f t="shared" si="491"/>
        <v>13.3784603000495</v>
      </c>
      <c r="CA419" s="7">
        <v>4.73</v>
      </c>
      <c r="CB419" s="7">
        <v>15.85</v>
      </c>
      <c r="CC419" s="15">
        <f t="shared" si="492"/>
        <v>12.982480502585</v>
      </c>
      <c r="CD419" s="5">
        <v>4.59</v>
      </c>
      <c r="CE419" s="37">
        <f t="shared" si="493"/>
        <v>-0.276101075245185</v>
      </c>
      <c r="CF419" s="37">
        <f t="shared" si="494"/>
        <v>0.135130198293273</v>
      </c>
      <c r="CG419" s="7">
        <v>1.56</v>
      </c>
      <c r="CH419" s="15">
        <f t="shared" si="495"/>
        <v>1.83847763108502</v>
      </c>
      <c r="CI419" s="7">
        <v>0.65</v>
      </c>
      <c r="CJ419" s="7">
        <v>2.19</v>
      </c>
      <c r="CK419" s="15">
        <f t="shared" si="496"/>
        <v>1.30107647738325</v>
      </c>
      <c r="CL419" s="7">
        <v>0.46</v>
      </c>
      <c r="CM419" s="37">
        <f t="shared" si="497"/>
        <v>0.339215722566964</v>
      </c>
      <c r="CN419" s="37">
        <f t="shared" si="498"/>
        <v>0.21773029127833</v>
      </c>
      <c r="DU419" s="7">
        <v>175.7</v>
      </c>
      <c r="DV419" s="15">
        <f t="shared" si="487"/>
        <v>62.0556911169314</v>
      </c>
      <c r="DW419" s="7">
        <v>21.94</v>
      </c>
      <c r="DX419" s="7">
        <v>179.13</v>
      </c>
      <c r="DY419" s="15">
        <f t="shared" si="488"/>
        <v>0.763675323681471</v>
      </c>
      <c r="DZ419" s="7">
        <v>0.27</v>
      </c>
      <c r="EA419" s="37">
        <f t="shared" si="489"/>
        <v>0.0193338040339599</v>
      </c>
      <c r="EB419" s="37">
        <f t="shared" si="490"/>
        <v>0.0155952735099154</v>
      </c>
      <c r="EC419" s="7">
        <v>43.87</v>
      </c>
      <c r="ED419" s="15">
        <f t="shared" si="499"/>
        <v>16.348308781033</v>
      </c>
      <c r="EE419" s="7">
        <v>5.78</v>
      </c>
      <c r="EF419" s="7">
        <v>39.9</v>
      </c>
      <c r="EG419" s="15">
        <f t="shared" si="500"/>
        <v>4.44063058585152</v>
      </c>
      <c r="EH419" s="7">
        <v>1.57</v>
      </c>
      <c r="EI419" s="37">
        <f t="shared" si="501"/>
        <v>-0.0948543912823046</v>
      </c>
      <c r="EJ419" s="37">
        <f t="shared" si="502"/>
        <v>0.0189071226168484</v>
      </c>
    </row>
    <row r="420" ht="16.8" spans="1:196">
      <c r="A420" s="5">
        <v>62</v>
      </c>
      <c r="B420" s="5" t="s">
        <v>296</v>
      </c>
      <c r="C420" s="6" t="s">
        <v>297</v>
      </c>
      <c r="D420" s="5" t="s">
        <v>298</v>
      </c>
      <c r="E420" s="7">
        <v>130.2</v>
      </c>
      <c r="F420" s="7">
        <v>46.8</v>
      </c>
      <c r="G420" s="5" t="s">
        <v>99</v>
      </c>
      <c r="H420" s="8">
        <v>85</v>
      </c>
      <c r="I420" s="7">
        <v>6</v>
      </c>
      <c r="J420" s="8">
        <v>492.8</v>
      </c>
      <c r="K420" s="4" t="s">
        <v>81</v>
      </c>
      <c r="L420" s="9">
        <v>20</v>
      </c>
      <c r="M420" s="6" t="s">
        <v>100</v>
      </c>
      <c r="N420" s="5" t="s">
        <v>83</v>
      </c>
      <c r="O420" s="5" t="s">
        <v>110</v>
      </c>
      <c r="W420" s="5">
        <v>13</v>
      </c>
      <c r="X420" s="5" t="s">
        <v>100</v>
      </c>
      <c r="Y420" s="4" t="s">
        <v>119</v>
      </c>
      <c r="Z420" s="48">
        <v>0.5584</v>
      </c>
      <c r="AA420" s="5">
        <v>3</v>
      </c>
      <c r="AB420" s="5" t="s">
        <v>91</v>
      </c>
      <c r="AC420" s="5" t="s">
        <v>103</v>
      </c>
      <c r="AD420" s="6" t="s">
        <v>88</v>
      </c>
      <c r="AE420" s="7">
        <v>7.26</v>
      </c>
      <c r="AF420" s="7">
        <v>2.91</v>
      </c>
      <c r="AG420" s="7">
        <v>0.288</v>
      </c>
      <c r="AH420" s="7">
        <v>31.6</v>
      </c>
      <c r="AI420" s="7">
        <v>52.8</v>
      </c>
      <c r="AJ420" s="7">
        <v>15.6</v>
      </c>
      <c r="AK420" s="7">
        <v>0.429474</v>
      </c>
      <c r="AL420" s="15">
        <f t="shared" si="483"/>
        <v>0.0194474664673834</v>
      </c>
      <c r="AM420" s="7">
        <v>0.011228</v>
      </c>
      <c r="AN420" s="7">
        <v>0.684912</v>
      </c>
      <c r="AO420" s="15">
        <f t="shared" si="484"/>
        <v>0.0486186661684584</v>
      </c>
      <c r="AP420" s="7">
        <v>0.02807</v>
      </c>
      <c r="AQ420" s="37">
        <f t="shared" si="485"/>
        <v>0.466729158770769</v>
      </c>
      <c r="AR420" s="37">
        <f t="shared" si="486"/>
        <v>0.00236312463873177</v>
      </c>
      <c r="AS420" s="7">
        <v>202.88</v>
      </c>
      <c r="AT420" s="15">
        <f t="shared" si="503"/>
        <v>6.53156359534225</v>
      </c>
      <c r="AU420" s="7">
        <v>3.77100000000001</v>
      </c>
      <c r="AV420" s="7">
        <v>195.386</v>
      </c>
      <c r="AW420" s="15">
        <f t="shared" si="504"/>
        <v>26.1556992450976</v>
      </c>
      <c r="AX420" s="7">
        <v>15.101</v>
      </c>
      <c r="AY420" s="37">
        <f t="shared" si="505"/>
        <v>-0.0376375821087525</v>
      </c>
      <c r="AZ420" s="37">
        <f t="shared" si="506"/>
        <v>0.00631892964172117</v>
      </c>
      <c r="CO420" s="7">
        <v>531</v>
      </c>
      <c r="CP420" s="15">
        <f t="shared" ref="CP420:CP425" si="511">CO420*0.17417063773652</f>
        <v>92.4846086380921</v>
      </c>
      <c r="CR420" s="7">
        <v>1103</v>
      </c>
      <c r="CS420" s="15">
        <f t="shared" ref="CS420:CS425" si="512">CR420*0.17417063773652</f>
        <v>192.110213423382</v>
      </c>
      <c r="CU420" s="37">
        <f t="shared" ref="CU420:CU429" si="513">LN(CR420)-LN(CO420)</f>
        <v>0.731026998011564</v>
      </c>
      <c r="CV420" s="37">
        <f t="shared" ref="CV420:CV429" si="514">(CS420^2)/(AA420*(CR420^2))+(CP420^2)/(AA420*(CO420^2))</f>
        <v>0.0202236073663641</v>
      </c>
      <c r="CW420" s="7">
        <v>129</v>
      </c>
      <c r="CX420" s="7">
        <f t="shared" ref="CX420:CX425" si="515">CW420*0.371059226599379</f>
        <v>47.8666402313199</v>
      </c>
      <c r="CZ420" s="7">
        <v>226</v>
      </c>
      <c r="DA420" s="7">
        <f t="shared" ref="DA420:DA425" si="516">CZ420*0.371059226599379</f>
        <v>83.8593852114597</v>
      </c>
      <c r="DC420" s="37">
        <f t="shared" ref="DC420:DC429" si="517">LN(CZ420)-LN(CW420)</f>
        <v>0.560722594910614</v>
      </c>
      <c r="DD420" s="37">
        <f t="shared" ref="DD420:DD429" si="518">(DA420^2)/(AA420*(CZ420^2))+(CX420^2)/(AA420*(CW420^2))</f>
        <v>0.0917899664296862</v>
      </c>
      <c r="DU420" s="7">
        <v>320</v>
      </c>
      <c r="DV420" s="15">
        <f t="shared" ref="DV420:DV425" si="519">DU420*0.208485154129537</f>
        <v>66.7152493214518</v>
      </c>
      <c r="DX420" s="7">
        <v>526</v>
      </c>
      <c r="DY420" s="15">
        <f t="shared" ref="DY420:DY425" si="520">DX420*0.208485154129537</f>
        <v>109.663191072136</v>
      </c>
      <c r="EA420" s="37">
        <f t="shared" si="489"/>
        <v>0.496980216943938</v>
      </c>
      <c r="EB420" s="37">
        <f t="shared" si="490"/>
        <v>0.0289773729949445</v>
      </c>
      <c r="EC420" s="7">
        <v>42.4</v>
      </c>
      <c r="ED420" s="7">
        <f t="shared" ref="ED420:ED425" si="521">EC420*0.181764792456153</f>
        <v>7.70682720014089</v>
      </c>
      <c r="EF420" s="7">
        <v>111</v>
      </c>
      <c r="EG420" s="7">
        <f t="shared" ref="EG420:EG425" si="522">EF420*0.215242997211092</f>
        <v>23.8919726904312</v>
      </c>
      <c r="EI420" s="37">
        <f t="shared" si="501"/>
        <v>0.962381839074422</v>
      </c>
      <c r="EJ420" s="37">
        <f t="shared" si="502"/>
        <v>0.0264559958750142</v>
      </c>
      <c r="EK420" s="7">
        <v>95.4</v>
      </c>
      <c r="EL420" s="7">
        <f t="shared" ref="EL420:EL425" si="523">EK420*0.352630917515458</f>
        <v>33.6409895309747</v>
      </c>
      <c r="EN420" s="7">
        <v>131</v>
      </c>
      <c r="EO420" s="7">
        <f t="shared" ref="EO420:EO425" si="524">EN420*0.395966557684869</f>
        <v>51.8716190567178</v>
      </c>
      <c r="EQ420" s="37">
        <f t="shared" ref="EQ420:EQ425" si="525">LN(EN420)-LN(EK420)</f>
        <v>0.31711874474691</v>
      </c>
      <c r="ER420" s="37">
        <f t="shared" ref="ER420:ER425" si="526">(EO420^2)/(AA420*(EN420^2))+(EL420^2)/(AA420*(EK420^2))</f>
        <v>0.0937126929308661</v>
      </c>
      <c r="ES420" s="7">
        <v>27.1</v>
      </c>
      <c r="ET420" s="7">
        <f t="shared" ref="ET420:ET425" si="527">ES420*0.36506476457431</f>
        <v>9.8932551199638</v>
      </c>
      <c r="EV420" s="7">
        <v>24</v>
      </c>
      <c r="EW420" s="7">
        <f t="shared" ref="EW420:EW425" si="528">EV420*0.40740508285207</f>
        <v>9.77772198844968</v>
      </c>
      <c r="EY420" s="37">
        <f t="shared" ref="EY420:EY425" si="529">LN(EV420)-LN(ES420)</f>
        <v>-0.121479897537709</v>
      </c>
      <c r="EZ420" s="37">
        <f t="shared" ref="EZ420:EZ425" si="530">(EW420^2)/(AA420*(EV420^2))+(ET420^2)/(AA420*(ES420^2))</f>
        <v>0.0997503946224661</v>
      </c>
      <c r="FY420" s="7">
        <v>17.5568</v>
      </c>
      <c r="FZ420" s="15">
        <f t="shared" ref="FZ420:FZ429" si="531">GA420*(AA420^0.5)</f>
        <v>1.18091224060047</v>
      </c>
      <c r="GA420" s="7">
        <v>0.681800000000003</v>
      </c>
      <c r="GB420" s="7">
        <v>18.9205</v>
      </c>
      <c r="GC420" s="15">
        <f t="shared" ref="GC420:GC429" si="532">GD420*(AA420^0.5)</f>
        <v>0.590456120300227</v>
      </c>
      <c r="GD420" s="7">
        <v>0.340899999999998</v>
      </c>
      <c r="GE420" s="37">
        <f t="shared" ref="GE420:GE429" si="533">LN(GB420)-LN(FY420)</f>
        <v>0.0748046510814566</v>
      </c>
      <c r="GF420" s="37">
        <f t="shared" ref="GF420:GF429" si="534">(GC420^2)/(AA420*(GB420^2))+(FZ420^2)/(AA420*(FY420^2))</f>
        <v>0.0018327062434878</v>
      </c>
      <c r="GG420" s="7">
        <v>169.492</v>
      </c>
      <c r="GH420" s="15">
        <f t="shared" ref="GH420:GH429" si="535">GI420*(AA420^0.5)</f>
        <v>2.93409406802171</v>
      </c>
      <c r="GI420" s="7">
        <v>1.69400000000002</v>
      </c>
      <c r="GJ420" s="7">
        <v>172.881</v>
      </c>
      <c r="GK420" s="15">
        <f t="shared" ref="GK420:GK429" si="536">GL420*(AA420^0.5)</f>
        <v>14.6791305941462</v>
      </c>
      <c r="GL420" s="7">
        <v>8.47499999999999</v>
      </c>
      <c r="GM420" s="37">
        <f t="shared" ref="GM420:GM429" si="537">LN(GJ420)-LN(GG420)</f>
        <v>0.0197977684744508</v>
      </c>
      <c r="GN420" s="37">
        <f t="shared" ref="GN420:GN429" si="538">(GK420^2)/(AA420*(GJ420^2))+(GH420^2)/(AA420*(GG420^2))</f>
        <v>0.0025030636164691</v>
      </c>
    </row>
    <row r="421" ht="16.8" spans="1:196">
      <c r="A421" s="5">
        <v>62</v>
      </c>
      <c r="B421" s="5" t="s">
        <v>296</v>
      </c>
      <c r="C421" s="6" t="s">
        <v>297</v>
      </c>
      <c r="D421" s="5" t="s">
        <v>299</v>
      </c>
      <c r="E421" s="7">
        <v>119.37</v>
      </c>
      <c r="F421" s="7">
        <v>37.43</v>
      </c>
      <c r="G421" s="5" t="s">
        <v>99</v>
      </c>
      <c r="H421" s="8">
        <v>15</v>
      </c>
      <c r="I421" s="7">
        <v>12.9</v>
      </c>
      <c r="J421" s="8">
        <v>693.8</v>
      </c>
      <c r="K421" s="4" t="s">
        <v>81</v>
      </c>
      <c r="L421" s="9">
        <v>20</v>
      </c>
      <c r="M421" s="6" t="s">
        <v>100</v>
      </c>
      <c r="N421" s="5" t="s">
        <v>83</v>
      </c>
      <c r="O421" s="5" t="s">
        <v>110</v>
      </c>
      <c r="W421" s="5">
        <v>20</v>
      </c>
      <c r="X421" s="5" t="s">
        <v>100</v>
      </c>
      <c r="Y421" s="4" t="s">
        <v>119</v>
      </c>
      <c r="Z421" s="48">
        <f>(Z420+Z422)/2</f>
        <v>0.53595</v>
      </c>
      <c r="AA421" s="5">
        <v>3</v>
      </c>
      <c r="AB421" s="5" t="s">
        <v>91</v>
      </c>
      <c r="AC421" s="5" t="s">
        <v>103</v>
      </c>
      <c r="AD421" s="6" t="s">
        <v>88</v>
      </c>
      <c r="AE421" s="7">
        <v>8.11</v>
      </c>
      <c r="AF421" s="7">
        <v>1.66</v>
      </c>
      <c r="AG421" s="7">
        <v>0.149</v>
      </c>
      <c r="AH421" s="7">
        <v>54.1</v>
      </c>
      <c r="AI421" s="7">
        <v>33.7</v>
      </c>
      <c r="AJ421" s="7">
        <v>12.3</v>
      </c>
      <c r="AK421" s="7">
        <v>0.617544</v>
      </c>
      <c r="AL421" s="15">
        <f t="shared" si="483"/>
        <v>0.0583423994021501</v>
      </c>
      <c r="AM421" s="7">
        <v>0.033684</v>
      </c>
      <c r="AN421" s="7">
        <v>0.684912</v>
      </c>
      <c r="AO421" s="15">
        <f t="shared" si="484"/>
        <v>0.0534805327853042</v>
      </c>
      <c r="AP421" s="7">
        <v>0.030877</v>
      </c>
      <c r="AQ421" s="37">
        <f t="shared" si="485"/>
        <v>0.103540041831989</v>
      </c>
      <c r="AR421" s="37">
        <f t="shared" si="486"/>
        <v>0.00500752809820973</v>
      </c>
      <c r="AS421" s="7">
        <v>145.487</v>
      </c>
      <c r="AT421" s="15">
        <f t="shared" si="503"/>
        <v>16.3436314202199</v>
      </c>
      <c r="AU421" s="7">
        <v>9.43600000000001</v>
      </c>
      <c r="AV421" s="7">
        <v>112.528</v>
      </c>
      <c r="AW421" s="15">
        <f t="shared" si="504"/>
        <v>11.4315353299546</v>
      </c>
      <c r="AX421" s="7">
        <v>6.59999999999999</v>
      </c>
      <c r="AY421" s="37">
        <f t="shared" si="505"/>
        <v>-0.256884655975159</v>
      </c>
      <c r="AZ421" s="37">
        <f t="shared" si="506"/>
        <v>0.00764662904438279</v>
      </c>
      <c r="CO421" s="7">
        <v>541</v>
      </c>
      <c r="CP421" s="15">
        <f t="shared" si="511"/>
        <v>94.2263150154573</v>
      </c>
      <c r="CR421" s="7">
        <v>522</v>
      </c>
      <c r="CS421" s="15">
        <f t="shared" si="512"/>
        <v>90.9170728984634</v>
      </c>
      <c r="CU421" s="37">
        <f t="shared" si="513"/>
        <v>-0.035751690963842</v>
      </c>
      <c r="CV421" s="37">
        <f t="shared" si="514"/>
        <v>0.0202236073663641</v>
      </c>
      <c r="CW421" s="7">
        <v>79.3</v>
      </c>
      <c r="CX421" s="7">
        <f t="shared" si="515"/>
        <v>29.4249966693308</v>
      </c>
      <c r="CZ421" s="7">
        <v>200</v>
      </c>
      <c r="DA421" s="7">
        <f t="shared" si="516"/>
        <v>74.2118453198758</v>
      </c>
      <c r="DC421" s="37">
        <f t="shared" si="517"/>
        <v>0.925079237907234</v>
      </c>
      <c r="DD421" s="37">
        <f t="shared" si="518"/>
        <v>0.0917899664296862</v>
      </c>
      <c r="DU421" s="7">
        <v>230</v>
      </c>
      <c r="DV421" s="15">
        <f t="shared" si="519"/>
        <v>47.9515854497935</v>
      </c>
      <c r="DX421" s="7">
        <v>250</v>
      </c>
      <c r="DY421" s="15">
        <f t="shared" si="520"/>
        <v>52.1212885323842</v>
      </c>
      <c r="EA421" s="37">
        <f t="shared" si="489"/>
        <v>0.0833816089390504</v>
      </c>
      <c r="EB421" s="37">
        <f t="shared" si="490"/>
        <v>0.0289773729949445</v>
      </c>
      <c r="EC421" s="7">
        <v>65.7</v>
      </c>
      <c r="ED421" s="7">
        <f t="shared" si="521"/>
        <v>11.9419468643693</v>
      </c>
      <c r="EF421" s="7">
        <v>196</v>
      </c>
      <c r="EG421" s="7">
        <f t="shared" si="522"/>
        <v>42.187627453374</v>
      </c>
      <c r="EI421" s="37">
        <f t="shared" si="501"/>
        <v>1.09301573373995</v>
      </c>
      <c r="EJ421" s="37">
        <f t="shared" si="502"/>
        <v>0.0264559958750142</v>
      </c>
      <c r="EK421" s="7">
        <v>54</v>
      </c>
      <c r="EL421" s="7">
        <f t="shared" si="523"/>
        <v>19.0420695458347</v>
      </c>
      <c r="EN421" s="7">
        <v>52.7</v>
      </c>
      <c r="EO421" s="7">
        <f t="shared" si="524"/>
        <v>20.8674375899926</v>
      </c>
      <c r="EQ421" s="37">
        <f t="shared" si="525"/>
        <v>-0.024368591016958</v>
      </c>
      <c r="ER421" s="37">
        <f t="shared" si="526"/>
        <v>0.0937126929308661</v>
      </c>
      <c r="ES421" s="7">
        <v>46.9</v>
      </c>
      <c r="ET421" s="7">
        <f t="shared" si="527"/>
        <v>17.1215374585351</v>
      </c>
      <c r="EV421" s="7">
        <v>6.08</v>
      </c>
      <c r="EW421" s="7">
        <f t="shared" si="528"/>
        <v>2.47702290374059</v>
      </c>
      <c r="EY421" s="37">
        <f t="shared" si="529"/>
        <v>-2.04301297947416</v>
      </c>
      <c r="EZ421" s="37">
        <f t="shared" si="530"/>
        <v>0.0997503946224661</v>
      </c>
      <c r="FY421" s="7">
        <v>13.4659</v>
      </c>
      <c r="FZ421" s="15">
        <f t="shared" si="531"/>
        <v>0.590456120300232</v>
      </c>
      <c r="GA421" s="7">
        <v>0.340900000000001</v>
      </c>
      <c r="GB421" s="7">
        <v>15.5114</v>
      </c>
      <c r="GC421" s="15">
        <f t="shared" si="532"/>
        <v>0.295141457609738</v>
      </c>
      <c r="GD421" s="7">
        <v>0.170400000000001</v>
      </c>
      <c r="GE421" s="37">
        <f t="shared" si="533"/>
        <v>0.141414673475138</v>
      </c>
      <c r="GF421" s="37">
        <f t="shared" si="534"/>
        <v>0.000761570135954727</v>
      </c>
      <c r="GG421" s="7">
        <v>122.034</v>
      </c>
      <c r="GH421" s="15">
        <f t="shared" si="535"/>
        <v>5.87165223765849</v>
      </c>
      <c r="GI421" s="7">
        <v>3.39</v>
      </c>
      <c r="GJ421" s="7">
        <v>147.458</v>
      </c>
      <c r="GK421" s="15">
        <f t="shared" si="536"/>
        <v>2.93582611882923</v>
      </c>
      <c r="GL421" s="7">
        <v>1.69499999999999</v>
      </c>
      <c r="GM421" s="37">
        <f t="shared" si="537"/>
        <v>0.189243695037978</v>
      </c>
      <c r="GN421" s="37">
        <f t="shared" si="538"/>
        <v>0.000903811207549328</v>
      </c>
    </row>
    <row r="422" ht="16.8" spans="1:196">
      <c r="A422" s="5">
        <v>62</v>
      </c>
      <c r="B422" s="5" t="s">
        <v>296</v>
      </c>
      <c r="C422" s="6" t="s">
        <v>297</v>
      </c>
      <c r="D422" s="5" t="s">
        <v>256</v>
      </c>
      <c r="E422" s="7">
        <v>108.33</v>
      </c>
      <c r="F422" s="7">
        <v>34.3</v>
      </c>
      <c r="G422" s="5" t="s">
        <v>99</v>
      </c>
      <c r="H422" s="8">
        <v>500</v>
      </c>
      <c r="I422" s="7">
        <v>12</v>
      </c>
      <c r="J422" s="8">
        <v>720.8</v>
      </c>
      <c r="K422" s="4" t="s">
        <v>81</v>
      </c>
      <c r="L422" s="9">
        <v>20</v>
      </c>
      <c r="M422" s="6" t="s">
        <v>100</v>
      </c>
      <c r="N422" s="5" t="s">
        <v>83</v>
      </c>
      <c r="O422" s="5" t="s">
        <v>110</v>
      </c>
      <c r="W422" s="5">
        <v>20</v>
      </c>
      <c r="X422" s="5" t="s">
        <v>100</v>
      </c>
      <c r="Y422" s="4" t="s">
        <v>119</v>
      </c>
      <c r="Z422" s="48">
        <v>0.5135</v>
      </c>
      <c r="AA422" s="5">
        <v>3</v>
      </c>
      <c r="AB422" s="5" t="s">
        <v>91</v>
      </c>
      <c r="AC422" s="5" t="s">
        <v>103</v>
      </c>
      <c r="AD422" s="6" t="s">
        <v>88</v>
      </c>
      <c r="AE422" s="7">
        <v>7.49</v>
      </c>
      <c r="AF422" s="7">
        <v>1.49</v>
      </c>
      <c r="AG422" s="7">
        <v>0.133</v>
      </c>
      <c r="AH422" s="7">
        <v>17.6</v>
      </c>
      <c r="AI422" s="7">
        <v>59.8</v>
      </c>
      <c r="AJ422" s="7">
        <v>22.6</v>
      </c>
      <c r="AK422" s="7">
        <v>0.575439</v>
      </c>
      <c r="AL422" s="15">
        <f t="shared" si="483"/>
        <v>0.0388949329347665</v>
      </c>
      <c r="AM422" s="7">
        <v>0.0224559999999999</v>
      </c>
      <c r="AN422" s="7">
        <v>0.530526</v>
      </c>
      <c r="AO422" s="15">
        <f t="shared" si="484"/>
        <v>0.0875153311540327</v>
      </c>
      <c r="AP422" s="7">
        <v>0.050527</v>
      </c>
      <c r="AQ422" s="37">
        <f t="shared" si="485"/>
        <v>-0.0812642605363045</v>
      </c>
      <c r="AR422" s="37">
        <f t="shared" si="486"/>
        <v>0.0105934331002632</v>
      </c>
      <c r="AS422" s="7">
        <v>65.455</v>
      </c>
      <c r="AT422" s="15">
        <f t="shared" si="503"/>
        <v>4.90205019558144</v>
      </c>
      <c r="AU422" s="7">
        <v>2.8302</v>
      </c>
      <c r="AV422" s="7">
        <v>89.0981</v>
      </c>
      <c r="AW422" s="15">
        <f t="shared" si="504"/>
        <v>16.3438046253007</v>
      </c>
      <c r="AX422" s="7">
        <v>9.4361</v>
      </c>
      <c r="AY422" s="37">
        <f t="shared" si="505"/>
        <v>0.308375126262676</v>
      </c>
      <c r="AZ422" s="37">
        <f t="shared" si="506"/>
        <v>0.0130858625552855</v>
      </c>
      <c r="CO422" s="7">
        <v>628</v>
      </c>
      <c r="CP422" s="15">
        <f t="shared" si="511"/>
        <v>109.379160498535</v>
      </c>
      <c r="CR422" s="7">
        <v>632</v>
      </c>
      <c r="CS422" s="15">
        <f t="shared" si="512"/>
        <v>110.075843049481</v>
      </c>
      <c r="CU422" s="37">
        <f t="shared" si="513"/>
        <v>0.0063492276786592</v>
      </c>
      <c r="CV422" s="37">
        <f t="shared" si="514"/>
        <v>0.0202236073663641</v>
      </c>
      <c r="CW422" s="7">
        <v>467</v>
      </c>
      <c r="CX422" s="7">
        <f t="shared" si="515"/>
        <v>173.28465882191</v>
      </c>
      <c r="CZ422" s="7">
        <v>619</v>
      </c>
      <c r="DA422" s="7">
        <f t="shared" si="516"/>
        <v>229.685661265016</v>
      </c>
      <c r="DC422" s="37">
        <f t="shared" si="517"/>
        <v>0.281776015015699</v>
      </c>
      <c r="DD422" s="37">
        <f t="shared" si="518"/>
        <v>0.0917899664296862</v>
      </c>
      <c r="DU422" s="7">
        <v>262</v>
      </c>
      <c r="DV422" s="15">
        <f t="shared" si="519"/>
        <v>54.6231103819387</v>
      </c>
      <c r="DX422" s="7">
        <v>268</v>
      </c>
      <c r="DY422" s="15">
        <f t="shared" si="520"/>
        <v>55.8740213067159</v>
      </c>
      <c r="EA422" s="37">
        <f t="shared" si="489"/>
        <v>0.0226424767497599</v>
      </c>
      <c r="EB422" s="37">
        <f t="shared" si="490"/>
        <v>0.0289773729949445</v>
      </c>
      <c r="EC422" s="7">
        <v>194</v>
      </c>
      <c r="ED422" s="7">
        <f t="shared" si="521"/>
        <v>35.2623697364937</v>
      </c>
      <c r="EF422" s="7">
        <v>224</v>
      </c>
      <c r="EG422" s="7">
        <f t="shared" si="522"/>
        <v>48.2144313752846</v>
      </c>
      <c r="EI422" s="37">
        <f t="shared" si="501"/>
        <v>0.143787892791711</v>
      </c>
      <c r="EJ422" s="37">
        <f t="shared" si="502"/>
        <v>0.0264559958750142</v>
      </c>
      <c r="EK422" s="7">
        <v>19.3</v>
      </c>
      <c r="EL422" s="7">
        <f t="shared" si="523"/>
        <v>6.80577670804834</v>
      </c>
      <c r="EN422" s="7">
        <v>22.4</v>
      </c>
      <c r="EO422" s="7">
        <f t="shared" si="524"/>
        <v>8.86965089214107</v>
      </c>
      <c r="EQ422" s="37">
        <f t="shared" si="525"/>
        <v>0.148955862950154</v>
      </c>
      <c r="ER422" s="37">
        <f t="shared" si="526"/>
        <v>0.0937126929308661</v>
      </c>
      <c r="ES422" s="7">
        <v>9.34</v>
      </c>
      <c r="ET422" s="7">
        <f t="shared" si="527"/>
        <v>3.40970490112405</v>
      </c>
      <c r="EV422" s="7">
        <v>9.45</v>
      </c>
      <c r="EW422" s="7">
        <f t="shared" si="528"/>
        <v>3.84997803295206</v>
      </c>
      <c r="EY422" s="37">
        <f t="shared" si="529"/>
        <v>0.0117084892649002</v>
      </c>
      <c r="EZ422" s="37">
        <f t="shared" si="530"/>
        <v>0.0997503946224661</v>
      </c>
      <c r="FY422" s="7">
        <v>20.2841</v>
      </c>
      <c r="FZ422" s="15">
        <f t="shared" si="531"/>
        <v>1.18091224060047</v>
      </c>
      <c r="GA422" s="7">
        <v>0.681800000000003</v>
      </c>
      <c r="GB422" s="7">
        <v>20.7955</v>
      </c>
      <c r="GC422" s="15">
        <f t="shared" si="532"/>
        <v>0.590456120300227</v>
      </c>
      <c r="GD422" s="7">
        <v>0.340899999999998</v>
      </c>
      <c r="GE422" s="37">
        <f t="shared" si="533"/>
        <v>0.0248992892325166</v>
      </c>
      <c r="GF422" s="37">
        <f t="shared" si="534"/>
        <v>0.0013985318922709</v>
      </c>
      <c r="GG422" s="7">
        <v>203.39</v>
      </c>
      <c r="GH422" s="15">
        <f t="shared" si="535"/>
        <v>8.80747835648776</v>
      </c>
      <c r="GI422" s="7">
        <v>5.08500000000001</v>
      </c>
      <c r="GJ422" s="7">
        <v>218.644</v>
      </c>
      <c r="GK422" s="15">
        <f t="shared" si="536"/>
        <v>11.743304475317</v>
      </c>
      <c r="GL422" s="7">
        <v>6.78</v>
      </c>
      <c r="GM422" s="37">
        <f t="shared" si="537"/>
        <v>0.0723195181690732</v>
      </c>
      <c r="GN422" s="37">
        <f t="shared" si="538"/>
        <v>0.00158663888683927</v>
      </c>
    </row>
    <row r="423" ht="16.8" spans="1:196">
      <c r="A423" s="5">
        <v>62</v>
      </c>
      <c r="B423" s="5" t="s">
        <v>296</v>
      </c>
      <c r="C423" s="6" t="s">
        <v>297</v>
      </c>
      <c r="D423" s="5" t="s">
        <v>300</v>
      </c>
      <c r="E423" s="7">
        <v>118.83</v>
      </c>
      <c r="F423" s="7">
        <v>32.02</v>
      </c>
      <c r="G423" s="5" t="s">
        <v>99</v>
      </c>
      <c r="H423" s="8">
        <v>13</v>
      </c>
      <c r="I423" s="7">
        <v>15.4</v>
      </c>
      <c r="J423" s="8">
        <v>1294</v>
      </c>
      <c r="K423" s="4" t="s">
        <v>81</v>
      </c>
      <c r="L423" s="9">
        <v>20</v>
      </c>
      <c r="M423" s="6" t="s">
        <v>100</v>
      </c>
      <c r="N423" s="5" t="s">
        <v>83</v>
      </c>
      <c r="O423" s="5" t="s">
        <v>110</v>
      </c>
      <c r="W423" s="5">
        <v>15</v>
      </c>
      <c r="X423" s="5" t="s">
        <v>100</v>
      </c>
      <c r="Y423" s="4" t="s">
        <v>119</v>
      </c>
      <c r="Z423" s="48">
        <v>0.8305</v>
      </c>
      <c r="AA423" s="5">
        <v>3</v>
      </c>
      <c r="AB423" s="5" t="s">
        <v>91</v>
      </c>
      <c r="AC423" s="5" t="s">
        <v>103</v>
      </c>
      <c r="AD423" s="6" t="s">
        <v>88</v>
      </c>
      <c r="AE423" s="7">
        <v>5.89</v>
      </c>
      <c r="AF423" s="7">
        <v>1.85</v>
      </c>
      <c r="AG423" s="7">
        <v>0.176</v>
      </c>
      <c r="AH423" s="7">
        <v>24.5</v>
      </c>
      <c r="AI423" s="7">
        <v>61.4</v>
      </c>
      <c r="AJ423" s="7">
        <v>14.1</v>
      </c>
      <c r="AK423" s="7">
        <v>0.314386</v>
      </c>
      <c r="AL423" s="15">
        <f t="shared" si="483"/>
        <v>0.0534805327853042</v>
      </c>
      <c r="AM423" s="7">
        <v>0.030877</v>
      </c>
      <c r="AN423" s="7">
        <v>0.356491</v>
      </c>
      <c r="AO423" s="15">
        <f t="shared" si="484"/>
        <v>0.029171199701075</v>
      </c>
      <c r="AP423" s="7">
        <v>0.016842</v>
      </c>
      <c r="AQ423" s="37">
        <f t="shared" si="485"/>
        <v>0.125687463792376</v>
      </c>
      <c r="AR423" s="37">
        <f t="shared" si="486"/>
        <v>0.0118779026099808</v>
      </c>
      <c r="AS423" s="7">
        <v>114.669</v>
      </c>
      <c r="AT423" s="15">
        <f t="shared" si="503"/>
        <v>16.3367032169897</v>
      </c>
      <c r="AU423" s="7">
        <v>9.432</v>
      </c>
      <c r="AV423" s="7">
        <v>121.331</v>
      </c>
      <c r="AW423" s="15">
        <f t="shared" si="504"/>
        <v>4.90516788703504</v>
      </c>
      <c r="AX423" s="7">
        <v>2.83199999999999</v>
      </c>
      <c r="AY423" s="37">
        <f t="shared" si="505"/>
        <v>0.056472630679024</v>
      </c>
      <c r="AZ423" s="37">
        <f t="shared" si="506"/>
        <v>0.00731055090870349</v>
      </c>
      <c r="CO423" s="7">
        <v>684</v>
      </c>
      <c r="CP423" s="15">
        <f t="shared" si="511"/>
        <v>119.13271621178</v>
      </c>
      <c r="CR423" s="7">
        <v>938</v>
      </c>
      <c r="CS423" s="15">
        <f t="shared" si="512"/>
        <v>163.372058196856</v>
      </c>
      <c r="CU423" s="37">
        <f t="shared" si="513"/>
        <v>0.315792031383674</v>
      </c>
      <c r="CV423" s="37">
        <f t="shared" si="514"/>
        <v>0.0202236073663641</v>
      </c>
      <c r="CW423" s="7">
        <v>85.6</v>
      </c>
      <c r="CX423" s="7">
        <f t="shared" si="515"/>
        <v>31.7626697969068</v>
      </c>
      <c r="CZ423" s="7">
        <v>216</v>
      </c>
      <c r="DA423" s="7">
        <f t="shared" si="516"/>
        <v>80.1487929454659</v>
      </c>
      <c r="DC423" s="37">
        <f t="shared" si="517"/>
        <v>0.925593124536469</v>
      </c>
      <c r="DD423" s="37">
        <f t="shared" si="518"/>
        <v>0.0917899664296862</v>
      </c>
      <c r="DU423" s="7">
        <v>247</v>
      </c>
      <c r="DV423" s="15">
        <f t="shared" si="519"/>
        <v>51.4958330699956</v>
      </c>
      <c r="DX423" s="7">
        <v>225</v>
      </c>
      <c r="DY423" s="15">
        <f t="shared" si="520"/>
        <v>46.9091596791458</v>
      </c>
      <c r="EA423" s="37">
        <f t="shared" si="489"/>
        <v>-0.0932879344235573</v>
      </c>
      <c r="EB423" s="37">
        <f t="shared" si="490"/>
        <v>0.0289773729949445</v>
      </c>
      <c r="EC423" s="7">
        <v>35.1</v>
      </c>
      <c r="ED423" s="7">
        <f t="shared" si="521"/>
        <v>6.37994421521097</v>
      </c>
      <c r="EF423" s="7">
        <v>88</v>
      </c>
      <c r="EG423" s="7">
        <f t="shared" si="522"/>
        <v>18.9413837545761</v>
      </c>
      <c r="EI423" s="37">
        <f t="shared" si="501"/>
        <v>0.919135684006387</v>
      </c>
      <c r="EJ423" s="37">
        <f t="shared" si="502"/>
        <v>0.0264559958750142</v>
      </c>
      <c r="EK423" s="7">
        <v>11.9</v>
      </c>
      <c r="EL423" s="7">
        <f t="shared" si="523"/>
        <v>4.19630791843395</v>
      </c>
      <c r="EN423" s="7">
        <v>13.5</v>
      </c>
      <c r="EO423" s="7">
        <f t="shared" si="524"/>
        <v>5.34554852874573</v>
      </c>
      <c r="EQ423" s="37">
        <f t="shared" si="525"/>
        <v>0.1261512853269</v>
      </c>
      <c r="ER423" s="37">
        <f t="shared" si="526"/>
        <v>0.0937126929308661</v>
      </c>
      <c r="ES423" s="7">
        <v>10.4</v>
      </c>
      <c r="ET423" s="7">
        <f t="shared" si="527"/>
        <v>3.79667355157282</v>
      </c>
      <c r="EV423" s="7">
        <v>7.2</v>
      </c>
      <c r="EW423" s="7">
        <f t="shared" si="528"/>
        <v>2.9333165965349</v>
      </c>
      <c r="EY423" s="37">
        <f t="shared" si="529"/>
        <v>-0.367724780125317</v>
      </c>
      <c r="EZ423" s="37">
        <f t="shared" si="530"/>
        <v>0.0997503946224661</v>
      </c>
      <c r="FY423" s="7">
        <v>6.13636</v>
      </c>
      <c r="FZ423" s="15">
        <f t="shared" si="531"/>
        <v>0.590473440808306</v>
      </c>
      <c r="GA423" s="7">
        <v>0.34091</v>
      </c>
      <c r="GB423" s="7">
        <v>8.69318</v>
      </c>
      <c r="GC423" s="15">
        <f t="shared" si="532"/>
        <v>0.590473440808308</v>
      </c>
      <c r="GD423" s="7">
        <v>0.340910000000001</v>
      </c>
      <c r="GE423" s="37">
        <f t="shared" si="533"/>
        <v>0.348307077710635</v>
      </c>
      <c r="GF423" s="37">
        <f t="shared" si="534"/>
        <v>0.00462431876727645</v>
      </c>
      <c r="GG423" s="7">
        <v>108.475</v>
      </c>
      <c r="GH423" s="15">
        <f t="shared" si="535"/>
        <v>5.86992018685094</v>
      </c>
      <c r="GI423" s="7">
        <v>3.38900000000001</v>
      </c>
      <c r="GJ423" s="7">
        <v>133.898</v>
      </c>
      <c r="GK423" s="15">
        <f t="shared" si="536"/>
        <v>8.80747835648776</v>
      </c>
      <c r="GL423" s="7">
        <v>5.08500000000001</v>
      </c>
      <c r="GM423" s="37">
        <f t="shared" si="537"/>
        <v>0.210558584381371</v>
      </c>
      <c r="GN423" s="37">
        <f t="shared" si="538"/>
        <v>0.0024183037911034</v>
      </c>
    </row>
    <row r="424" ht="16.8" spans="1:196">
      <c r="A424" s="5">
        <v>62</v>
      </c>
      <c r="B424" s="5" t="s">
        <v>296</v>
      </c>
      <c r="C424" s="6" t="s">
        <v>297</v>
      </c>
      <c r="D424" s="5" t="s">
        <v>301</v>
      </c>
      <c r="E424" s="7">
        <v>116.38</v>
      </c>
      <c r="F424" s="7">
        <v>29.28</v>
      </c>
      <c r="G424" s="5" t="s">
        <v>99</v>
      </c>
      <c r="H424" s="8">
        <v>42</v>
      </c>
      <c r="I424" s="7">
        <v>19.2</v>
      </c>
      <c r="J424" s="8">
        <v>2167</v>
      </c>
      <c r="K424" s="4" t="s">
        <v>81</v>
      </c>
      <c r="L424" s="9">
        <v>20</v>
      </c>
      <c r="M424" s="6" t="s">
        <v>100</v>
      </c>
      <c r="N424" s="5" t="s">
        <v>83</v>
      </c>
      <c r="O424" s="5" t="s">
        <v>110</v>
      </c>
      <c r="W424" s="5">
        <v>12</v>
      </c>
      <c r="X424" s="5" t="s">
        <v>100</v>
      </c>
      <c r="Y424" s="4" t="s">
        <v>119</v>
      </c>
      <c r="Z424" s="48">
        <v>1.125</v>
      </c>
      <c r="AA424" s="5">
        <v>3</v>
      </c>
      <c r="AB424" s="5" t="s">
        <v>91</v>
      </c>
      <c r="AC424" s="5" t="s">
        <v>103</v>
      </c>
      <c r="AD424" s="6" t="s">
        <v>88</v>
      </c>
      <c r="AE424" s="7">
        <v>4.9</v>
      </c>
      <c r="AF424" s="7">
        <v>1.01</v>
      </c>
      <c r="AG424" s="7">
        <v>0.161</v>
      </c>
      <c r="AH424" s="7">
        <v>40.1</v>
      </c>
      <c r="AI424" s="7">
        <v>47.3</v>
      </c>
      <c r="AJ424" s="7">
        <v>12.6</v>
      </c>
      <c r="AK424" s="7">
        <v>0.154386</v>
      </c>
      <c r="AL424" s="15">
        <f t="shared" si="483"/>
        <v>0.0632042660189959</v>
      </c>
      <c r="AM424" s="7">
        <v>0.036491</v>
      </c>
      <c r="AN424" s="7">
        <v>0.300351</v>
      </c>
      <c r="AO424" s="15">
        <f t="shared" si="484"/>
        <v>0.0243093330842292</v>
      </c>
      <c r="AP424" s="7">
        <v>0.014035</v>
      </c>
      <c r="AQ424" s="37">
        <f t="shared" si="485"/>
        <v>0.665495830835155</v>
      </c>
      <c r="AR424" s="37">
        <f t="shared" si="486"/>
        <v>0.0580506125961819</v>
      </c>
      <c r="AS424" s="7">
        <v>64.8199</v>
      </c>
      <c r="AT424" s="15">
        <f t="shared" si="503"/>
        <v>19.6189394973327</v>
      </c>
      <c r="AU424" s="7">
        <v>11.327</v>
      </c>
      <c r="AV424" s="7">
        <v>131.866</v>
      </c>
      <c r="AW424" s="15">
        <f t="shared" si="504"/>
        <v>42.4768140048191</v>
      </c>
      <c r="AX424" s="7">
        <v>24.524</v>
      </c>
      <c r="AY424" s="37">
        <f t="shared" si="505"/>
        <v>0.710173600477452</v>
      </c>
      <c r="AZ424" s="37">
        <f t="shared" si="506"/>
        <v>0.0651233891494882</v>
      </c>
      <c r="CO424" s="7">
        <v>463</v>
      </c>
      <c r="CP424" s="15">
        <f t="shared" si="511"/>
        <v>80.6410052720088</v>
      </c>
      <c r="CR424" s="7">
        <v>642</v>
      </c>
      <c r="CS424" s="15">
        <f t="shared" si="512"/>
        <v>111.817549426846</v>
      </c>
      <c r="CU424" s="37">
        <f t="shared" si="513"/>
        <v>0.326861249603727</v>
      </c>
      <c r="CV424" s="37">
        <f t="shared" si="514"/>
        <v>0.0202236073663641</v>
      </c>
      <c r="CW424" s="7">
        <v>129</v>
      </c>
      <c r="CX424" s="7">
        <f t="shared" si="515"/>
        <v>47.8666402313199</v>
      </c>
      <c r="CZ424" s="7">
        <v>277</v>
      </c>
      <c r="DA424" s="7">
        <f t="shared" si="516"/>
        <v>102.783405768028</v>
      </c>
      <c r="DC424" s="37">
        <f t="shared" si="517"/>
        <v>0.764205101825667</v>
      </c>
      <c r="DD424" s="37">
        <f t="shared" si="518"/>
        <v>0.0917899664296862</v>
      </c>
      <c r="DU424" s="7">
        <v>329</v>
      </c>
      <c r="DV424" s="15">
        <f t="shared" si="519"/>
        <v>68.5916157086177</v>
      </c>
      <c r="DX424" s="7">
        <v>338</v>
      </c>
      <c r="DY424" s="15">
        <f t="shared" si="520"/>
        <v>70.4679820957835</v>
      </c>
      <c r="EA424" s="37">
        <f t="shared" si="489"/>
        <v>0.026988144717647</v>
      </c>
      <c r="EB424" s="37">
        <f t="shared" si="490"/>
        <v>0.0289773729949445</v>
      </c>
      <c r="EC424" s="7">
        <v>24</v>
      </c>
      <c r="ED424" s="7">
        <f t="shared" si="521"/>
        <v>4.36235501894767</v>
      </c>
      <c r="EF424" s="7">
        <v>89.6</v>
      </c>
      <c r="EG424" s="7">
        <f t="shared" si="522"/>
        <v>19.2857725501138</v>
      </c>
      <c r="EI424" s="37">
        <f t="shared" si="501"/>
        <v>1.31730148963294</v>
      </c>
      <c r="EJ424" s="37">
        <f t="shared" si="502"/>
        <v>0.0264559958750142</v>
      </c>
      <c r="EK424" s="7">
        <v>5.26</v>
      </c>
      <c r="EL424" s="7">
        <f t="shared" si="523"/>
        <v>1.85483862613131</v>
      </c>
      <c r="EN424" s="7">
        <v>8.43</v>
      </c>
      <c r="EO424" s="7">
        <f t="shared" si="524"/>
        <v>3.33799808128345</v>
      </c>
      <c r="EQ424" s="37">
        <f t="shared" si="525"/>
        <v>0.471665745264146</v>
      </c>
      <c r="ER424" s="37">
        <f t="shared" si="526"/>
        <v>0.0937126929308661</v>
      </c>
      <c r="ES424" s="7">
        <v>9.23</v>
      </c>
      <c r="ET424" s="7">
        <f t="shared" si="527"/>
        <v>3.36954777702088</v>
      </c>
      <c r="EV424" s="7">
        <v>15.7</v>
      </c>
      <c r="EW424" s="7">
        <f t="shared" si="528"/>
        <v>6.3962598007775</v>
      </c>
      <c r="EY424" s="37">
        <f t="shared" si="529"/>
        <v>0.531201663839501</v>
      </c>
      <c r="EZ424" s="37">
        <f t="shared" si="530"/>
        <v>0.0997503946224661</v>
      </c>
      <c r="FY424" s="7">
        <v>5.79545</v>
      </c>
      <c r="FZ424" s="15">
        <f t="shared" si="531"/>
        <v>0.885718821466497</v>
      </c>
      <c r="GA424" s="7">
        <v>0.51137</v>
      </c>
      <c r="GB424" s="7">
        <v>6.30682</v>
      </c>
      <c r="GC424" s="15">
        <f t="shared" si="532"/>
        <v>0.885701500958421</v>
      </c>
      <c r="GD424" s="7">
        <v>0.51136</v>
      </c>
      <c r="GE424" s="37">
        <f t="shared" si="533"/>
        <v>0.0845584606303429</v>
      </c>
      <c r="GF424" s="37">
        <f t="shared" si="534"/>
        <v>0.0143597175339399</v>
      </c>
      <c r="GG424" s="7">
        <v>113.559</v>
      </c>
      <c r="GH424" s="15">
        <f t="shared" si="535"/>
        <v>5.87165223765849</v>
      </c>
      <c r="GI424" s="7">
        <v>3.39</v>
      </c>
      <c r="GJ424" s="7">
        <v>120.339</v>
      </c>
      <c r="GK424" s="15">
        <f t="shared" si="536"/>
        <v>8.80747835648776</v>
      </c>
      <c r="GL424" s="7">
        <v>5.08500000000001</v>
      </c>
      <c r="GM424" s="37">
        <f t="shared" si="537"/>
        <v>0.057990234320326</v>
      </c>
      <c r="GN424" s="37">
        <f t="shared" si="538"/>
        <v>0.00267669930117796</v>
      </c>
    </row>
    <row r="425" ht="16.8" spans="1:196">
      <c r="A425" s="5">
        <v>62</v>
      </c>
      <c r="B425" s="5" t="s">
        <v>296</v>
      </c>
      <c r="C425" s="6" t="s">
        <v>297</v>
      </c>
      <c r="D425" s="5" t="s">
        <v>302</v>
      </c>
      <c r="E425" s="7">
        <v>110.33</v>
      </c>
      <c r="F425" s="7">
        <v>20.02</v>
      </c>
      <c r="G425" s="5" t="s">
        <v>99</v>
      </c>
      <c r="H425" s="8">
        <v>40</v>
      </c>
      <c r="I425" s="7">
        <v>23</v>
      </c>
      <c r="J425" s="8">
        <v>1220</v>
      </c>
      <c r="K425" s="4" t="s">
        <v>81</v>
      </c>
      <c r="L425" s="9">
        <v>20</v>
      </c>
      <c r="M425" s="6" t="s">
        <v>100</v>
      </c>
      <c r="N425" s="5" t="s">
        <v>83</v>
      </c>
      <c r="O425" s="5" t="s">
        <v>110</v>
      </c>
      <c r="W425" s="5">
        <v>8</v>
      </c>
      <c r="X425" s="6" t="s">
        <v>89</v>
      </c>
      <c r="Y425" s="4" t="s">
        <v>119</v>
      </c>
      <c r="Z425" s="48">
        <v>1.0356</v>
      </c>
      <c r="AA425" s="5">
        <v>3</v>
      </c>
      <c r="AB425" s="5" t="s">
        <v>91</v>
      </c>
      <c r="AC425" s="5" t="s">
        <v>103</v>
      </c>
      <c r="AD425" s="6" t="s">
        <v>88</v>
      </c>
      <c r="AE425" s="7">
        <v>5.56</v>
      </c>
      <c r="AF425" s="7">
        <v>0.856</v>
      </c>
      <c r="AG425" s="7">
        <v>0.088</v>
      </c>
      <c r="AH425" s="7">
        <v>24.8</v>
      </c>
      <c r="AI425" s="7">
        <v>62.6</v>
      </c>
      <c r="AJ425" s="7">
        <v>12.6</v>
      </c>
      <c r="AK425" s="7">
        <v>0.13193</v>
      </c>
      <c r="AL425" s="15">
        <f t="shared" si="483"/>
        <v>0.0243093330842292</v>
      </c>
      <c r="AM425" s="7">
        <v>0.014035</v>
      </c>
      <c r="AN425" s="7">
        <v>0.359298</v>
      </c>
      <c r="AO425" s="15">
        <f t="shared" si="484"/>
        <v>0.00972373323369169</v>
      </c>
      <c r="AP425" s="7">
        <v>0.00561400000000001</v>
      </c>
      <c r="AQ425" s="37">
        <f t="shared" si="485"/>
        <v>1.00188064882922</v>
      </c>
      <c r="AR425" s="37">
        <f t="shared" si="486"/>
        <v>0.0115613045039459</v>
      </c>
      <c r="AS425" s="7">
        <v>14.9848</v>
      </c>
      <c r="AT425" s="15">
        <f t="shared" si="503"/>
        <v>4.90222340066219</v>
      </c>
      <c r="AU425" s="7">
        <v>2.8303</v>
      </c>
      <c r="AV425" s="7">
        <v>54.6638</v>
      </c>
      <c r="AW425" s="15">
        <f t="shared" si="504"/>
        <v>6.5360669274419</v>
      </c>
      <c r="AX425" s="7">
        <v>3.77359999999999</v>
      </c>
      <c r="AY425" s="37">
        <f t="shared" si="505"/>
        <v>1.29416534475718</v>
      </c>
      <c r="AZ425" s="37">
        <f t="shared" si="506"/>
        <v>0.0404404623903184</v>
      </c>
      <c r="CO425" s="7">
        <v>152</v>
      </c>
      <c r="CP425" s="15">
        <f t="shared" si="511"/>
        <v>26.473936935951</v>
      </c>
      <c r="CR425" s="7">
        <v>244</v>
      </c>
      <c r="CS425" s="15">
        <f t="shared" si="512"/>
        <v>42.4976356077109</v>
      </c>
      <c r="CU425" s="37">
        <f t="shared" si="513"/>
        <v>0.473287704446926</v>
      </c>
      <c r="CV425" s="37">
        <f t="shared" si="514"/>
        <v>0.0202236073663641</v>
      </c>
      <c r="CW425" s="7">
        <v>58.3</v>
      </c>
      <c r="CX425" s="7">
        <f t="shared" si="515"/>
        <v>21.6327529107438</v>
      </c>
      <c r="CZ425" s="7">
        <v>91.7</v>
      </c>
      <c r="DA425" s="7">
        <f t="shared" si="516"/>
        <v>34.0261310791631</v>
      </c>
      <c r="DC425" s="37">
        <f t="shared" si="517"/>
        <v>0.452920285905973</v>
      </c>
      <c r="DD425" s="37">
        <f t="shared" si="518"/>
        <v>0.0917899664296862</v>
      </c>
      <c r="DU425" s="7">
        <v>94.3</v>
      </c>
      <c r="DV425" s="15">
        <f t="shared" si="519"/>
        <v>19.6601500344153</v>
      </c>
      <c r="DX425" s="7">
        <v>95.7</v>
      </c>
      <c r="DY425" s="15">
        <f t="shared" si="520"/>
        <v>19.9520292501967</v>
      </c>
      <c r="EA425" s="37">
        <f t="shared" si="489"/>
        <v>0.0147371088194967</v>
      </c>
      <c r="EB425" s="37">
        <f t="shared" si="490"/>
        <v>0.0289773729949445</v>
      </c>
      <c r="EC425" s="7">
        <v>15</v>
      </c>
      <c r="ED425" s="7">
        <f t="shared" si="521"/>
        <v>2.7264718868423</v>
      </c>
      <c r="EF425" s="7">
        <v>47.3</v>
      </c>
      <c r="EG425" s="7">
        <f t="shared" si="522"/>
        <v>10.1809937680847</v>
      </c>
      <c r="EI425" s="37">
        <f t="shared" si="501"/>
        <v>1.14846009439568</v>
      </c>
      <c r="EJ425" s="37">
        <f t="shared" si="502"/>
        <v>0.0264559958750142</v>
      </c>
      <c r="EK425" s="7">
        <v>3.81</v>
      </c>
      <c r="EL425" s="7">
        <f t="shared" si="523"/>
        <v>1.3435237957339</v>
      </c>
      <c r="EN425" s="7">
        <v>3.38</v>
      </c>
      <c r="EO425" s="7">
        <f t="shared" si="524"/>
        <v>1.33836696497486</v>
      </c>
      <c r="EQ425" s="37">
        <f t="shared" si="525"/>
        <v>-0.119753479643682</v>
      </c>
      <c r="ER425" s="37">
        <f t="shared" si="526"/>
        <v>0.0937126929308661</v>
      </c>
      <c r="ES425" s="7">
        <v>6.47</v>
      </c>
      <c r="ET425" s="7">
        <f t="shared" si="527"/>
        <v>2.36196902679579</v>
      </c>
      <c r="EV425" s="7">
        <v>10.1</v>
      </c>
      <c r="EW425" s="7">
        <f t="shared" si="528"/>
        <v>4.11479133680591</v>
      </c>
      <c r="EY425" s="37">
        <f t="shared" si="529"/>
        <v>0.445359315334405</v>
      </c>
      <c r="EZ425" s="37">
        <f t="shared" si="530"/>
        <v>0.0997503946224661</v>
      </c>
      <c r="FY425" s="7">
        <v>3.92045</v>
      </c>
      <c r="FZ425" s="15">
        <f t="shared" si="531"/>
        <v>1.18094688161661</v>
      </c>
      <c r="GA425" s="7">
        <v>0.68182</v>
      </c>
      <c r="GB425" s="7">
        <v>8.35227</v>
      </c>
      <c r="GC425" s="15">
        <f t="shared" si="532"/>
        <v>0.885718821466495</v>
      </c>
      <c r="GD425" s="7">
        <v>0.511369999999999</v>
      </c>
      <c r="GE425" s="37">
        <f t="shared" si="533"/>
        <v>0.756326915071774</v>
      </c>
      <c r="GF425" s="37">
        <f t="shared" si="534"/>
        <v>0.0339945120321297</v>
      </c>
      <c r="GG425" s="7">
        <v>49.1525</v>
      </c>
      <c r="GH425" s="15">
        <f t="shared" si="535"/>
        <v>2.93582611882923</v>
      </c>
      <c r="GI425" s="7">
        <v>1.69499999999999</v>
      </c>
      <c r="GJ425" s="7">
        <v>50.8475</v>
      </c>
      <c r="GK425" s="15">
        <f t="shared" si="536"/>
        <v>5.87130582749698</v>
      </c>
      <c r="GL425" s="7">
        <v>3.3898</v>
      </c>
      <c r="GM425" s="37">
        <f t="shared" si="537"/>
        <v>0.0339032470780043</v>
      </c>
      <c r="GN425" s="37">
        <f t="shared" si="538"/>
        <v>0.00563353863898144</v>
      </c>
    </row>
    <row r="426" ht="16.8" spans="1:196">
      <c r="A426" s="5">
        <v>63</v>
      </c>
      <c r="B426" s="5" t="s">
        <v>303</v>
      </c>
      <c r="C426" s="6" t="s">
        <v>304</v>
      </c>
      <c r="D426" s="5" t="s">
        <v>128</v>
      </c>
      <c r="E426" s="7">
        <v>107.99</v>
      </c>
      <c r="F426" s="7">
        <v>25.15</v>
      </c>
      <c r="G426" s="5" t="s">
        <v>80</v>
      </c>
      <c r="H426" s="8">
        <v>547</v>
      </c>
      <c r="I426" s="7">
        <v>19</v>
      </c>
      <c r="J426" s="8">
        <v>1440</v>
      </c>
      <c r="K426" s="4" t="s">
        <v>81</v>
      </c>
      <c r="L426" s="9">
        <v>5</v>
      </c>
      <c r="M426" s="6" t="s">
        <v>82</v>
      </c>
      <c r="N426" s="5" t="s">
        <v>109</v>
      </c>
      <c r="O426" s="5" t="s">
        <v>84</v>
      </c>
      <c r="W426" s="5">
        <v>3</v>
      </c>
      <c r="X426" s="5" t="s">
        <v>82</v>
      </c>
      <c r="Y426" s="5" t="s">
        <v>85</v>
      </c>
      <c r="Z426" s="48">
        <v>1.2298</v>
      </c>
      <c r="AA426" s="5">
        <v>3</v>
      </c>
      <c r="AB426" s="5" t="s">
        <v>91</v>
      </c>
      <c r="AC426" s="5" t="s">
        <v>87</v>
      </c>
      <c r="AD426" s="6" t="s">
        <v>88</v>
      </c>
      <c r="AE426" s="7">
        <v>7.2</v>
      </c>
      <c r="AF426" s="7">
        <v>4.045</v>
      </c>
      <c r="AG426" s="7">
        <v>0.375</v>
      </c>
      <c r="AH426" s="7">
        <v>24</v>
      </c>
      <c r="AI426" s="7">
        <v>48</v>
      </c>
      <c r="AJ426" s="7">
        <v>28</v>
      </c>
      <c r="AK426" s="7">
        <v>0.134568</v>
      </c>
      <c r="AL426" s="15">
        <f t="shared" si="483"/>
        <v>0.0192448165228978</v>
      </c>
      <c r="AM426" s="7">
        <v>0.011111</v>
      </c>
      <c r="AN426" s="7">
        <v>0.180864</v>
      </c>
      <c r="AO426" s="15">
        <f t="shared" si="484"/>
        <v>0.0833947822828263</v>
      </c>
      <c r="AP426" s="7">
        <v>0.048148</v>
      </c>
      <c r="AQ426" s="37">
        <f t="shared" si="485"/>
        <v>0.295675720132527</v>
      </c>
      <c r="AR426" s="37">
        <f t="shared" si="486"/>
        <v>0.0776857984255736</v>
      </c>
      <c r="AS426" s="7">
        <v>2.84433</v>
      </c>
      <c r="AT426" s="15">
        <f t="shared" si="503"/>
        <v>0.767766161471056</v>
      </c>
      <c r="AU426" s="7">
        <v>0.44327</v>
      </c>
      <c r="AV426" s="7">
        <v>6.13193</v>
      </c>
      <c r="AW426" s="15">
        <f t="shared" si="504"/>
        <v>2.36728044124476</v>
      </c>
      <c r="AX426" s="7">
        <v>1.36675</v>
      </c>
      <c r="AY426" s="37">
        <f t="shared" si="505"/>
        <v>0.768182006454423</v>
      </c>
      <c r="AZ426" s="37">
        <f t="shared" si="506"/>
        <v>0.0739674107604213</v>
      </c>
      <c r="BA426" s="7">
        <v>15.5576</v>
      </c>
      <c r="BB426" s="15">
        <f>BC426*(AA426^0.5)</f>
        <v>7.70710647843923</v>
      </c>
      <c r="BC426" s="7">
        <v>4.4497</v>
      </c>
      <c r="BD426" s="7">
        <v>30.0747</v>
      </c>
      <c r="BE426" s="15">
        <f>BF426*(AA426^0.5)</f>
        <v>25.944562251655</v>
      </c>
      <c r="BF426" s="7">
        <v>14.9791</v>
      </c>
      <c r="BG426" s="37">
        <f>LN(BD426)-LN(BA426)</f>
        <v>0.659135021540111</v>
      </c>
      <c r="BH426" s="37">
        <f>(BE426^2)/(AA426*(BD426^2))+(BB426^2)/(AA426*(BA426^2))</f>
        <v>0.329871231608292</v>
      </c>
      <c r="BY426" s="7">
        <v>42.08</v>
      </c>
      <c r="BZ426" s="15">
        <f>CA426*(AA426^0.5)</f>
        <v>4.0183578735598</v>
      </c>
      <c r="CA426" s="7">
        <v>2.32</v>
      </c>
      <c r="CB426" s="7">
        <v>49.43</v>
      </c>
      <c r="CC426" s="15">
        <f>CD426*(AA426^0.5)</f>
        <v>6.25270341532365</v>
      </c>
      <c r="CD426" s="7">
        <v>3.61</v>
      </c>
      <c r="CE426" s="37">
        <f>LN(CB426)-LN(BY426)</f>
        <v>0.160984958889413</v>
      </c>
      <c r="CF426" s="37">
        <f>(CC426^2)/(AA426*(CB426^2))+(BZ426^2)/(AA426*(BY426^2))</f>
        <v>0.00837341296609961</v>
      </c>
      <c r="CG426" s="7">
        <v>3.67</v>
      </c>
      <c r="CH426" s="15">
        <f>CI426*(AA426^0.5)</f>
        <v>0.294448637286709</v>
      </c>
      <c r="CI426" s="7">
        <v>0.17</v>
      </c>
      <c r="CJ426" s="7">
        <v>4.53</v>
      </c>
      <c r="CK426" s="15">
        <f>CL426*(AA426^0.5)</f>
        <v>0.640858798800485</v>
      </c>
      <c r="CL426" s="7">
        <v>0.37</v>
      </c>
      <c r="CM426" s="37">
        <f>LN(CJ426)-LN(CG426)</f>
        <v>0.210530277428464</v>
      </c>
      <c r="CN426" s="37">
        <f>(CK426^2)/(AA426*(CJ426^2))+(CH426^2)/(AA426*(CG426^2))</f>
        <v>0.00881693112281159</v>
      </c>
      <c r="CO426" s="7">
        <v>140.2</v>
      </c>
      <c r="CP426" s="15">
        <f t="shared" ref="CP426:CP429" si="539">CQ426*(AA426^0.5)</f>
        <v>16.8528543576452</v>
      </c>
      <c r="CQ426" s="7">
        <v>9.73</v>
      </c>
      <c r="CR426" s="7">
        <v>191.28</v>
      </c>
      <c r="CS426" s="15">
        <f t="shared" ref="CS426:CS429" si="540">CT426*(AA426^0.5)</f>
        <v>41.6558219220315</v>
      </c>
      <c r="CT426" s="7">
        <v>24.05</v>
      </c>
      <c r="CU426" s="37">
        <f t="shared" si="513"/>
        <v>0.31066834854958</v>
      </c>
      <c r="CV426" s="37">
        <f t="shared" si="514"/>
        <v>0.020624992330188</v>
      </c>
      <c r="CW426" s="7">
        <v>67.85</v>
      </c>
      <c r="CX426" s="15">
        <f>CY426*(AA426^0.5)</f>
        <v>14.1681756059134</v>
      </c>
      <c r="CY426" s="7">
        <v>8.18</v>
      </c>
      <c r="CZ426" s="7">
        <v>116.58</v>
      </c>
      <c r="DA426" s="15">
        <f>DB426*(AA426^0.5)</f>
        <v>49.1556019188047</v>
      </c>
      <c r="DB426" s="7">
        <v>28.38</v>
      </c>
      <c r="DC426" s="37">
        <f t="shared" si="517"/>
        <v>0.541278346336526</v>
      </c>
      <c r="DD426" s="37">
        <f t="shared" si="518"/>
        <v>0.073796779139186</v>
      </c>
      <c r="DE426" s="7">
        <v>7.04</v>
      </c>
      <c r="DF426" s="15">
        <f>DG426*(AA426^0.5)</f>
        <v>8.03671574711959</v>
      </c>
      <c r="DG426" s="7">
        <v>4.64</v>
      </c>
      <c r="DH426" s="7">
        <v>6.99</v>
      </c>
      <c r="DI426" s="15">
        <f>DJ426*(AA426^0.5)</f>
        <v>2.71931976788314</v>
      </c>
      <c r="DJ426" s="7">
        <v>1.57</v>
      </c>
      <c r="DK426" s="37">
        <f>LN(DH426)-LN(DE426)</f>
        <v>-0.007127613924232</v>
      </c>
      <c r="DL426" s="37">
        <f>(DI426^2)/(AA426*(DH426^2))+(DF426^2)/(AA426*(DE426^2))</f>
        <v>0.484848942598315</v>
      </c>
      <c r="DM426" s="7">
        <v>17.4</v>
      </c>
      <c r="DN426" s="15">
        <f>DO426*(AA426^0.5)</f>
        <v>0.259807621135332</v>
      </c>
      <c r="DO426" s="7">
        <v>0.15</v>
      </c>
      <c r="DP426" s="7">
        <v>6.99</v>
      </c>
      <c r="DQ426" s="15">
        <f>DR426*(AA426^0.5)</f>
        <v>2.71931976788314</v>
      </c>
      <c r="DR426" s="7">
        <v>1.57</v>
      </c>
      <c r="DS426" s="37">
        <f>LN(DP426)-LN(DM426)</f>
        <v>-0.911989649974764</v>
      </c>
      <c r="DT426" s="37">
        <f>(DQ426^2)/(AA426*(DP426^2))+(DN426^2)/(AA426*(DM426^2))</f>
        <v>0.0505224324421649</v>
      </c>
      <c r="DU426" s="7">
        <v>1627.08</v>
      </c>
      <c r="DV426" s="15">
        <f t="shared" si="487"/>
        <v>371.940590417341</v>
      </c>
      <c r="DW426" s="7">
        <v>214.74</v>
      </c>
      <c r="DX426" s="5">
        <v>2185.46</v>
      </c>
      <c r="DY426" s="15">
        <f t="shared" si="488"/>
        <v>523.68556166845</v>
      </c>
      <c r="DZ426" s="5">
        <v>302.35</v>
      </c>
      <c r="EA426" s="37">
        <f t="shared" si="489"/>
        <v>0.295039335425707</v>
      </c>
      <c r="EB426" s="37">
        <f t="shared" si="490"/>
        <v>0.0365580530923999</v>
      </c>
      <c r="EC426" s="5">
        <v>268.48</v>
      </c>
      <c r="ED426" s="15">
        <f>EE426*(AA426^0.5)</f>
        <v>76.7818122995283</v>
      </c>
      <c r="EE426" s="7">
        <v>44.33</v>
      </c>
      <c r="EF426" s="7">
        <v>360.08</v>
      </c>
      <c r="EG426" s="15">
        <f>EH426*(AA426^0.5)</f>
        <v>141.889602156042</v>
      </c>
      <c r="EH426" s="7">
        <v>81.92</v>
      </c>
      <c r="EI426" s="37">
        <f t="shared" si="501"/>
        <v>0.293549805705836</v>
      </c>
      <c r="EJ426" s="37">
        <f t="shared" si="502"/>
        <v>0.0790213952487362</v>
      </c>
      <c r="FY426" s="7">
        <v>0.877812</v>
      </c>
      <c r="FZ426" s="15">
        <f t="shared" si="531"/>
        <v>0.042050729506157</v>
      </c>
      <c r="GA426" s="7">
        <v>0.0242779999999999</v>
      </c>
      <c r="GB426" s="7">
        <v>0.868059</v>
      </c>
      <c r="GC426" s="15">
        <f t="shared" si="532"/>
        <v>0.031613391339747</v>
      </c>
      <c r="GD426" s="7">
        <v>0.0182519999999999</v>
      </c>
      <c r="GE426" s="37">
        <f t="shared" si="533"/>
        <v>-0.0111727630001139</v>
      </c>
      <c r="GF426" s="37">
        <f t="shared" si="534"/>
        <v>0.00120703387681241</v>
      </c>
      <c r="GG426" s="7">
        <v>1.77093</v>
      </c>
      <c r="GH426" s="15">
        <f t="shared" si="535"/>
        <v>0.0701480577065399</v>
      </c>
      <c r="GI426" s="7">
        <v>0.0405000000000002</v>
      </c>
      <c r="GJ426" s="7">
        <v>1.7404</v>
      </c>
      <c r="GK426" s="15">
        <f t="shared" si="536"/>
        <v>0.0501948324033461</v>
      </c>
      <c r="GL426" s="7">
        <v>0.02898</v>
      </c>
      <c r="GM426" s="37">
        <f t="shared" si="537"/>
        <v>-0.0173898604634481</v>
      </c>
      <c r="GN426" s="37">
        <f t="shared" si="538"/>
        <v>0.000800273978917607</v>
      </c>
    </row>
    <row r="427" ht="16.8" spans="1:196">
      <c r="A427" s="5">
        <v>63</v>
      </c>
      <c r="B427" s="5" t="s">
        <v>303</v>
      </c>
      <c r="C427" s="6" t="s">
        <v>304</v>
      </c>
      <c r="D427" s="5" t="s">
        <v>128</v>
      </c>
      <c r="E427" s="7">
        <v>107.99</v>
      </c>
      <c r="F427" s="7">
        <v>25.15</v>
      </c>
      <c r="G427" s="5" t="s">
        <v>80</v>
      </c>
      <c r="H427" s="8">
        <v>547</v>
      </c>
      <c r="I427" s="7">
        <v>19</v>
      </c>
      <c r="J427" s="8">
        <v>1440</v>
      </c>
      <c r="K427" s="4" t="s">
        <v>81</v>
      </c>
      <c r="L427" s="9">
        <v>10</v>
      </c>
      <c r="M427" s="6" t="s">
        <v>89</v>
      </c>
      <c r="N427" s="5" t="s">
        <v>109</v>
      </c>
      <c r="O427" s="5" t="s">
        <v>84</v>
      </c>
      <c r="W427" s="5">
        <v>3</v>
      </c>
      <c r="X427" s="5" t="s">
        <v>82</v>
      </c>
      <c r="Y427" s="5" t="s">
        <v>85</v>
      </c>
      <c r="Z427" s="48">
        <v>1.2298</v>
      </c>
      <c r="AA427" s="5">
        <v>3</v>
      </c>
      <c r="AB427" s="5" t="s">
        <v>91</v>
      </c>
      <c r="AC427" s="5" t="s">
        <v>87</v>
      </c>
      <c r="AD427" s="6" t="s">
        <v>88</v>
      </c>
      <c r="AE427" s="7">
        <v>7.2</v>
      </c>
      <c r="AF427" s="7">
        <v>4.045</v>
      </c>
      <c r="AG427" s="7">
        <v>0.375</v>
      </c>
      <c r="AH427" s="7">
        <v>24</v>
      </c>
      <c r="AI427" s="7">
        <v>48</v>
      </c>
      <c r="AJ427" s="7">
        <v>28</v>
      </c>
      <c r="AK427" s="7">
        <v>0.134568</v>
      </c>
      <c r="AL427" s="15">
        <f t="shared" si="483"/>
        <v>0.0192448165228978</v>
      </c>
      <c r="AM427" s="7">
        <v>0.011111</v>
      </c>
      <c r="AN427" s="7">
        <v>0.267284</v>
      </c>
      <c r="AO427" s="15">
        <f t="shared" si="484"/>
        <v>0.0994318407101065</v>
      </c>
      <c r="AP427" s="7">
        <v>0.057407</v>
      </c>
      <c r="AQ427" s="37">
        <f t="shared" si="485"/>
        <v>0.686242116026205</v>
      </c>
      <c r="AR427" s="37">
        <f t="shared" si="486"/>
        <v>0.0529474961196359</v>
      </c>
      <c r="AS427" s="7">
        <v>2.84433</v>
      </c>
      <c r="AT427" s="15">
        <f t="shared" si="503"/>
        <v>0.767766161471056</v>
      </c>
      <c r="AU427" s="7">
        <v>0.44327</v>
      </c>
      <c r="AV427" s="7">
        <v>14.9974</v>
      </c>
      <c r="AW427" s="15">
        <f t="shared" si="504"/>
        <v>3.3269231911783</v>
      </c>
      <c r="AX427" s="7">
        <v>1.9208</v>
      </c>
      <c r="AY427" s="37">
        <f t="shared" si="505"/>
        <v>1.66254931378005</v>
      </c>
      <c r="AZ427" s="37">
        <f t="shared" si="506"/>
        <v>0.0406905011532665</v>
      </c>
      <c r="BA427" s="7">
        <v>15.5576</v>
      </c>
      <c r="BB427" s="15">
        <f>BC427*(AA427^0.5)</f>
        <v>7.70710647843923</v>
      </c>
      <c r="BC427" s="7">
        <v>4.4497</v>
      </c>
      <c r="BD427" s="7">
        <v>44.4423</v>
      </c>
      <c r="BE427" s="15">
        <f>BF427*(AA427^0.5)</f>
        <v>17.4701572654627</v>
      </c>
      <c r="BF427" s="7">
        <v>10.0864</v>
      </c>
      <c r="BG427" s="37">
        <f>LN(BD427)-LN(BA427)</f>
        <v>1.04964245339916</v>
      </c>
      <c r="BH427" s="37">
        <f>(BE427^2)/(AA427*(BD427^2))+(BB427^2)/(AA427*(BA427^2))</f>
        <v>0.133312873760315</v>
      </c>
      <c r="BY427" s="7">
        <v>42.08</v>
      </c>
      <c r="BZ427" s="15">
        <f>CA427*(AA427^0.5)</f>
        <v>4.0183578735598</v>
      </c>
      <c r="CA427" s="7">
        <v>2.32</v>
      </c>
      <c r="CB427" s="7">
        <v>52.58</v>
      </c>
      <c r="CC427" s="15">
        <f>CD427*(AA427^0.5)</f>
        <v>22.2222118611087</v>
      </c>
      <c r="CD427" s="7">
        <v>12.83</v>
      </c>
      <c r="CE427" s="37">
        <f>LN(CB427)-LN(BY427)</f>
        <v>0.222763250872281</v>
      </c>
      <c r="CF427" s="37">
        <f>(CC427^2)/(AA427*(CB427^2))+(BZ427^2)/(AA427*(BY427^2))</f>
        <v>0.0625801115026808</v>
      </c>
      <c r="CG427" s="7">
        <v>3.67</v>
      </c>
      <c r="CH427" s="15">
        <f>CI427*(AA427^0.5)</f>
        <v>0.294448637286709</v>
      </c>
      <c r="CI427" s="7">
        <v>0.17</v>
      </c>
      <c r="CJ427" s="7">
        <v>4.82</v>
      </c>
      <c r="CK427" s="15">
        <f>CL427*(AA427^0.5)</f>
        <v>2.21702503368816</v>
      </c>
      <c r="CL427" s="7">
        <v>1.28</v>
      </c>
      <c r="CM427" s="37">
        <f>LN(CJ427)-LN(CG427)</f>
        <v>0.27258226599603</v>
      </c>
      <c r="CN427" s="37">
        <f>(CK427^2)/(AA427*(CJ427^2))+(CH427^2)/(AA427*(CG427^2))</f>
        <v>0.0726678855130911</v>
      </c>
      <c r="CO427" s="7">
        <v>140.2</v>
      </c>
      <c r="CP427" s="15">
        <f t="shared" si="539"/>
        <v>16.8528543576452</v>
      </c>
      <c r="CQ427" s="7">
        <v>9.73</v>
      </c>
      <c r="CR427" s="7">
        <v>231.65</v>
      </c>
      <c r="CS427" s="15">
        <f t="shared" si="540"/>
        <v>139.637936106203</v>
      </c>
      <c r="CT427" s="7">
        <v>80.62</v>
      </c>
      <c r="CU427" s="37">
        <f t="shared" si="513"/>
        <v>0.502157637262168</v>
      </c>
      <c r="CV427" s="37">
        <f t="shared" si="514"/>
        <v>0.125937905718996</v>
      </c>
      <c r="CW427" s="7">
        <v>67.85</v>
      </c>
      <c r="CX427" s="15">
        <f>CY427*(AA427^0.5)</f>
        <v>14.1681756059134</v>
      </c>
      <c r="CY427" s="7">
        <v>8.18</v>
      </c>
      <c r="CZ427" s="7">
        <v>144.32</v>
      </c>
      <c r="DA427" s="15">
        <f>DB427*(AA427^0.5)</f>
        <v>9.47431791740176</v>
      </c>
      <c r="DB427" s="7">
        <v>5.47</v>
      </c>
      <c r="DC427" s="37">
        <f t="shared" si="517"/>
        <v>0.754733670033436</v>
      </c>
      <c r="DD427" s="37">
        <f t="shared" si="518"/>
        <v>0.0159712806787518</v>
      </c>
      <c r="DE427" s="7">
        <v>7.04</v>
      </c>
      <c r="DF427" s="15">
        <f>DG427*(AA427^0.5)</f>
        <v>8.03671574711959</v>
      </c>
      <c r="DG427" s="7">
        <v>4.64</v>
      </c>
      <c r="DH427" s="7">
        <v>8.91</v>
      </c>
      <c r="DI427" s="15">
        <f>DJ427*(AA427^0.5)</f>
        <v>10.2883817969591</v>
      </c>
      <c r="DJ427" s="7">
        <v>5.94</v>
      </c>
      <c r="DK427" s="37">
        <f>LN(DH427)-LN(DE427)</f>
        <v>0.235566071312767</v>
      </c>
      <c r="DL427" s="37">
        <f>(DI427^2)/(AA427*(DH427^2))+(DF427^2)/(AA427*(DE427^2))</f>
        <v>0.878845270890725</v>
      </c>
      <c r="DM427" s="7">
        <v>17.4</v>
      </c>
      <c r="DN427" s="15">
        <f>DO427*(AA427^0.5)</f>
        <v>0.259807621135332</v>
      </c>
      <c r="DO427" s="7">
        <v>0.15</v>
      </c>
      <c r="DP427" s="7">
        <v>8.91</v>
      </c>
      <c r="DQ427" s="15">
        <f>DR427*(AA427^0.5)</f>
        <v>10.2883817969591</v>
      </c>
      <c r="DR427" s="7">
        <v>5.94</v>
      </c>
      <c r="DS427" s="37">
        <f>LN(DP427)-LN(DM427)</f>
        <v>-0.669295964737765</v>
      </c>
      <c r="DT427" s="37">
        <f>(DQ427^2)/(AA427*(DP427^2))+(DN427^2)/(AA427*(DM427^2))</f>
        <v>0.444518760734575</v>
      </c>
      <c r="DU427" s="7">
        <v>1627.08</v>
      </c>
      <c r="DV427" s="15">
        <f t="shared" si="487"/>
        <v>371.940590417341</v>
      </c>
      <c r="DW427" s="7">
        <v>214.74</v>
      </c>
      <c r="DX427" s="5">
        <v>2356.73</v>
      </c>
      <c r="DY427" s="15">
        <f t="shared" si="488"/>
        <v>926.439335952441</v>
      </c>
      <c r="DZ427" s="5">
        <v>534.88</v>
      </c>
      <c r="EA427" s="37">
        <f t="shared" si="489"/>
        <v>0.370488067715171</v>
      </c>
      <c r="EB427" s="37">
        <f t="shared" si="490"/>
        <v>0.0689285718418819</v>
      </c>
      <c r="EC427" s="5">
        <v>268.48</v>
      </c>
      <c r="ED427" s="15">
        <f>EE427*(AA427^0.5)</f>
        <v>76.7818122995283</v>
      </c>
      <c r="EE427" s="7">
        <v>44.33</v>
      </c>
      <c r="EF427" s="7">
        <v>395.23</v>
      </c>
      <c r="EG427" s="15">
        <f>EH427*(AA427^0.5)</f>
        <v>156.230982842713</v>
      </c>
      <c r="EH427" s="7">
        <v>90.2</v>
      </c>
      <c r="EI427" s="37">
        <f t="shared" si="501"/>
        <v>0.386691450644957</v>
      </c>
      <c r="EJ427" s="37">
        <f t="shared" si="502"/>
        <v>0.0793479429104713</v>
      </c>
      <c r="FY427" s="7">
        <v>0.877812</v>
      </c>
      <c r="FZ427" s="15">
        <f t="shared" si="531"/>
        <v>0.042050729506157</v>
      </c>
      <c r="GA427" s="7">
        <v>0.0242779999999999</v>
      </c>
      <c r="GB427" s="7">
        <v>0.812849</v>
      </c>
      <c r="GC427" s="15">
        <f t="shared" si="532"/>
        <v>0.141537995842106</v>
      </c>
      <c r="GD427" s="7">
        <v>0.0817169999999999</v>
      </c>
      <c r="GE427" s="37">
        <f t="shared" si="533"/>
        <v>-0.0768870872604843</v>
      </c>
      <c r="GF427" s="37">
        <f t="shared" si="534"/>
        <v>0.0108715319197357</v>
      </c>
      <c r="GG427" s="7">
        <v>1.77093</v>
      </c>
      <c r="GH427" s="15">
        <f t="shared" si="535"/>
        <v>0.0701480577065399</v>
      </c>
      <c r="GI427" s="7">
        <v>0.0405000000000002</v>
      </c>
      <c r="GJ427" s="7">
        <v>1.66354</v>
      </c>
      <c r="GK427" s="15">
        <f t="shared" si="536"/>
        <v>0.190629511881031</v>
      </c>
      <c r="GL427" s="7">
        <v>0.11006</v>
      </c>
      <c r="GM427" s="37">
        <f t="shared" si="537"/>
        <v>-0.0625569704537297</v>
      </c>
      <c r="GN427" s="37">
        <f t="shared" si="538"/>
        <v>0.00490016770383738</v>
      </c>
    </row>
    <row r="428" ht="16.8" spans="1:196">
      <c r="A428" s="5">
        <v>63</v>
      </c>
      <c r="B428" s="5" t="s">
        <v>303</v>
      </c>
      <c r="C428" s="6" t="s">
        <v>304</v>
      </c>
      <c r="D428" s="5" t="s">
        <v>128</v>
      </c>
      <c r="E428" s="7">
        <v>107.99</v>
      </c>
      <c r="F428" s="7">
        <v>25.15</v>
      </c>
      <c r="G428" s="5" t="s">
        <v>80</v>
      </c>
      <c r="H428" s="8">
        <v>547</v>
      </c>
      <c r="I428" s="7">
        <v>19</v>
      </c>
      <c r="J428" s="8">
        <v>1440</v>
      </c>
      <c r="K428" s="4" t="s">
        <v>81</v>
      </c>
      <c r="L428" s="9">
        <v>5</v>
      </c>
      <c r="M428" s="6" t="s">
        <v>82</v>
      </c>
      <c r="N428" s="5" t="s">
        <v>109</v>
      </c>
      <c r="O428" s="5" t="s">
        <v>84</v>
      </c>
      <c r="W428" s="5">
        <v>3</v>
      </c>
      <c r="X428" s="5" t="s">
        <v>82</v>
      </c>
      <c r="Y428" s="5" t="s">
        <v>85</v>
      </c>
      <c r="Z428" s="48">
        <v>1.2298</v>
      </c>
      <c r="AA428" s="5">
        <v>3</v>
      </c>
      <c r="AB428" s="5" t="s">
        <v>91</v>
      </c>
      <c r="AC428" s="5" t="s">
        <v>87</v>
      </c>
      <c r="AD428" s="6" t="s">
        <v>88</v>
      </c>
      <c r="AE428" s="7">
        <v>7.45</v>
      </c>
      <c r="AF428" s="7">
        <v>5.225</v>
      </c>
      <c r="AG428" s="7">
        <v>0.475</v>
      </c>
      <c r="AH428" s="7">
        <v>24</v>
      </c>
      <c r="AI428" s="7">
        <v>48</v>
      </c>
      <c r="AJ428" s="7">
        <v>28</v>
      </c>
      <c r="AK428" s="7">
        <v>0.182099</v>
      </c>
      <c r="AL428" s="15">
        <f t="shared" si="483"/>
        <v>0.0887398910749839</v>
      </c>
      <c r="AM428" s="7">
        <v>0.051234</v>
      </c>
      <c r="AN428" s="7">
        <v>0.404938</v>
      </c>
      <c r="AO428" s="15">
        <f t="shared" si="484"/>
        <v>0.0769809981423987</v>
      </c>
      <c r="AP428" s="7">
        <v>0.044445</v>
      </c>
      <c r="AQ428" s="37">
        <f t="shared" si="485"/>
        <v>0.799183473737573</v>
      </c>
      <c r="AR428" s="37">
        <f t="shared" si="486"/>
        <v>0.0912059200359915</v>
      </c>
      <c r="AS428" s="7">
        <v>13.1873</v>
      </c>
      <c r="AT428" s="15">
        <f t="shared" si="503"/>
        <v>5.18246922132684</v>
      </c>
      <c r="AU428" s="7">
        <v>2.9921</v>
      </c>
      <c r="AV428" s="7">
        <v>17.9525</v>
      </c>
      <c r="AW428" s="15">
        <f t="shared" si="504"/>
        <v>10.2369398879743</v>
      </c>
      <c r="AX428" s="7">
        <v>5.9103</v>
      </c>
      <c r="AY428" s="37">
        <f t="shared" si="505"/>
        <v>0.308475135757831</v>
      </c>
      <c r="AZ428" s="37">
        <f t="shared" si="506"/>
        <v>0.159865224635783</v>
      </c>
      <c r="BA428" s="7">
        <v>68.7336</v>
      </c>
      <c r="BB428" s="15">
        <f>BC428*(AA428^0.5)</f>
        <v>65.771858136136</v>
      </c>
      <c r="BC428" s="7">
        <v>37.9734</v>
      </c>
      <c r="BD428" s="7">
        <v>27.3291</v>
      </c>
      <c r="BE428" s="15">
        <f>BF428*(AA428^0.5)</f>
        <v>25.4356857243912</v>
      </c>
      <c r="BF428" s="7">
        <v>14.6853</v>
      </c>
      <c r="BG428" s="37">
        <f>LN(BD428)-LN(BA428)</f>
        <v>-0.922286094083123</v>
      </c>
      <c r="BH428" s="37">
        <f>(BE428^2)/(AA428*(BD428^2))+(BB428^2)/(AA428*(BA428^2))</f>
        <v>0.593970821852721</v>
      </c>
      <c r="BY428" s="7">
        <v>59.3</v>
      </c>
      <c r="BZ428" s="15">
        <f>CA428*(AA428^0.5)</f>
        <v>35.2645544421023</v>
      </c>
      <c r="CA428" s="7">
        <v>20.36</v>
      </c>
      <c r="CB428" s="7">
        <v>56.6</v>
      </c>
      <c r="CC428" s="15">
        <f>CD428*(AA428^0.5)</f>
        <v>5.4039985196149</v>
      </c>
      <c r="CD428" s="7">
        <v>3.12</v>
      </c>
      <c r="CE428" s="37">
        <f>LN(CB428)-LN(BY428)</f>
        <v>-0.0466003207945427</v>
      </c>
      <c r="CF428" s="37">
        <f>(CC428^2)/(AA428*(CB428^2))+(BZ428^2)/(AA428*(BY428^2))</f>
        <v>0.120920257191497</v>
      </c>
      <c r="CG428" s="7">
        <v>5.3</v>
      </c>
      <c r="CH428" s="15">
        <f>CI428*(AA428^0.5)</f>
        <v>3.18697348592673</v>
      </c>
      <c r="CI428" s="7">
        <v>1.84</v>
      </c>
      <c r="CJ428" s="7">
        <v>5.17</v>
      </c>
      <c r="CK428" s="15">
        <f>CL428*(AA428^0.5)</f>
        <v>0.329089653438087</v>
      </c>
      <c r="CL428" s="7">
        <v>0.19</v>
      </c>
      <c r="CM428" s="37">
        <f>LN(CJ428)-LN(CG428)</f>
        <v>-0.0248341320377383</v>
      </c>
      <c r="CN428" s="37">
        <f>(CK428^2)/(AA428*(CJ428^2))+(CH428^2)/(AA428*(CG428^2))</f>
        <v>0.121877475934308</v>
      </c>
      <c r="CO428" s="7">
        <v>322.08</v>
      </c>
      <c r="CP428" s="15">
        <f t="shared" si="539"/>
        <v>75.3788511453975</v>
      </c>
      <c r="CQ428" s="7">
        <v>43.52</v>
      </c>
      <c r="CR428" s="7">
        <v>193.29</v>
      </c>
      <c r="CS428" s="15">
        <f t="shared" si="540"/>
        <v>44.3231801656876</v>
      </c>
      <c r="CT428" s="7">
        <v>25.59</v>
      </c>
      <c r="CU428" s="37">
        <f t="shared" si="513"/>
        <v>-0.51060831007282</v>
      </c>
      <c r="CV428" s="37">
        <f t="shared" si="514"/>
        <v>0.0357854498224033</v>
      </c>
      <c r="CW428" s="7">
        <v>158.72</v>
      </c>
      <c r="CX428" s="15">
        <f>CY428*(AA428^0.5)</f>
        <v>17.4417516322186</v>
      </c>
      <c r="CY428" s="7">
        <v>10.07</v>
      </c>
      <c r="CZ428" s="7">
        <v>143.06</v>
      </c>
      <c r="DA428" s="15">
        <f>DB428*(AA428^0.5)</f>
        <v>56.6034203913509</v>
      </c>
      <c r="DB428" s="7">
        <v>32.68</v>
      </c>
      <c r="DC428" s="37">
        <f t="shared" si="517"/>
        <v>-0.103877520856325</v>
      </c>
      <c r="DD428" s="37">
        <f t="shared" si="518"/>
        <v>0.0562081088322412</v>
      </c>
      <c r="DE428" s="7">
        <v>12.12</v>
      </c>
      <c r="DF428" s="15">
        <f>DG428*(AA428^0.5)</f>
        <v>3.394819582835</v>
      </c>
      <c r="DG428" s="7">
        <v>1.96</v>
      </c>
      <c r="DH428" s="7">
        <v>8.59</v>
      </c>
      <c r="DI428" s="15">
        <f>DJ428*(AA428^0.5)</f>
        <v>4.65921667236028</v>
      </c>
      <c r="DJ428" s="7">
        <v>2.69</v>
      </c>
      <c r="DK428" s="37">
        <f>LN(DH428)-LN(DE428)</f>
        <v>-0.344258244645004</v>
      </c>
      <c r="DL428" s="37">
        <f>(DI428^2)/(AA428*(DH428^2))+(DF428^2)/(AA428*(DE428^2))</f>
        <v>0.124218068465828</v>
      </c>
      <c r="DM428" s="7">
        <v>28.34</v>
      </c>
      <c r="DN428" s="15">
        <f>DO428*(AA428^0.5)</f>
        <v>17.9960078906406</v>
      </c>
      <c r="DO428" s="7">
        <v>10.39</v>
      </c>
      <c r="DP428" s="7">
        <v>27.24</v>
      </c>
      <c r="DQ428" s="15">
        <f>DR428*(AA428^0.5)</f>
        <v>7.03212627872964</v>
      </c>
      <c r="DR428" s="7">
        <v>4.06</v>
      </c>
      <c r="DS428" s="37">
        <f>LN(DP428)-LN(DM428)</f>
        <v>-0.0395877529812227</v>
      </c>
      <c r="DT428" s="37">
        <f>(DQ428^2)/(AA428*(DP428^2))+(DN428^2)/(AA428*(DM428^2))</f>
        <v>0.156624512389327</v>
      </c>
      <c r="DU428" s="5">
        <v>2692.01</v>
      </c>
      <c r="DV428" s="15">
        <f t="shared" si="487"/>
        <v>356.681222802659</v>
      </c>
      <c r="DW428" s="5">
        <v>205.93</v>
      </c>
      <c r="DX428" s="5">
        <v>2934.74</v>
      </c>
      <c r="DY428" s="15">
        <f t="shared" si="488"/>
        <v>1079.51798632538</v>
      </c>
      <c r="DZ428" s="5">
        <v>623.26</v>
      </c>
      <c r="EA428" s="37">
        <f t="shared" si="489"/>
        <v>0.0863307368395869</v>
      </c>
      <c r="EB428" s="37">
        <f t="shared" si="490"/>
        <v>0.0509541098446507</v>
      </c>
      <c r="EC428" s="7">
        <v>268.64</v>
      </c>
      <c r="ED428" s="15">
        <f>EE428*(AA428^0.5)</f>
        <v>100.406985314768</v>
      </c>
      <c r="EE428" s="7">
        <v>57.97</v>
      </c>
      <c r="EF428" s="7">
        <v>500.16</v>
      </c>
      <c r="EG428" s="15">
        <f>EH428*(AA428^0.5)</f>
        <v>240.52989564709</v>
      </c>
      <c r="EH428" s="7">
        <v>138.87</v>
      </c>
      <c r="EI428" s="37">
        <f t="shared" si="501"/>
        <v>0.621555853903882</v>
      </c>
      <c r="EJ428" s="37">
        <f t="shared" si="502"/>
        <v>0.123655766282695</v>
      </c>
      <c r="FY428" s="7">
        <v>1.32025</v>
      </c>
      <c r="FZ428" s="15">
        <f t="shared" si="531"/>
        <v>0.0889927704928889</v>
      </c>
      <c r="GA428" s="7">
        <v>0.05138</v>
      </c>
      <c r="GB428" s="7">
        <v>1.28922</v>
      </c>
      <c r="GC428" s="15">
        <f t="shared" si="532"/>
        <v>0.20959546822391</v>
      </c>
      <c r="GD428" s="7">
        <v>0.12101</v>
      </c>
      <c r="GE428" s="37">
        <f t="shared" si="533"/>
        <v>-0.0237837282693505</v>
      </c>
      <c r="GF428" s="37">
        <f t="shared" si="534"/>
        <v>0.0103247774005536</v>
      </c>
      <c r="GG428" s="7">
        <v>2.18211</v>
      </c>
      <c r="GH428" s="15">
        <f t="shared" si="535"/>
        <v>0.0703039422792205</v>
      </c>
      <c r="GI428" s="7">
        <v>0.0405899999999999</v>
      </c>
      <c r="GJ428" s="7">
        <v>2.15749</v>
      </c>
      <c r="GK428" s="15">
        <f t="shared" si="536"/>
        <v>0.210686660232678</v>
      </c>
      <c r="GL428" s="7">
        <v>0.12164</v>
      </c>
      <c r="GM428" s="37">
        <f t="shared" si="537"/>
        <v>-0.0113467896353432</v>
      </c>
      <c r="GN428" s="37">
        <f t="shared" si="538"/>
        <v>0.00352474865747789</v>
      </c>
    </row>
    <row r="429" ht="16.8" spans="1:196">
      <c r="A429" s="5">
        <v>63</v>
      </c>
      <c r="B429" s="5" t="s">
        <v>303</v>
      </c>
      <c r="C429" s="6" t="s">
        <v>304</v>
      </c>
      <c r="D429" s="5" t="s">
        <v>128</v>
      </c>
      <c r="E429" s="7">
        <v>107.99</v>
      </c>
      <c r="F429" s="7">
        <v>25.15</v>
      </c>
      <c r="G429" s="5" t="s">
        <v>80</v>
      </c>
      <c r="H429" s="8">
        <v>547</v>
      </c>
      <c r="I429" s="7">
        <v>19</v>
      </c>
      <c r="J429" s="8">
        <v>1440</v>
      </c>
      <c r="K429" s="4" t="s">
        <v>81</v>
      </c>
      <c r="L429" s="9">
        <v>10</v>
      </c>
      <c r="M429" s="6" t="s">
        <v>89</v>
      </c>
      <c r="N429" s="5" t="s">
        <v>109</v>
      </c>
      <c r="O429" s="5" t="s">
        <v>84</v>
      </c>
      <c r="W429" s="5">
        <v>3</v>
      </c>
      <c r="X429" s="5" t="s">
        <v>82</v>
      </c>
      <c r="Y429" s="5" t="s">
        <v>85</v>
      </c>
      <c r="Z429" s="48">
        <v>1.2298</v>
      </c>
      <c r="AA429" s="5">
        <v>3</v>
      </c>
      <c r="AB429" s="5" t="s">
        <v>91</v>
      </c>
      <c r="AC429" s="5" t="s">
        <v>87</v>
      </c>
      <c r="AD429" s="6" t="s">
        <v>88</v>
      </c>
      <c r="AE429" s="7">
        <v>7.45</v>
      </c>
      <c r="AF429" s="7">
        <v>5.225</v>
      </c>
      <c r="AG429" s="7">
        <v>0.475</v>
      </c>
      <c r="AH429" s="7">
        <v>24</v>
      </c>
      <c r="AI429" s="7">
        <v>48</v>
      </c>
      <c r="AJ429" s="7">
        <v>28</v>
      </c>
      <c r="AK429" s="7">
        <v>0.182099</v>
      </c>
      <c r="AL429" s="15">
        <f t="shared" si="483"/>
        <v>0.0887398910749839</v>
      </c>
      <c r="AM429" s="7">
        <v>0.051234</v>
      </c>
      <c r="AN429" s="7">
        <v>0.375309</v>
      </c>
      <c r="AO429" s="15">
        <f t="shared" si="484"/>
        <v>0.0727028326477036</v>
      </c>
      <c r="AP429" s="7">
        <v>0.041975</v>
      </c>
      <c r="AQ429" s="37">
        <f t="shared" si="485"/>
        <v>0.723199191438497</v>
      </c>
      <c r="AR429" s="37">
        <f t="shared" si="486"/>
        <v>0.0916676504567704</v>
      </c>
      <c r="AS429" s="7">
        <v>13.1873</v>
      </c>
      <c r="AT429" s="15">
        <f t="shared" si="503"/>
        <v>5.18246922132684</v>
      </c>
      <c r="AU429" s="7">
        <v>2.9921</v>
      </c>
      <c r="AV429" s="7">
        <v>17.2507</v>
      </c>
      <c r="AW429" s="15">
        <f t="shared" si="504"/>
        <v>17.3386946091682</v>
      </c>
      <c r="AX429" s="7">
        <v>10.0105</v>
      </c>
      <c r="AY429" s="37">
        <f t="shared" si="505"/>
        <v>0.268598477119675</v>
      </c>
      <c r="AZ429" s="37">
        <f t="shared" si="506"/>
        <v>0.388222851298325</v>
      </c>
      <c r="BA429" s="7">
        <v>68.7336</v>
      </c>
      <c r="BB429" s="15">
        <f>BC429*(AA429^0.5)</f>
        <v>65.771858136136</v>
      </c>
      <c r="BC429" s="7">
        <v>37.9734</v>
      </c>
      <c r="BD429" s="7">
        <v>33.6879</v>
      </c>
      <c r="BE429" s="15">
        <f>BF429*(AA429^0.5)</f>
        <v>41.1069350211129</v>
      </c>
      <c r="BF429" s="7">
        <v>23.7331</v>
      </c>
      <c r="BG429" s="37">
        <f>LN(BD429)-LN(BA429)</f>
        <v>-0.713099440196475</v>
      </c>
      <c r="BH429" s="37">
        <f>(BE429^2)/(AA429*(BD429^2))+(BB429^2)/(AA429*(BA429^2))</f>
        <v>0.801544661604371</v>
      </c>
      <c r="BY429" s="7">
        <v>59.3</v>
      </c>
      <c r="BZ429" s="15">
        <f>CA429*(AA429^0.5)</f>
        <v>35.2645544421023</v>
      </c>
      <c r="CA429" s="7">
        <v>20.36</v>
      </c>
      <c r="CB429" s="7">
        <v>67.37</v>
      </c>
      <c r="CC429" s="15">
        <f>CD429*(AA429^0.5)</f>
        <v>1.81865334794732</v>
      </c>
      <c r="CD429" s="7">
        <v>1.05</v>
      </c>
      <c r="CE429" s="37">
        <f>LN(CB429)-LN(BY429)</f>
        <v>0.127590508968889</v>
      </c>
      <c r="CF429" s="37">
        <f>(CC429^2)/(AA429*(CB429^2))+(BZ429^2)/(AA429*(BY429^2))</f>
        <v>0.118124547716942</v>
      </c>
      <c r="CG429" s="7">
        <v>5.3</v>
      </c>
      <c r="CH429" s="15">
        <f>CI429*(AA429^0.5)</f>
        <v>3.18697348592673</v>
      </c>
      <c r="CI429" s="7">
        <v>1.84</v>
      </c>
      <c r="CJ429" s="7">
        <v>6.19</v>
      </c>
      <c r="CK429" s="15">
        <f>CL429*(AA429^0.5)</f>
        <v>0.433012701892219</v>
      </c>
      <c r="CL429" s="7">
        <v>0.25</v>
      </c>
      <c r="CM429" s="37">
        <f>LN(CJ429)-LN(CG429)</f>
        <v>0.155228266138429</v>
      </c>
      <c r="CN429" s="37">
        <f>(CK429^2)/(AA429*(CJ429^2))+(CH429^2)/(AA429*(CG429^2))</f>
        <v>0.122158045991538</v>
      </c>
      <c r="CO429" s="7">
        <v>322.08</v>
      </c>
      <c r="CP429" s="15">
        <f t="shared" si="539"/>
        <v>75.3788511453975</v>
      </c>
      <c r="CQ429" s="7">
        <v>43.52</v>
      </c>
      <c r="CR429" s="7">
        <v>318.99</v>
      </c>
      <c r="CS429" s="15">
        <f t="shared" si="540"/>
        <v>63.3064570166425</v>
      </c>
      <c r="CT429" s="7">
        <v>36.55</v>
      </c>
      <c r="CU429" s="37">
        <f t="shared" si="513"/>
        <v>-0.00964020756037609</v>
      </c>
      <c r="CV429" s="37">
        <f t="shared" si="514"/>
        <v>0.0313865429878714</v>
      </c>
      <c r="CW429" s="7">
        <v>158.72</v>
      </c>
      <c r="CX429" s="15">
        <f>CY429*(AA429^0.5)</f>
        <v>17.4417516322186</v>
      </c>
      <c r="CY429" s="7">
        <v>10.07</v>
      </c>
      <c r="CZ429" s="7">
        <v>177.74</v>
      </c>
      <c r="DA429" s="15">
        <f>DB429*(AA429^0.5)</f>
        <v>19.6241356497554</v>
      </c>
      <c r="DB429" s="7">
        <v>11.33</v>
      </c>
      <c r="DC429" s="37">
        <f t="shared" si="517"/>
        <v>0.113180164773766</v>
      </c>
      <c r="DD429" s="37">
        <f t="shared" si="518"/>
        <v>0.00808867468744643</v>
      </c>
      <c r="DE429" s="7">
        <v>12.12</v>
      </c>
      <c r="DF429" s="15">
        <f>DG429*(AA429^0.5)</f>
        <v>3.394819582835</v>
      </c>
      <c r="DG429" s="7">
        <v>1.96</v>
      </c>
      <c r="DH429" s="7">
        <v>10.35</v>
      </c>
      <c r="DI429" s="15">
        <f>DJ429*(AA429^0.5)</f>
        <v>5.87165223765849</v>
      </c>
      <c r="DJ429" s="7">
        <v>3.39</v>
      </c>
      <c r="DK429" s="37">
        <f>LN(DH429)-LN(DE429)</f>
        <v>-0.15787046092979</v>
      </c>
      <c r="DL429" s="37">
        <f>(DI429^2)/(AA429*(DH429^2))+(DF429^2)/(AA429*(DE429^2))</f>
        <v>0.133432103359319</v>
      </c>
      <c r="DM429" s="7">
        <v>28.34</v>
      </c>
      <c r="DN429" s="15">
        <f>DO429*(AA429^0.5)</f>
        <v>17.9960078906406</v>
      </c>
      <c r="DO429" s="7">
        <v>10.39</v>
      </c>
      <c r="DP429" s="7">
        <v>30.83</v>
      </c>
      <c r="DQ429" s="15">
        <f>DR429*(AA429^0.5)</f>
        <v>14.8090344047139</v>
      </c>
      <c r="DR429" s="7">
        <v>8.55</v>
      </c>
      <c r="DS429" s="37">
        <f>LN(DP429)-LN(DM429)</f>
        <v>0.0842140076355249</v>
      </c>
      <c r="DT429" s="37">
        <f>(DQ429^2)/(AA429*(DP429^2))+(DN429^2)/(AA429*(DM429^2))</f>
        <v>0.211320364441449</v>
      </c>
      <c r="DU429" s="5">
        <v>2692.01</v>
      </c>
      <c r="DV429" s="15">
        <f t="shared" si="487"/>
        <v>356.681222802659</v>
      </c>
      <c r="DW429" s="5">
        <v>205.93</v>
      </c>
      <c r="DX429" s="5">
        <v>3071.8</v>
      </c>
      <c r="DY429" s="15">
        <f t="shared" si="488"/>
        <v>98.8654600960315</v>
      </c>
      <c r="DZ429" s="5">
        <v>57.08</v>
      </c>
      <c r="EA429" s="37">
        <f t="shared" si="489"/>
        <v>0.131975582513556</v>
      </c>
      <c r="EB429" s="37">
        <f t="shared" si="490"/>
        <v>0.00619704030742618</v>
      </c>
      <c r="EC429" s="7">
        <v>268.64</v>
      </c>
      <c r="ED429" s="15">
        <f>EE429*(AA429^0.5)</f>
        <v>100.406985314768</v>
      </c>
      <c r="EE429" s="7">
        <v>57.97</v>
      </c>
      <c r="EF429" s="7">
        <v>498.9</v>
      </c>
      <c r="EG429" s="15">
        <f>EH429*(AA429^0.5)</f>
        <v>168.73638967336</v>
      </c>
      <c r="EH429" s="7">
        <v>97.42</v>
      </c>
      <c r="EI429" s="37">
        <f t="shared" si="501"/>
        <v>0.619033481537762</v>
      </c>
      <c r="EJ429" s="37">
        <f t="shared" si="502"/>
        <v>0.0846958182717357</v>
      </c>
      <c r="FY429" s="7">
        <v>1.32025</v>
      </c>
      <c r="FZ429" s="15">
        <f t="shared" si="531"/>
        <v>0.0889927704928889</v>
      </c>
      <c r="GA429" s="7">
        <v>0.05138</v>
      </c>
      <c r="GB429" s="7">
        <v>1.20663</v>
      </c>
      <c r="GC429" s="15">
        <f t="shared" si="532"/>
        <v>0.147206998135279</v>
      </c>
      <c r="GD429" s="7">
        <v>0.0849899999999999</v>
      </c>
      <c r="GE429" s="37">
        <f t="shared" si="533"/>
        <v>-0.0899897626373532</v>
      </c>
      <c r="GF429" s="37">
        <f t="shared" si="534"/>
        <v>0.00647573074551362</v>
      </c>
      <c r="GG429" s="7">
        <v>2.18211</v>
      </c>
      <c r="GH429" s="15">
        <f t="shared" si="535"/>
        <v>0.0703039422792205</v>
      </c>
      <c r="GI429" s="7">
        <v>0.0405899999999999</v>
      </c>
      <c r="GJ429" s="7">
        <v>2.06911</v>
      </c>
      <c r="GK429" s="15">
        <f t="shared" si="536"/>
        <v>0.100303062266314</v>
      </c>
      <c r="GL429" s="7">
        <v>0.0579100000000001</v>
      </c>
      <c r="GM429" s="37">
        <f t="shared" si="537"/>
        <v>-0.0531737354751152</v>
      </c>
      <c r="GN429" s="37">
        <f t="shared" si="538"/>
        <v>0.00112932831333752</v>
      </c>
    </row>
    <row r="430" spans="57:57">
      <c r="BE430" s="15"/>
    </row>
  </sheetData>
  <pageMargins left="0.75" right="0.75" top="1" bottom="1" header="0.5" footer="0.5"/>
  <pageSetup paperSize="9"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7"/>
  <sheetViews>
    <sheetView tabSelected="1" workbookViewId="0">
      <selection activeCell="B1" sqref="B1"/>
    </sheetView>
  </sheetViews>
  <sheetFormatPr defaultColWidth="9.20192307692308" defaultRowHeight="16.8" outlineLevelCol="1"/>
  <cols>
    <col min="2" max="2" width="228.663461538462" customWidth="1"/>
  </cols>
  <sheetData>
    <row r="1" spans="1:2">
      <c r="A1" t="s">
        <v>0</v>
      </c>
      <c r="B1" t="s">
        <v>305</v>
      </c>
    </row>
    <row r="2" spans="1:2">
      <c r="A2">
        <v>1</v>
      </c>
      <c r="B2" t="s">
        <v>306</v>
      </c>
    </row>
    <row r="3" spans="1:2">
      <c r="A3">
        <v>2</v>
      </c>
      <c r="B3" t="s">
        <v>307</v>
      </c>
    </row>
    <row r="4" spans="1:2">
      <c r="A4">
        <v>2</v>
      </c>
      <c r="B4" t="s">
        <v>308</v>
      </c>
    </row>
    <row r="5" spans="1:2">
      <c r="A5">
        <v>3</v>
      </c>
      <c r="B5" s="1" t="s">
        <v>309</v>
      </c>
    </row>
    <row r="6" spans="1:2">
      <c r="A6">
        <v>4</v>
      </c>
      <c r="B6" s="1" t="s">
        <v>310</v>
      </c>
    </row>
    <row r="7" spans="1:2">
      <c r="A7">
        <v>5</v>
      </c>
      <c r="B7" s="1" t="s">
        <v>311</v>
      </c>
    </row>
    <row r="8" spans="1:2">
      <c r="A8">
        <v>6</v>
      </c>
      <c r="B8" t="s">
        <v>312</v>
      </c>
    </row>
    <row r="9" spans="1:2">
      <c r="A9">
        <v>7</v>
      </c>
      <c r="B9" t="s">
        <v>313</v>
      </c>
    </row>
    <row r="10" spans="1:2">
      <c r="A10">
        <v>8</v>
      </c>
      <c r="B10" s="1" t="s">
        <v>314</v>
      </c>
    </row>
    <row r="11" spans="1:2">
      <c r="A11">
        <v>9</v>
      </c>
      <c r="B11" t="s">
        <v>315</v>
      </c>
    </row>
    <row r="12" spans="1:2">
      <c r="A12">
        <v>10</v>
      </c>
      <c r="B12" s="1" t="s">
        <v>316</v>
      </c>
    </row>
    <row r="13" spans="1:2">
      <c r="A13">
        <v>11</v>
      </c>
      <c r="B13" s="1" t="s">
        <v>317</v>
      </c>
    </row>
    <row r="14" spans="1:2">
      <c r="A14">
        <v>12</v>
      </c>
      <c r="B14" s="1" t="s">
        <v>318</v>
      </c>
    </row>
    <row r="15" spans="1:2">
      <c r="A15">
        <v>13</v>
      </c>
      <c r="B15" t="s">
        <v>319</v>
      </c>
    </row>
    <row r="16" spans="1:2">
      <c r="A16">
        <v>14</v>
      </c>
      <c r="B16" t="s">
        <v>320</v>
      </c>
    </row>
    <row r="17" spans="1:2">
      <c r="A17">
        <v>15</v>
      </c>
      <c r="B17" t="s">
        <v>321</v>
      </c>
    </row>
    <row r="18" spans="1:2">
      <c r="A18">
        <v>16</v>
      </c>
      <c r="B18" s="1" t="s">
        <v>322</v>
      </c>
    </row>
    <row r="19" spans="1:2">
      <c r="A19">
        <v>17</v>
      </c>
      <c r="B19" s="1" t="s">
        <v>323</v>
      </c>
    </row>
    <row r="20" spans="1:2">
      <c r="A20">
        <v>18</v>
      </c>
      <c r="B20" s="1" t="s">
        <v>324</v>
      </c>
    </row>
    <row r="21" spans="1:2">
      <c r="A21">
        <v>19</v>
      </c>
      <c r="B21" s="1" t="s">
        <v>325</v>
      </c>
    </row>
    <row r="22" spans="1:2">
      <c r="A22">
        <v>20</v>
      </c>
      <c r="B22" s="1" t="s">
        <v>326</v>
      </c>
    </row>
    <row r="23" spans="1:2">
      <c r="A23">
        <v>21</v>
      </c>
      <c r="B23" s="1" t="s">
        <v>327</v>
      </c>
    </row>
    <row r="24" spans="1:2">
      <c r="A24">
        <v>22</v>
      </c>
      <c r="B24" s="1" t="s">
        <v>328</v>
      </c>
    </row>
    <row r="25" spans="1:2">
      <c r="A25">
        <v>23</v>
      </c>
      <c r="B25" s="1" t="s">
        <v>329</v>
      </c>
    </row>
    <row r="26" spans="1:2">
      <c r="A26">
        <v>24</v>
      </c>
      <c r="B26" s="1" t="s">
        <v>330</v>
      </c>
    </row>
    <row r="27" spans="1:2">
      <c r="A27">
        <v>25</v>
      </c>
      <c r="B27" t="s">
        <v>331</v>
      </c>
    </row>
    <row r="28" spans="1:2">
      <c r="A28">
        <v>26</v>
      </c>
      <c r="B28" t="s">
        <v>332</v>
      </c>
    </row>
    <row r="29" spans="1:2">
      <c r="A29">
        <v>27</v>
      </c>
      <c r="B29" s="1" t="s">
        <v>333</v>
      </c>
    </row>
    <row r="30" spans="1:2">
      <c r="A30">
        <v>27</v>
      </c>
      <c r="B30" s="1" t="s">
        <v>334</v>
      </c>
    </row>
    <row r="31" spans="1:2">
      <c r="A31">
        <v>28</v>
      </c>
      <c r="B31" s="1" t="s">
        <v>335</v>
      </c>
    </row>
    <row r="32" spans="1:2">
      <c r="A32">
        <v>29</v>
      </c>
      <c r="B32" s="1" t="s">
        <v>336</v>
      </c>
    </row>
    <row r="33" spans="1:2">
      <c r="A33">
        <v>30</v>
      </c>
      <c r="B33" s="1" t="s">
        <v>337</v>
      </c>
    </row>
    <row r="34" spans="1:2">
      <c r="A34">
        <v>31</v>
      </c>
      <c r="B34" s="1" t="s">
        <v>338</v>
      </c>
    </row>
    <row r="35" spans="1:2">
      <c r="A35">
        <v>32</v>
      </c>
      <c r="B35" s="1" t="s">
        <v>339</v>
      </c>
    </row>
    <row r="36" spans="1:2">
      <c r="A36">
        <v>33</v>
      </c>
      <c r="B36" s="1" t="s">
        <v>340</v>
      </c>
    </row>
    <row r="37" spans="1:2">
      <c r="A37">
        <v>34</v>
      </c>
      <c r="B37" s="1" t="s">
        <v>341</v>
      </c>
    </row>
    <row r="38" spans="1:2">
      <c r="A38">
        <v>35</v>
      </c>
      <c r="B38" s="1" t="s">
        <v>342</v>
      </c>
    </row>
    <row r="39" spans="1:2">
      <c r="A39">
        <v>36</v>
      </c>
      <c r="B39" s="1" t="s">
        <v>343</v>
      </c>
    </row>
    <row r="40" spans="1:2">
      <c r="A40">
        <v>37</v>
      </c>
      <c r="B40" t="s">
        <v>344</v>
      </c>
    </row>
    <row r="41" spans="1:2">
      <c r="A41">
        <v>38</v>
      </c>
      <c r="B41" t="s">
        <v>345</v>
      </c>
    </row>
    <row r="42" ht="17" spans="1:2">
      <c r="A42">
        <v>39</v>
      </c>
      <c r="B42" t="s">
        <v>346</v>
      </c>
    </row>
    <row r="43" spans="1:2">
      <c r="A43">
        <v>40</v>
      </c>
      <c r="B43" t="s">
        <v>347</v>
      </c>
    </row>
    <row r="44" spans="1:2">
      <c r="A44">
        <v>41</v>
      </c>
      <c r="B44" t="s">
        <v>348</v>
      </c>
    </row>
    <row r="45" spans="1:2">
      <c r="A45">
        <v>42</v>
      </c>
      <c r="B45" t="s">
        <v>349</v>
      </c>
    </row>
    <row r="46" spans="1:2">
      <c r="A46">
        <v>43</v>
      </c>
      <c r="B46" s="1" t="s">
        <v>350</v>
      </c>
    </row>
    <row r="47" spans="1:2">
      <c r="A47">
        <v>44</v>
      </c>
      <c r="B47" s="2" t="s">
        <v>351</v>
      </c>
    </row>
    <row r="48" spans="1:2">
      <c r="A48">
        <v>44</v>
      </c>
      <c r="B48" t="s">
        <v>352</v>
      </c>
    </row>
    <row r="49" spans="1:2">
      <c r="A49">
        <v>45</v>
      </c>
      <c r="B49" t="s">
        <v>353</v>
      </c>
    </row>
    <row r="50" spans="1:2">
      <c r="A50" s="3">
        <v>46</v>
      </c>
      <c r="B50" t="s">
        <v>354</v>
      </c>
    </row>
    <row r="51" spans="1:2">
      <c r="A51">
        <v>47</v>
      </c>
      <c r="B51" t="s">
        <v>355</v>
      </c>
    </row>
    <row r="52" spans="1:2">
      <c r="A52">
        <v>48</v>
      </c>
      <c r="B52" t="s">
        <v>356</v>
      </c>
    </row>
    <row r="53" spans="1:2">
      <c r="A53">
        <v>49</v>
      </c>
      <c r="B53" t="s">
        <v>357</v>
      </c>
    </row>
    <row r="54" spans="1:2">
      <c r="A54">
        <v>50</v>
      </c>
      <c r="B54" t="s">
        <v>358</v>
      </c>
    </row>
    <row r="55" spans="1:2">
      <c r="A55">
        <v>51</v>
      </c>
      <c r="B55" t="s">
        <v>359</v>
      </c>
    </row>
    <row r="56" spans="1:2">
      <c r="A56">
        <v>52</v>
      </c>
      <c r="B56" t="s">
        <v>360</v>
      </c>
    </row>
    <row r="57" spans="1:2">
      <c r="A57">
        <v>53</v>
      </c>
      <c r="B57" t="s">
        <v>361</v>
      </c>
    </row>
    <row r="58" spans="1:2">
      <c r="A58">
        <v>54</v>
      </c>
      <c r="B58" t="s">
        <v>362</v>
      </c>
    </row>
    <row r="59" spans="1:2">
      <c r="A59">
        <v>55</v>
      </c>
      <c r="B59" t="s">
        <v>363</v>
      </c>
    </row>
    <row r="60" spans="1:2">
      <c r="A60">
        <v>56</v>
      </c>
      <c r="B60" t="s">
        <v>364</v>
      </c>
    </row>
    <row r="61" spans="1:2">
      <c r="A61">
        <v>57</v>
      </c>
      <c r="B61" t="s">
        <v>365</v>
      </c>
    </row>
    <row r="62" spans="1:2">
      <c r="A62">
        <v>58</v>
      </c>
      <c r="B62" t="s">
        <v>366</v>
      </c>
    </row>
    <row r="63" spans="1:2">
      <c r="A63">
        <v>59</v>
      </c>
      <c r="B63" t="s">
        <v>367</v>
      </c>
    </row>
    <row r="64" spans="1:2">
      <c r="A64">
        <v>60</v>
      </c>
      <c r="B64" t="s">
        <v>368</v>
      </c>
    </row>
    <row r="65" spans="1:2">
      <c r="A65">
        <v>61</v>
      </c>
      <c r="B65" t="s">
        <v>369</v>
      </c>
    </row>
    <row r="66" spans="1:2">
      <c r="A66">
        <v>62</v>
      </c>
      <c r="B66" t="s">
        <v>370</v>
      </c>
    </row>
    <row r="67" spans="1:2">
      <c r="A67">
        <v>63</v>
      </c>
      <c r="B67" t="s">
        <v>371</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Data</vt:lpstr>
      <vt:lpstr>Data source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dc:creator>
  <cp:lastModifiedBy>陈迎</cp:lastModifiedBy>
  <dcterms:created xsi:type="dcterms:W3CDTF">2024-11-04T04:05:00Z</dcterms:created>
  <dcterms:modified xsi:type="dcterms:W3CDTF">2025-09-03T15:29:34Z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37D667A67205770E0CAC0F67FD6B2F48_41</vt:lpwstr>
  </property>
  <property fmtid="{D5CDD505-2E9C-101B-9397-08002B2CF9AE}" pid="3" name="KSOProductBuildVer">
    <vt:lpwstr>2052-12.1.22553.22553</vt:lpwstr>
  </property>
</Properties>
</file>