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6760" activeTab="1"/>
  </bookViews>
  <sheets>
    <sheet name="Data" sheetId="1" r:id="rId1"/>
    <sheet name="Data source" sheetId="2" r:id="rId2"/>
  </sheets>
  <definedNames>
    <definedName name="_xlnm._FilterDatabase" localSheetId="0" hidden="1">Data!$A$1:$GX$264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<sst xmlns="http://schemas.openxmlformats.org/spreadsheetml/2006/main" count="5176" uniqueCount="523">
  <si>
    <t>No.</t>
  </si>
  <si>
    <t>Article</t>
  </si>
  <si>
    <t>PI</t>
  </si>
  <si>
    <t>Location</t>
  </si>
  <si>
    <t>Longitude</t>
  </si>
  <si>
    <t>Latitude</t>
  </si>
  <si>
    <t>Ecosystem details</t>
  </si>
  <si>
    <t>Ecosystem type</t>
  </si>
  <si>
    <t>Altitude</t>
  </si>
  <si>
    <t>MAT</t>
  </si>
  <si>
    <t>MAP</t>
  </si>
  <si>
    <t>Treatment</t>
  </si>
  <si>
    <t>N addition</t>
  </si>
  <si>
    <t>P addition</t>
  </si>
  <si>
    <t>NP addition</t>
  </si>
  <si>
    <t>Experiment_start_year</t>
  </si>
  <si>
    <t>Year</t>
  </si>
  <si>
    <t>Duration</t>
  </si>
  <si>
    <t>Nutrient addition_type</t>
  </si>
  <si>
    <t>Arid index</t>
  </si>
  <si>
    <t>Sample size</t>
  </si>
  <si>
    <t>CUE method</t>
  </si>
  <si>
    <r>
      <rPr>
        <sz val="10"/>
        <color theme="1"/>
        <rFont val="Arial"/>
        <charset val="134"/>
      </rPr>
      <t xml:space="preserve">Incubation temperature  </t>
    </r>
    <r>
      <rPr>
        <sz val="10"/>
        <color theme="1"/>
        <rFont val="宋体-简"/>
        <charset val="134"/>
      </rPr>
      <t>℃</t>
    </r>
  </si>
  <si>
    <t>Incubation time h</t>
  </si>
  <si>
    <t>Mycorrhizal type</t>
  </si>
  <si>
    <t>Soil depth</t>
  </si>
  <si>
    <t>pH</t>
  </si>
  <si>
    <t>Initial SOC</t>
  </si>
  <si>
    <t>Initial TN</t>
  </si>
  <si>
    <t>Sand</t>
  </si>
  <si>
    <t>Silt</t>
  </si>
  <si>
    <t>Clay</t>
  </si>
  <si>
    <t>CUE</t>
  </si>
  <si>
    <t>Growth</t>
  </si>
  <si>
    <t>Respiration</t>
  </si>
  <si>
    <t>AGB</t>
  </si>
  <si>
    <t>BGB</t>
  </si>
  <si>
    <t>SOC</t>
  </si>
  <si>
    <t>TN</t>
  </si>
  <si>
    <t>EOC</t>
  </si>
  <si>
    <t>ETN</t>
  </si>
  <si>
    <t>NH4</t>
  </si>
  <si>
    <t>NO3</t>
  </si>
  <si>
    <t>MBC</t>
  </si>
  <si>
    <t>MBN</t>
  </si>
  <si>
    <t>BG</t>
  </si>
  <si>
    <t>NAG</t>
  </si>
  <si>
    <t>AP</t>
  </si>
  <si>
    <t>POX</t>
  </si>
  <si>
    <t>PER</t>
  </si>
  <si>
    <t>Fungi biomass</t>
  </si>
  <si>
    <t>Bacteria biomass</t>
  </si>
  <si>
    <t>Altitude mm</t>
  </si>
  <si>
    <r>
      <rPr>
        <sz val="10"/>
        <color theme="1"/>
        <rFont val="Arial"/>
        <charset val="134"/>
      </rPr>
      <t xml:space="preserve">MAT </t>
    </r>
    <r>
      <rPr>
        <sz val="10"/>
        <color theme="1"/>
        <rFont val="等线"/>
        <charset val="134"/>
      </rPr>
      <t>℃</t>
    </r>
  </si>
  <si>
    <t>MAP mm</t>
  </si>
  <si>
    <t>N addition rate g m-2 yr-1</t>
  </si>
  <si>
    <t>N addition type details</t>
  </si>
  <si>
    <t>N addition type</t>
  </si>
  <si>
    <t>N mode</t>
  </si>
  <si>
    <t>P addition rate</t>
  </si>
  <si>
    <t>P addition type</t>
  </si>
  <si>
    <t>P mode</t>
  </si>
  <si>
    <t>NP addition ratio</t>
  </si>
  <si>
    <t>NP addition rate</t>
  </si>
  <si>
    <t>NP addition type</t>
  </si>
  <si>
    <t>NP mode</t>
  </si>
  <si>
    <t>Duration yr</t>
  </si>
  <si>
    <t>Soil depth cm details</t>
  </si>
  <si>
    <t>Soil depth cm</t>
  </si>
  <si>
    <t>Initial SOC %</t>
  </si>
  <si>
    <t>Initial TN %</t>
  </si>
  <si>
    <t>Sand %</t>
  </si>
  <si>
    <t>Silt %</t>
  </si>
  <si>
    <t>Clay %</t>
  </si>
  <si>
    <t>CK-mean</t>
  </si>
  <si>
    <t>CK-sd</t>
  </si>
  <si>
    <t>CK-se</t>
  </si>
  <si>
    <t>T-mean</t>
  </si>
  <si>
    <t>T-sd</t>
  </si>
  <si>
    <t>T-se</t>
  </si>
  <si>
    <t>In RR</t>
  </si>
  <si>
    <t>Vi</t>
  </si>
  <si>
    <t>Dai 2022a</t>
  </si>
  <si>
    <t>Chen Yuemin</t>
  </si>
  <si>
    <t>Daiyunshan, Fujian</t>
  </si>
  <si>
    <t>Forest</t>
  </si>
  <si>
    <t>N</t>
  </si>
  <si>
    <t>0-5</t>
  </si>
  <si>
    <t>Urea</t>
  </si>
  <si>
    <t>Month</t>
  </si>
  <si>
    <t>Field</t>
  </si>
  <si>
    <t>stoichiometric method</t>
  </si>
  <si>
    <t>CK/LN</t>
  </si>
  <si>
    <t>ECM</t>
  </si>
  <si>
    <t>0-10</t>
  </si>
  <si>
    <t>0-15</t>
  </si>
  <si>
    <t>6-10</t>
  </si>
  <si>
    <t>CK/HN</t>
  </si>
  <si>
    <t>10-20</t>
  </si>
  <si>
    <t>Dai 2022b</t>
  </si>
  <si>
    <t>18O</t>
  </si>
  <si>
    <t>Sun 2024</t>
  </si>
  <si>
    <t>Luan 2020</t>
  </si>
  <si>
    <t>Sun Jianxin</t>
  </si>
  <si>
    <t>Lingkongshan, Shanxi</t>
  </si>
  <si>
    <t>Barcelos 2021</t>
  </si>
  <si>
    <t>Jessica P.Q. Barcelos</t>
  </si>
  <si>
    <t>Botucatu, Brazil</t>
  </si>
  <si>
    <t>Cropland</t>
  </si>
  <si>
    <t>&gt;10</t>
  </si>
  <si>
    <t>(NH4)2SO4</t>
  </si>
  <si>
    <t>14C</t>
  </si>
  <si>
    <t>Others</t>
  </si>
  <si>
    <t>CK-N</t>
  </si>
  <si>
    <t>AMF</t>
  </si>
  <si>
    <t>Lime-CK/N</t>
  </si>
  <si>
    <t>Lime+Gypsum-CK/N</t>
  </si>
  <si>
    <t>40-60</t>
  </si>
  <si>
    <t>30-100</t>
  </si>
  <si>
    <t>Chen 2021</t>
  </si>
  <si>
    <t>Biao Zhu</t>
  </si>
  <si>
    <t>Maqu, China</t>
  </si>
  <si>
    <t>Alpine meadow</t>
  </si>
  <si>
    <t>Grassland</t>
  </si>
  <si>
    <t>NH4NO3</t>
  </si>
  <si>
    <t>Once</t>
  </si>
  <si>
    <t>CK/MN</t>
  </si>
  <si>
    <t>Chen 2022</t>
  </si>
  <si>
    <t>Zhang Yangjian</t>
  </si>
  <si>
    <t>Naqu, China</t>
  </si>
  <si>
    <t>Alpine grassland</t>
  </si>
  <si>
    <t>aCO2-N/aCO2+N</t>
  </si>
  <si>
    <t>eCO2-N/eCO2+N</t>
  </si>
  <si>
    <t>Cui 2022</t>
  </si>
  <si>
    <t>Fang Linchuan</t>
  </si>
  <si>
    <t>Caoxinzhuang, China</t>
  </si>
  <si>
    <t>P</t>
  </si>
  <si>
    <t>KH2PO4</t>
  </si>
  <si>
    <t>Lab</t>
  </si>
  <si>
    <t>13C</t>
  </si>
  <si>
    <t>G-P0/P10</t>
  </si>
  <si>
    <t>0-20</t>
  </si>
  <si>
    <t>G-P0/P50</t>
  </si>
  <si>
    <t>G-P0/P100</t>
  </si>
  <si>
    <t>G-P0/P500</t>
  </si>
  <si>
    <t>S-P0/P10</t>
  </si>
  <si>
    <t>S-P0/P50</t>
  </si>
  <si>
    <t>S-P0/P100</t>
  </si>
  <si>
    <t>S-P0/P500</t>
  </si>
  <si>
    <t>Chen 2018</t>
  </si>
  <si>
    <t>Yang Yuanhe</t>
  </si>
  <si>
    <t>Qilian, China</t>
  </si>
  <si>
    <t>Permafrost</t>
  </si>
  <si>
    <t>G/LN</t>
  </si>
  <si>
    <t>G/HN</t>
  </si>
  <si>
    <t>Cui 2024</t>
  </si>
  <si>
    <t>Yang Jingping</t>
  </si>
  <si>
    <t>Shaanxi, China</t>
  </si>
  <si>
    <t>30-CK/LN</t>
  </si>
  <si>
    <t>30-CK/HN</t>
  </si>
  <si>
    <t>75-CK/LN</t>
  </si>
  <si>
    <t>75-CK/HN</t>
  </si>
  <si>
    <t>Duan 2023</t>
  </si>
  <si>
    <t>Li Dejun</t>
  </si>
  <si>
    <t>Mulun, China</t>
  </si>
  <si>
    <t>Karst Forest</t>
  </si>
  <si>
    <t>Valley-CK/LN</t>
  </si>
  <si>
    <t>Valley-CK/HN</t>
  </si>
  <si>
    <t>Slope-CK/LN</t>
  </si>
  <si>
    <t>Slope-CK/HN</t>
  </si>
  <si>
    <t>Fang 2020</t>
  </si>
  <si>
    <t>Ehsan Tavakkoli</t>
  </si>
  <si>
    <t>New SouthWales, Australia</t>
  </si>
  <si>
    <t>NP</t>
  </si>
  <si>
    <r>
      <rPr>
        <sz val="10"/>
        <color theme="1"/>
        <rFont val="Arial"/>
        <charset val="134"/>
      </rPr>
      <t>89</t>
    </r>
    <r>
      <rPr>
        <sz val="10"/>
        <color theme="1"/>
        <rFont val="宋体-简"/>
        <charset val="134"/>
      </rPr>
      <t>：</t>
    </r>
    <r>
      <rPr>
        <sz val="10"/>
        <color theme="1"/>
        <rFont val="Arial"/>
        <charset val="134"/>
      </rPr>
      <t>31</t>
    </r>
  </si>
  <si>
    <t>1:1-3:1</t>
  </si>
  <si>
    <t>N 89 g kg-1, P 31g kg-1</t>
  </si>
  <si>
    <t>NH4NO3, KH2PO4</t>
  </si>
  <si>
    <t>3-ss/ss_NP</t>
  </si>
  <si>
    <t>20-40</t>
  </si>
  <si>
    <t>15-30</t>
  </si>
  <si>
    <r>
      <rPr>
        <sz val="10"/>
        <color theme="1"/>
        <rFont val="Arial"/>
        <charset val="134"/>
      </rPr>
      <t>81</t>
    </r>
    <r>
      <rPr>
        <sz val="10"/>
        <color theme="1"/>
        <rFont val="宋体-简"/>
        <charset val="134"/>
      </rPr>
      <t>：</t>
    </r>
    <r>
      <rPr>
        <sz val="10"/>
        <color theme="1"/>
        <rFont val="Arial"/>
        <charset val="134"/>
      </rPr>
      <t>42</t>
    </r>
  </si>
  <si>
    <t>N 81 g kg-1, P 42g kg-1</t>
  </si>
  <si>
    <t>3-sb/sb_NP</t>
  </si>
  <si>
    <t>10-ss/ss_NP</t>
  </si>
  <si>
    <t>10-sb/sb_NP</t>
  </si>
  <si>
    <t>31-ss/ss_NP</t>
  </si>
  <si>
    <t>31-sb/sb_NP</t>
  </si>
  <si>
    <t>90-ss/ss_NP</t>
  </si>
  <si>
    <t>90-sb/sb_NP</t>
  </si>
  <si>
    <t>Feng 2022</t>
  </si>
  <si>
    <t>Gangcha, China</t>
  </si>
  <si>
    <t>Alpine steppe</t>
  </si>
  <si>
    <t>0/2</t>
  </si>
  <si>
    <t>0/8</t>
  </si>
  <si>
    <t>0/16</t>
  </si>
  <si>
    <t>0/24</t>
  </si>
  <si>
    <t>Gaudel 2024</t>
  </si>
  <si>
    <t>Zhang Xianfu</t>
  </si>
  <si>
    <t>Khumbu, Nepal</t>
  </si>
  <si>
    <t>C-only/CN-40</t>
  </si>
  <si>
    <t>C-only/CN-20</t>
  </si>
  <si>
    <t>C-only/CN-10</t>
  </si>
  <si>
    <t>C-only/CN-5</t>
  </si>
  <si>
    <t>Guo 2021</t>
  </si>
  <si>
    <t>Taiyue, China</t>
  </si>
  <si>
    <t>5-10</t>
  </si>
  <si>
    <t>Hicks 2022</t>
  </si>
  <si>
    <t>Lettice C. Hicks</t>
  </si>
  <si>
    <t>Abisko, Sweden</t>
  </si>
  <si>
    <t>Tundra</t>
  </si>
  <si>
    <t>NH4Cl</t>
  </si>
  <si>
    <t>3H</t>
  </si>
  <si>
    <t>CK/N</t>
  </si>
  <si>
    <t>L/NL</t>
  </si>
  <si>
    <t>Jiang 2014</t>
  </si>
  <si>
    <t>Zhang Rendong</t>
  </si>
  <si>
    <t>Guangzhou, China</t>
  </si>
  <si>
    <t>Jiang 2024</t>
  </si>
  <si>
    <t>Liu Wenjie</t>
  </si>
  <si>
    <t>Hainan, China</t>
  </si>
  <si>
    <t>60-80</t>
  </si>
  <si>
    <t>Kuske 2019</t>
  </si>
  <si>
    <t>Cheryl Kuske</t>
  </si>
  <si>
    <t>North Carolina, USA</t>
  </si>
  <si>
    <t>Litter-CK/N</t>
  </si>
  <si>
    <t>Oa-CK/N</t>
  </si>
  <si>
    <t>Mineral-CK/N</t>
  </si>
  <si>
    <t>Li 2020</t>
  </si>
  <si>
    <t>Li Jinhua</t>
  </si>
  <si>
    <t>Hezuo, China</t>
  </si>
  <si>
    <t>Glucose-CK/N</t>
  </si>
  <si>
    <t>NaH2PO4</t>
  </si>
  <si>
    <t>Glucose-CK/P</t>
  </si>
  <si>
    <t>10:10</t>
  </si>
  <si>
    <t>0-1:1</t>
  </si>
  <si>
    <t>N 10 g m-2, P 10g m-2</t>
  </si>
  <si>
    <t>Urea, NaH2PO4</t>
  </si>
  <si>
    <t>Glucose-CK/NP</t>
  </si>
  <si>
    <t>Vanillin-CK/N</t>
  </si>
  <si>
    <t>Vanillin-CK/P</t>
  </si>
  <si>
    <t>Vanillin-CK/NP</t>
  </si>
  <si>
    <t>Li 2021</t>
  </si>
  <si>
    <t>Wang Chao</t>
  </si>
  <si>
    <t>Jilin, China</t>
  </si>
  <si>
    <t>Organic-CK/N</t>
  </si>
  <si>
    <t>Li 2022</t>
  </si>
  <si>
    <t>Deng Lei</t>
  </si>
  <si>
    <t>Xinjiang, China</t>
  </si>
  <si>
    <t>Shurbland</t>
  </si>
  <si>
    <t>W/NW</t>
  </si>
  <si>
    <t>Li 2024</t>
  </si>
  <si>
    <t>Song Xinzahng</t>
  </si>
  <si>
    <t>Hangzhou, Zhejiang</t>
  </si>
  <si>
    <t>bamboo plantations</t>
  </si>
  <si>
    <t>BC0-N0/N30</t>
  </si>
  <si>
    <t>BC0-N0/N60</t>
  </si>
  <si>
    <t>BC0-N0/N90</t>
  </si>
  <si>
    <t>BC20-N0/N30</t>
  </si>
  <si>
    <t>BC20-N0/N60</t>
  </si>
  <si>
    <t>BC20-N0/N90</t>
  </si>
  <si>
    <t>Lian 2024</t>
  </si>
  <si>
    <t>Li Guihua</t>
  </si>
  <si>
    <t>Hebei, China</t>
  </si>
  <si>
    <t>Greenhouse vegetable plantations</t>
  </si>
  <si>
    <t>cropland</t>
  </si>
  <si>
    <t>Bulk-CK/N1</t>
  </si>
  <si>
    <t>Bulk-CK/N2</t>
  </si>
  <si>
    <t>Bulk-CK/N3</t>
  </si>
  <si>
    <t>Rhizosphere-CK/N1</t>
  </si>
  <si>
    <t>Rhizosphere-CK/N2</t>
  </si>
  <si>
    <t>Rhizosphere-CK/N3</t>
  </si>
  <si>
    <t>Liao 2021</t>
  </si>
  <si>
    <t>Liu Feng</t>
  </si>
  <si>
    <t>Hunan, China</t>
  </si>
  <si>
    <t>CK/CN40</t>
  </si>
  <si>
    <t>30-60</t>
  </si>
  <si>
    <t>CK/CN20</t>
  </si>
  <si>
    <t>CK/CN10</t>
  </si>
  <si>
    <t>CK/CN2.5</t>
  </si>
  <si>
    <t>Liu 2018</t>
  </si>
  <si>
    <t>Liu Lingli</t>
  </si>
  <si>
    <t>Duolun, China</t>
  </si>
  <si>
    <t>steppe</t>
  </si>
  <si>
    <t>Glu-0/8</t>
  </si>
  <si>
    <t>Glu-0/32</t>
  </si>
  <si>
    <t>Phe-0/8</t>
  </si>
  <si>
    <t>Phe-0/32</t>
  </si>
  <si>
    <t>Liu 2023</t>
  </si>
  <si>
    <t>Christoph C. Tebbe</t>
  </si>
  <si>
    <t>Hamerstorf, Germany</t>
  </si>
  <si>
    <t>Control-T1/T4</t>
  </si>
  <si>
    <t>Control-T1/T6</t>
  </si>
  <si>
    <t>Diversification-T1/T4</t>
  </si>
  <si>
    <t>Diversification-T1/T6</t>
  </si>
  <si>
    <t>Luo 2020</t>
  </si>
  <si>
    <t>Ding Weixin</t>
  </si>
  <si>
    <t>Haibei, China</t>
  </si>
  <si>
    <t>CK/N-Glucose</t>
  </si>
  <si>
    <t>CK/N-Vanillin</t>
  </si>
  <si>
    <t>Ca(H2PO4)2</t>
  </si>
  <si>
    <t>CK/P-Glucose</t>
  </si>
  <si>
    <t>CK/P-Vanillin</t>
  </si>
  <si>
    <t>10:5</t>
  </si>
  <si>
    <t>N 10 g m-2, P 5g m-2</t>
  </si>
  <si>
    <t>Urea, Ca(H2PO4)2</t>
  </si>
  <si>
    <t>CK/NP-Glucose</t>
  </si>
  <si>
    <t>CK/NP-Vanillin</t>
  </si>
  <si>
    <t>Ma 2023</t>
  </si>
  <si>
    <t>He Jinsheng</t>
  </si>
  <si>
    <t>Short-top-CK/N</t>
  </si>
  <si>
    <t>Short-top-CK/P</t>
  </si>
  <si>
    <t>Short-top-CK/NP</t>
  </si>
  <si>
    <t>Short-sub-CK/N</t>
  </si>
  <si>
    <t>20-30</t>
  </si>
  <si>
    <t>Short-sub-CK/P</t>
  </si>
  <si>
    <t>Short-sub-CK/NP</t>
  </si>
  <si>
    <t>Long-top-CK/N</t>
  </si>
  <si>
    <t>Long-top-CK/P</t>
  </si>
  <si>
    <t>Long-top-CK/NP</t>
  </si>
  <si>
    <t>Long-sub-CK/N</t>
  </si>
  <si>
    <t>Long-sub-CK/P</t>
  </si>
  <si>
    <t>Long-sub-CK/NP</t>
  </si>
  <si>
    <t>Ma 2020</t>
  </si>
  <si>
    <t>Wu lianghuan</t>
  </si>
  <si>
    <t>Rothamsted, England</t>
  </si>
  <si>
    <t>Cysteine-CK/N</t>
  </si>
  <si>
    <t>0-23</t>
  </si>
  <si>
    <t>Methionine-CK/N</t>
  </si>
  <si>
    <t>Ma 2024</t>
  </si>
  <si>
    <t>Cao Weidong</t>
  </si>
  <si>
    <t>Gansu, China</t>
  </si>
  <si>
    <t>37.5:6.55</t>
  </si>
  <si>
    <t>&gt;5:1</t>
  </si>
  <si>
    <t>N 37.5 g m-2, P 6.55g m-2</t>
  </si>
  <si>
    <t>Urea, Cattle manure</t>
  </si>
  <si>
    <t>CK/NF</t>
  </si>
  <si>
    <t>Mehnaz 2019</t>
  </si>
  <si>
    <t>Kazi Mehnaz</t>
  </si>
  <si>
    <t>Glu-NP/P</t>
  </si>
  <si>
    <t>Oxa-NP/P</t>
  </si>
  <si>
    <t>Phe-NP/P</t>
  </si>
  <si>
    <t>Meng 2024</t>
  </si>
  <si>
    <t>Bai Wei</t>
  </si>
  <si>
    <t>Liaoning, China</t>
  </si>
  <si>
    <t>CK/U</t>
  </si>
  <si>
    <t>Morris 2022</t>
  </si>
  <si>
    <t>Kendalynn Morris</t>
  </si>
  <si>
    <t>Dehesa, Spain</t>
  </si>
  <si>
    <t>open-CK/N</t>
  </si>
  <si>
    <t>open-CK/P</t>
  </si>
  <si>
    <t>5:2.5</t>
  </si>
  <si>
    <t>N 5 g m-2, P 2.5g m-2</t>
  </si>
  <si>
    <t>NH4NO3, Ca(H2PO4)2</t>
  </si>
  <si>
    <t>open-CK/NP</t>
  </si>
  <si>
    <t>under-CK/N</t>
  </si>
  <si>
    <t>under-CK/P</t>
  </si>
  <si>
    <t>under-CK/NP</t>
  </si>
  <si>
    <t>Parajuli 2022</t>
  </si>
  <si>
    <t>Binaya Parajuli</t>
  </si>
  <si>
    <t>SC, USA</t>
  </si>
  <si>
    <t>c-N/C+N</t>
  </si>
  <si>
    <t>Qin 2024</t>
  </si>
  <si>
    <t>Zhou Huakun</t>
  </si>
  <si>
    <t>CK/P</t>
  </si>
  <si>
    <t>CK/NP</t>
  </si>
  <si>
    <t>glu-CK/N</t>
  </si>
  <si>
    <t>glu-CK/P</t>
  </si>
  <si>
    <t>glu-CK/NP</t>
  </si>
  <si>
    <t>Riggs 2016</t>
  </si>
  <si>
    <t>Sarah Hobbie</t>
  </si>
  <si>
    <t>Nebraska, US</t>
  </si>
  <si>
    <t>Shortgrass prairie</t>
  </si>
  <si>
    <t>Nebraska-CK/N</t>
  </si>
  <si>
    <t>Nebraska-CK/P</t>
  </si>
  <si>
    <t>N 10 g m-2, P 10 g m-2</t>
  </si>
  <si>
    <t>Nebraska-CK/NP</t>
  </si>
  <si>
    <t>Nebraska-K/NK</t>
  </si>
  <si>
    <t>Nebraska-K/PK</t>
  </si>
  <si>
    <t>Nebraska-K/KNP</t>
  </si>
  <si>
    <t>Kansas, US</t>
  </si>
  <si>
    <t>Tallgrass prairie</t>
  </si>
  <si>
    <t>Silva 2019</t>
  </si>
  <si>
    <t>Johannes Rousk</t>
  </si>
  <si>
    <t>Kloster, Sweden</t>
  </si>
  <si>
    <t>Poor spruce-No-CO/K</t>
  </si>
  <si>
    <t>5-15</t>
  </si>
  <si>
    <t>Poor spruce-No-pH/ph+N</t>
  </si>
  <si>
    <t>Poor spruce-L-CO/K</t>
  </si>
  <si>
    <t>Poor spruce-L-pH/ph+N</t>
  </si>
  <si>
    <t>Rich spruce-No-CO/K</t>
  </si>
  <si>
    <t>Rich spruce-No-pH/ph+N</t>
  </si>
  <si>
    <t>Rich spruce-L-CO/K</t>
  </si>
  <si>
    <t>Rich spruce-L-pH/ph+N</t>
  </si>
  <si>
    <t>Poor beech-No-CO/K</t>
  </si>
  <si>
    <t>Poor beech-No-pH/ph+N</t>
  </si>
  <si>
    <t>Poor beech-L-CO/K</t>
  </si>
  <si>
    <t>Poor beech-L-pH/ph+N</t>
  </si>
  <si>
    <t>Rich beech-No-CO/K</t>
  </si>
  <si>
    <t>Rich beech-No-pH/ph+N</t>
  </si>
  <si>
    <t>Rich beech-L-CO/K</t>
  </si>
  <si>
    <t>Rich beech-L-pH/ph+N</t>
  </si>
  <si>
    <t>Song 2024</t>
  </si>
  <si>
    <t>Wang Xing</t>
  </si>
  <si>
    <t>S0W/S0N</t>
  </si>
  <si>
    <t>20.25:11.5</t>
  </si>
  <si>
    <t>N 20.25 g m-2, P 11.5 g m-2</t>
  </si>
  <si>
    <t>S0W/S0NP</t>
  </si>
  <si>
    <t>SW/SN</t>
  </si>
  <si>
    <t>SW/SNP</t>
  </si>
  <si>
    <t>Spohn 2016</t>
  </si>
  <si>
    <t>Marie Spohn</t>
  </si>
  <si>
    <t>Gumpenstein, Austria</t>
  </si>
  <si>
    <t>Temperate grassland</t>
  </si>
  <si>
    <t>12:12</t>
  </si>
  <si>
    <t>N 12 g m-2, P 12 g m-2</t>
  </si>
  <si>
    <t>Urea, P2O5</t>
  </si>
  <si>
    <t>0-7</t>
  </si>
  <si>
    <t>Sun 2023</t>
  </si>
  <si>
    <t>Shangguan Zhouping</t>
  </si>
  <si>
    <t>plantations</t>
  </si>
  <si>
    <t>15Y-C/CN</t>
  </si>
  <si>
    <t>15Y-C/CP</t>
  </si>
  <si>
    <t>1:1</t>
  </si>
  <si>
    <t>N 1 g m-2, P 1 g m-2</t>
  </si>
  <si>
    <t>NH4Cl, KH2PO4</t>
  </si>
  <si>
    <t>15Y-C/CNP</t>
  </si>
  <si>
    <t>45Y-C/CN</t>
  </si>
  <si>
    <t>45Y-C/CP</t>
  </si>
  <si>
    <t>45Y-C/CNP</t>
  </si>
  <si>
    <t>Wang 2024</t>
  </si>
  <si>
    <t>Wang Qiqi</t>
  </si>
  <si>
    <t>Eifel, Germany</t>
  </si>
  <si>
    <t>CaN</t>
  </si>
  <si>
    <t>35S</t>
  </si>
  <si>
    <t>10:3.5</t>
  </si>
  <si>
    <t>N 10 g m-2, P 3.5 g m-2</t>
  </si>
  <si>
    <t>CaN, CaNP</t>
  </si>
  <si>
    <t>CaNP</t>
  </si>
  <si>
    <t>Widdig 2020</t>
  </si>
  <si>
    <t>Cedar Creek, US</t>
  </si>
  <si>
    <t>Chichaqua Bottoms, US</t>
  </si>
  <si>
    <t>Tallgrass prairie restored</t>
  </si>
  <si>
    <t>Rookery, UK</t>
  </si>
  <si>
    <t>Mesic grassland</t>
  </si>
  <si>
    <t>Heron’s Brook, UK</t>
  </si>
  <si>
    <t>Ukulinga,  South Africa</t>
  </si>
  <si>
    <t>Summerveld,  South Africa</t>
  </si>
  <si>
    <t>Xie 2021</t>
  </si>
  <si>
    <t>Guan Bo</t>
  </si>
  <si>
    <t>Shandong, China</t>
  </si>
  <si>
    <t>0.6:0.18</t>
  </si>
  <si>
    <t>3:1-5:1</t>
  </si>
  <si>
    <t>N 0.6 g m-2, P 0.18 g m-2</t>
  </si>
  <si>
    <t>ST/LO</t>
  </si>
  <si>
    <t>1.2:0.36</t>
  </si>
  <si>
    <t>N 1.2 g m-2, P 0.36 g m-2</t>
  </si>
  <si>
    <t>ST/MI</t>
  </si>
  <si>
    <t>1.8:0.54</t>
  </si>
  <si>
    <t>N 1.8 g m-2, P 0.54 g m-2</t>
  </si>
  <si>
    <t>ST/HI</t>
  </si>
  <si>
    <t>Yuan 2019</t>
  </si>
  <si>
    <t>Fu Hua</t>
  </si>
  <si>
    <t>Zhao 2022</t>
  </si>
  <si>
    <t>Deng Jian</t>
  </si>
  <si>
    <t>N0/N1</t>
  </si>
  <si>
    <t>N0/N2</t>
  </si>
  <si>
    <t>N0/N3</t>
  </si>
  <si>
    <t>N0/N4</t>
  </si>
  <si>
    <t>Zhao 2023</t>
  </si>
  <si>
    <t>Wen Yuan</t>
  </si>
  <si>
    <t>CK-N0/N1</t>
  </si>
  <si>
    <t>CK-N0/N2</t>
  </si>
  <si>
    <t>L-N0/N1</t>
  </si>
  <si>
    <t>S-N0/N2</t>
  </si>
  <si>
    <t>Referneces</t>
  </si>
  <si>
    <t>Da H, Zhou JC, Zeng QX, Yuan XQ, Cui JY, Sun XQ, Su XQ, Li WP, Chen YM (2022) Effects of short-term nitrogen addition on soil carbon fractions in Pinus taiwanensis forest and its microbial mechanisms. Acta Scientiae Circumstantiae 42: 291-300</t>
  </si>
  <si>
    <t>Dai H，Zeng QX，Zhou JC，Peng YZ, Sun XQ, Chen JQ, Chen WW, Chen YM (2022) Ｒesponses of soil microbial carbon use efficiency to short-term nitrogen addition in Castanopsis fabri forest. Chinese Journal of Applied Ecology 33: 2611-2618</t>
  </si>
  <si>
    <t>Sun XQ, DaiH, Zeng QX, Zhou JC, Peng YZ, Chen WW, Zhang QF, Chen YM (2024) The influence of soil microbial community structure on microbial carbon use efficiency under nitrogen addition. Acta Ecologica Sinica 44: 1737-1746</t>
  </si>
  <si>
    <t>Luan LL, Liu EY, Gu X, Sun JX (2020) Effects of litter manipulation and nitrogen addition on soil ecoenzymatic stoichiometry in a mixed pine and oak forest. Acta Ecologica Sinica 40: 9220-9233</t>
  </si>
  <si>
    <t>Barcelos JPQ, Mariano E, Jones DL, Rosolem CA (2021) Topsoil and subsoil C and N turnover are affected by superficial lime and gypsum application in the short-term. Soil Biol Biochem 163: 108456</t>
  </si>
  <si>
    <t>Chen Y, Liu X, Hou YH, Zhou SR, Zhu B (2021) Particulate organic carbon is more vulnerable to nitrogen addition than mineral-associated organic carbon in soil of an alpine meadow. Plant Soil 458: 93-103</t>
  </si>
  <si>
    <t>Chen Y, Zhang YJ, Bai ED, Piao SL, Chen N, Zhao G, Zheng ZT, Zhu YX (2022) The stimulatory effect of elevated CO2 on soil respiration is unaffected by N addition. Sci Total Environ 813: 151907</t>
  </si>
  <si>
    <t>Cui YX, Moorhead DL, Wang XX, Xu MZ, Wang X, Wei XM, Zhu ZK, Ge TD, Peng SS, Zhu B, Zhang XC, Fang LC (2022) Decreasing microbial phosphorus limitation increases soil carbon release. Geoderma 419: 115868</t>
  </si>
  <si>
    <t>Chen LY, Liu L, Mao C, Qin SQ, Wang J, Liu FT, Blagodatsky S, Yang GB, Zhang QW, Zhang DY, Yu JC, Yang YH (2018) Nitrogen availability regulates topsoil carbon dynamics after permafrost thaw by altering microbial metabolic efficiency. Nat Commun 9: 3951</t>
  </si>
  <si>
    <t>Cui H, He C, Zheng WW, Jiang ZH, Yang JP (2024) Effects of nitrogen addition on rhizosphere priming: The role of stoichiometric imbalance. Sci Total Environ 914: 169731</t>
  </si>
  <si>
    <t>Duan PP, Wang KL, Li DJ (2023) Nitrogen addition effects on soil mineral-associated carbon differ between the valley and slope in a subtropical karst forest. Geoderma 430: 116357</t>
  </si>
  <si>
    <t>Fang YY, Singh BP, Collins D, Armstrong R, Van Zwieten L, Tavakkoli E (2020) Nutrient stoichiometry and labile carbon content of organic amendments control microbial biomass and carbon-use efficiency in a poorly structured sodic-subsoil. Biol Fert Soils 56: 219-233</t>
  </si>
  <si>
    <t>Feng XH, Qin SQ, Zhang DY, Chen PD, Hu J, Wang GQ, Liu Y, Wei B, Li QL, Yang YH, Chen LY (2022) Nitrogen input enhances microbial carbon use efficiency by altering plant-microbe-mineral interactions. Global Change Biol 28: 4845-4860.</t>
  </si>
  <si>
    <t>Gaudel G, Xing L, Shrestha S, Poudel M, Sherpa P, Raseduzzaman M, Zhang XF (2024) Microbial mechanisms regulate soil organic carbon mineralization under carbon with varying levels of nitrogen addition in the above-treeline ecosystem. Sci Total Environ 917: 170497</t>
  </si>
  <si>
    <t>Guo X, Luo Z, Sun OJ (2021) Long-term litter type treatments alter soil carbon composition but not microbial carbon utilization in a mixed pine-oak forest. Biogeochemistry 152: 327-343.</t>
  </si>
  <si>
    <t>Hicks LC, Yuan MY, Brangarí A, Rousk K, Rousk J (2022) Increased Above- and Belowground Plant Input Can Both Trigger Microbial Nitrogen Mining in Subarctic Tundra Soils. Ecosystems 25: 105-121.</t>
  </si>
  <si>
    <t>Jiang XY, Cao LX, Zhang RD (2014) Effects of addition of nitrogen on soil fungal and bacterial biomass and carbon utilisation efficiency in a city lawn soil. Soil Res 52: 97-105.</t>
  </si>
  <si>
    <t>Jiang YM, Su TY, Wang HF, Yang Q, Lu JL, Fu QY, Mao H, Xu WX, Luo YQ, Liu WJ, Yang H, Fang MY (2024) Deep soil microbial carbon use efficiency responds stronger to nitrogen deposition than top soil in tropical forests, southern China. Plant Soil 500: 605-622.</t>
  </si>
  <si>
    <t>Kuske CR, Sinsabaugh RL, Gallegos-Graves L, Albright MBN, Mueller R, Dunbar J (2019) Simple measurements in a complex system: soil community responses to nitrogen amendment in a forest. Ecosphere 10: e02687</t>
  </si>
  <si>
    <t>Li JH, Zhang R, Cheng BH, Ye LF, Li WJ, Shi XM (2021) Effects of nitrogen and phosphorus additions on decomposition and accumulation of soil organic carbon in alpine meadows on the Tibetan Plateau. Land Degrad Dev 32: 1467-1477.</t>
  </si>
  <si>
    <t>Li J, Sang CP, Yang JY, Qu LR, Xia ZW, Sun H, Jiang P, Wang XG, He HB, Wang C (2021) Stoichiometric imbalance and microbial community regulate microbial elements use efficiencies under nitrogen addition. Soil Biol Biochem 156: 108207</t>
  </si>
  <si>
    <t>Li JW, Xie JB, Zhang Y, Dong LB, Shangguan ZP, Deng L (2022) Interactive effects of nitrogen and water addition on soil microbial resource limitation in a temperate desert shrubland. Plant Soil 475: 361-378.</t>
  </si>
  <si>
    <t>Li Q, Ji H, Zhang C, Cui Y, Peng C, Chang SX, Cao T, Shi M, Li Y, Wang X, Zhang J, Song X (2024) Biochar amendment alleviates soil microbial nitrogen and phosphorus limitation and increases soil heterotrophic respiration under long-term nitrogen input in a subtropical forest. Sci Total Environ 951: 175867.</t>
  </si>
  <si>
    <t>Lian JS, Li GH, Zhang JF, Massart S (2024) Nitrogen fertilization affected microbial carbon use efficiency and microbial resource limitations via root exudates. Sci Total Environ 950: 174933</t>
  </si>
  <si>
    <t>Liao C, Tian QX, Liu F (2021) Nitrogen availability regulates deep soil priming effect by changing microbial metabolic efficiency in a subtropical forest. J Forestry Res 32: 713-723.</t>
  </si>
  <si>
    <t>Liu WX, Qiao CL, Yang S, Bai WM, Liu LL (2018) Microbial carbon use efficiency and priming effect regulate soil carbon storage under nitrogen deposition by slowing soil organic matter decomposition. Geoderma 332: 37-44.</t>
  </si>
  <si>
    <t>Liu B, Schroeder J, Ahnemann H, Poeplau C, Tebbe CC (2023) Crop diversification improves the diversity and network structure of the prokaryotic soil microbiome at conventional nitrogen fertilization. Plant Soil 489: 259-276.</t>
  </si>
  <si>
    <t>Luo RY, Kuzyakov Y, Liu DY, Fan JL, Luo JF, Lindsey S, He JS, Ding WX (2020) Nutrient addition reduces carbon sequestration in a Tibetan grassland soil: Disentangling microbial and physical controls. Soil Biol Biochem 144: 107764</t>
  </si>
  <si>
    <t>Ma T, Gao WJ, Shi BW, Yang ZY, Li YF, Zhu JX, He JS (2023) Effects of short- and long-term nutrient addition on microbial carbon use efficiency and carbon accumulation efficiency in the Tibetan alpine grassland. Soil Till Res 229: 105657</t>
  </si>
  <si>
    <t>Ma Q, Wen Y, Pan W, Macdonald A, Hill PW, Chadwick DR, Wu L, Jones DL (2020) Soil carbon, nitrogen, and sulphur status affects the metabolism of organic S but not its uptake by microorganisms. Soil Biol Biochem 149: 107943.</t>
  </si>
  <si>
    <t>Ma ZB, Liang T, Fu HR, Ma QX, Chang DN, Zhang JD, Che ZX, Zhou GP, Cao WD (2024) Long-term green manuring increases soil carbon sequestration via decreasing qCO2 caused by lower microbial phosphorus limitation in a dry land field. Agr Ecosyst Environ 374:  109142</t>
  </si>
  <si>
    <t>Mehnaz KR, Corneo PE, Keitel C, Dijkstra FA (2019) Carbon and phosphorus addition effects on microbial carbon use efficiency, soil organic matter priming, gross nitrogen mineralization and nitrous oxide emission from soil. Soil Biol Biochem 134: 175-186.</t>
  </si>
  <si>
    <t>Meng Y, Wu KK, Gong P, Zhang Z, Han M, Wei ZB, Wang LL, Lv N, Bai W, Zhang LL (2024) Effects of Corn Stalks Returning on Soil Microbial Carbon Use Efficiency and Corn Yield in Semi-Arid Cropland. Bioresources 19: 103-115.</t>
  </si>
  <si>
    <t>Morris KA, Richter A, Migliavacca M, Schrumpf M (2022) Growth of soil microbes is not limited by the availability of nitrogen and phosphorus in a Mediterranean oak-savanna. Soil Biol Biochem  169: 108680.</t>
  </si>
  <si>
    <t>Parajuli B, Ye RZ, Szogi A (2022) Mineral N suppressed priming effect while increasing microbial C use efficiency and N2O production in sandy soils under long-term conservation management. Biol Fert Soils 58: 903-915.</t>
  </si>
  <si>
    <t>Qin WK, Feng JG, Zhang QF, Yuan X, Zhou HK, Zhu B (2024) Nitrogen and phosphorus addition mediate soil priming effects via affecting microbial stoichiometric balance in an alpine meadow. Sci Total Environ 908：168350</t>
  </si>
  <si>
    <t>Riggs CE, Hobbie SE (2016) Mechanisms driving the soil organic matter decomposition response to nitrogen enrichment in grassland soils. Soil Biol Biochem 99: 54-65.</t>
  </si>
  <si>
    <t>Silva-Sánchez A, Soares M, Rousk J (2019) Testing the dependence of microbial growth and carbon use efficiency on nitrogen availability, pH, and organic matter quality. Soil Biol Biochem 134: 25-35.</t>
  </si>
  <si>
    <t>Song JJ, Song JH, Xu W, Gao GX, Bai JZ, Zhang ZH, Yu Q, Hao JQ, Yang GH, Ren GX, Feng YZ, Wang X (2024) Straw return with fertilizer improves soil CO2 emissions by mitigating microbial nitrogen limitation during the winter wheat season. Catena 241: 108050</t>
  </si>
  <si>
    <t>Spohn M, Pötsch EM, Eichorst SA, Woebken D, Wanek W, Richter A (2016) Soil microbial carbon use efficiency and biomass turnover in a long-term fertilization experiment in a temperate grassland. Soil Biol Biochem 97: 168-175.</t>
  </si>
  <si>
    <r>
      <rPr>
        <sz val="11"/>
        <color theme="1"/>
        <rFont val="宋体"/>
        <charset val="134"/>
        <scheme val="minor"/>
      </rPr>
      <t xml:space="preserve">Su ZX, Shangguan ZP (2023) Nitrogen addition decreases the soil cumulative priming effect and favours soil net carbon gains in </t>
    </r>
    <r>
      <rPr>
        <i/>
        <sz val="11"/>
        <color theme="1"/>
        <rFont val="宋体"/>
        <charset val="134"/>
        <scheme val="minor"/>
      </rPr>
      <t>Robinia pseudoacacia</t>
    </r>
    <r>
      <rPr>
        <sz val="11"/>
        <color theme="1"/>
        <rFont val="宋体"/>
        <charset val="134"/>
        <scheme val="minor"/>
      </rPr>
      <t xml:space="preserve"> plantation soil. Geoderma 433:  116444</t>
    </r>
  </si>
  <si>
    <t>Wang QQ, Bauke SL, Doring TF, Yin JH, Cooledge EC, Jones DL, Chadwick DR, Tietema A, Bol R (2024) Soil pH and phosphorus availability regulate sulphur cycling in an 82-year-old fertilised grassland. Soil Biol Biochem 194: 109436</t>
  </si>
  <si>
    <t>Widdig M, Schleuss PM, Biederman LA, Borer ET, Crawley MJ, Kirkman KP, Seabloom EW, Wragg PD, Spohn M (2020) Microbial carbon use efficiency in grassland soils subjected to nitrogen and phosphorus additions. Soil Biol Biochem 146: 107815</t>
  </si>
  <si>
    <t>Xie WJ, Zhang YP, Li JY, Wei SC, Li XP, Yu H, Guan B (2021) Straw application coupled with N and P supply enhanced microbial biomass, enzymatic activity, and carbon use efficiency in saline soil. Appl Soil Ecol 168: 104128</t>
  </si>
  <si>
    <t>Yuan X, Niu D, Gherardi LA, Liu Y, Wang Y, Elser JJ, Fu H (2019) Linkages of stoichiometric imbalances to soil microbial respiration with increasing nitrogen addition: Evidence from a long-term grassland experiment. Soil Biol Biochem 138: 107580.</t>
  </si>
  <si>
    <t>Zhao X, Lu XY, Yang JY, Zhang D, Ren CJ, Wang XK, Zhang XX, Deng J (2022) Effects of Nitrogen Addition on Microbial Carbon Use Efficiency of Soil Aggregates in Abandoned Grassland on the Loess Plateau of China. Forests 13: 276</t>
  </si>
  <si>
    <t>Zhao DQ, Liu ZX, Xu YP, Wang ZT, Li ZX, Ling J, Wu G, Wen Y (2023) Subsoil SOC increased by high C:N ratio straw application with optimized nitrogen supplementation. Soil Use Manage 40: e13020</t>
  </si>
</sst>
</file>

<file path=xl/styles.xml><?xml version="1.0" encoding="utf-8"?>
<styleSheet xmlns="http://schemas.openxmlformats.org/spreadsheetml/2006/main" xmlns:mc="http://schemas.openxmlformats.org/markup-compatibility/2006" xmlns:xr9="http://schemas.microsoft.com/office/spreadsheetml/2016/revision9" mc:Ignorable="xr9">
  <numFmts count="9">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_ ;[Red]\-0.00\ "/>
    <numFmt numFmtId="177" formatCode="0_ ;[Red]\-0\ "/>
    <numFmt numFmtId="178" formatCode="0.0_ ;[Red]\-0.0\ "/>
    <numFmt numFmtId="179" formatCode="0.0000_ ;[Red]\-0.0000\ "/>
    <numFmt numFmtId="180" formatCode="0_ "/>
  </numFmts>
  <fonts count="30">
    <font>
      <sz val="11"/>
      <color theme="1"/>
      <name val="宋体"/>
      <charset val="134"/>
      <scheme val="minor"/>
    </font>
    <font>
      <sz val="10.5"/>
      <color rgb="FF000000"/>
      <name val="宋体"/>
      <charset val="134"/>
      <scheme val="minor"/>
    </font>
    <font>
      <sz val="10"/>
      <color theme="1"/>
      <name val="Arial"/>
      <charset val="134"/>
    </font>
    <font>
      <sz val="10"/>
      <name val="Arial"/>
      <charset val="134"/>
    </font>
    <font>
      <sz val="10"/>
      <color theme="1"/>
      <name val="Arial Regular"/>
      <charset val="134"/>
    </font>
    <font>
      <sz val="10"/>
      <color rgb="FF000000"/>
      <name val="Arial"/>
      <charset val="134"/>
    </font>
    <font>
      <sz val="10"/>
      <name val="Arial Regular"/>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color theme="1"/>
      <name val="宋体"/>
      <charset val="134"/>
      <scheme val="minor"/>
    </font>
    <font>
      <i/>
      <sz val="11"/>
      <color theme="1"/>
      <name val="宋体"/>
      <charset val="134"/>
      <scheme val="minor"/>
    </font>
    <font>
      <sz val="10"/>
      <color theme="1"/>
      <name val="等线"/>
      <charset val="134"/>
    </font>
    <font>
      <sz val="10"/>
      <color theme="1"/>
      <name val="宋体-简"/>
      <charset val="134"/>
    </font>
  </fonts>
  <fills count="38">
    <fill>
      <patternFill patternType="none"/>
    </fill>
    <fill>
      <patternFill patternType="gray125"/>
    </fill>
    <fill>
      <patternFill patternType="solid">
        <fgColor theme="4" tint="0.599993896298105"/>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rgb="FFFFFF00"/>
        <bgColor indexed="64"/>
      </patternFill>
    </fill>
    <fill>
      <patternFill patternType="solid">
        <fgColor theme="6" tint="0.399914548173467"/>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0" fillId="7" borderId="1" applyNumberFormat="0" applyFont="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2" applyNumberFormat="0" applyFill="0" applyAlignment="0" applyProtection="0">
      <alignment vertical="center"/>
    </xf>
    <xf numFmtId="0" fontId="13" fillId="0" borderId="2" applyNumberFormat="0" applyFill="0" applyAlignment="0" applyProtection="0">
      <alignment vertical="center"/>
    </xf>
    <xf numFmtId="0" fontId="14" fillId="0" borderId="3" applyNumberFormat="0" applyFill="0" applyAlignment="0" applyProtection="0">
      <alignment vertical="center"/>
    </xf>
    <xf numFmtId="0" fontId="14" fillId="0" borderId="0" applyNumberFormat="0" applyFill="0" applyBorder="0" applyAlignment="0" applyProtection="0">
      <alignment vertical="center"/>
    </xf>
    <xf numFmtId="0" fontId="15" fillId="8" borderId="4" applyNumberFormat="0" applyAlignment="0" applyProtection="0">
      <alignment vertical="center"/>
    </xf>
    <xf numFmtId="0" fontId="16" fillId="9" borderId="5" applyNumberFormat="0" applyAlignment="0" applyProtection="0">
      <alignment vertical="center"/>
    </xf>
    <xf numFmtId="0" fontId="17" fillId="9" borderId="4" applyNumberFormat="0" applyAlignment="0" applyProtection="0">
      <alignment vertical="center"/>
    </xf>
    <xf numFmtId="0" fontId="18" fillId="10" borderId="6" applyNumberFormat="0" applyAlignment="0" applyProtection="0">
      <alignment vertical="center"/>
    </xf>
    <xf numFmtId="0" fontId="19" fillId="0" borderId="7" applyNumberFormat="0" applyFill="0" applyAlignment="0" applyProtection="0">
      <alignment vertical="center"/>
    </xf>
    <xf numFmtId="0" fontId="20" fillId="0" borderId="8" applyNumberFormat="0" applyFill="0" applyAlignment="0" applyProtection="0">
      <alignment vertical="center"/>
    </xf>
    <xf numFmtId="0" fontId="21" fillId="11" borderId="0" applyNumberFormat="0" applyBorder="0" applyAlignment="0" applyProtection="0">
      <alignment vertical="center"/>
    </xf>
    <xf numFmtId="0" fontId="22" fillId="12" borderId="0" applyNumberFormat="0" applyBorder="0" applyAlignment="0" applyProtection="0">
      <alignment vertical="center"/>
    </xf>
    <xf numFmtId="0" fontId="23" fillId="13" borderId="0" applyNumberFormat="0" applyBorder="0" applyAlignment="0" applyProtection="0">
      <alignment vertical="center"/>
    </xf>
    <xf numFmtId="0" fontId="24" fillId="14" borderId="0" applyNumberFormat="0" applyBorder="0" applyAlignment="0" applyProtection="0">
      <alignment vertical="center"/>
    </xf>
    <xf numFmtId="0" fontId="25" fillId="15" borderId="0" applyNumberFormat="0" applyBorder="0" applyAlignment="0" applyProtection="0">
      <alignment vertical="center"/>
    </xf>
    <xf numFmtId="0" fontId="25" fillId="16"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5" fillId="19" borderId="0" applyNumberFormat="0" applyBorder="0" applyAlignment="0" applyProtection="0">
      <alignment vertical="center"/>
    </xf>
    <xf numFmtId="0" fontId="25" fillId="20" borderId="0" applyNumberFormat="0" applyBorder="0" applyAlignment="0" applyProtection="0">
      <alignment vertical="center"/>
    </xf>
    <xf numFmtId="0" fontId="24" fillId="21" borderId="0" applyNumberFormat="0" applyBorder="0" applyAlignment="0" applyProtection="0">
      <alignment vertical="center"/>
    </xf>
    <xf numFmtId="0" fontId="24" fillId="22" borderId="0" applyNumberFormat="0" applyBorder="0" applyAlignment="0" applyProtection="0">
      <alignment vertical="center"/>
    </xf>
    <xf numFmtId="0" fontId="25" fillId="23" borderId="0" applyNumberFormat="0" applyBorder="0" applyAlignment="0" applyProtection="0">
      <alignment vertical="center"/>
    </xf>
    <xf numFmtId="0" fontId="25" fillId="24" borderId="0" applyNumberFormat="0" applyBorder="0" applyAlignment="0" applyProtection="0">
      <alignment vertical="center"/>
    </xf>
    <xf numFmtId="0" fontId="24" fillId="25" borderId="0" applyNumberFormat="0" applyBorder="0" applyAlignment="0" applyProtection="0">
      <alignment vertical="center"/>
    </xf>
    <xf numFmtId="0" fontId="24" fillId="26" borderId="0" applyNumberFormat="0" applyBorder="0" applyAlignment="0" applyProtection="0">
      <alignment vertical="center"/>
    </xf>
    <xf numFmtId="0" fontId="25" fillId="27" borderId="0" applyNumberFormat="0" applyBorder="0" applyAlignment="0" applyProtection="0">
      <alignment vertical="center"/>
    </xf>
    <xf numFmtId="0" fontId="25" fillId="28" borderId="0" applyNumberFormat="0" applyBorder="0" applyAlignment="0" applyProtection="0">
      <alignment vertical="center"/>
    </xf>
    <xf numFmtId="0" fontId="24" fillId="29" borderId="0" applyNumberFormat="0" applyBorder="0" applyAlignment="0" applyProtection="0">
      <alignment vertical="center"/>
    </xf>
    <xf numFmtId="0" fontId="24" fillId="30" borderId="0" applyNumberFormat="0" applyBorder="0" applyAlignment="0" applyProtection="0">
      <alignment vertical="center"/>
    </xf>
    <xf numFmtId="0" fontId="25" fillId="31" borderId="0" applyNumberFormat="0" applyBorder="0" applyAlignment="0" applyProtection="0">
      <alignment vertical="center"/>
    </xf>
    <xf numFmtId="0" fontId="25" fillId="32" borderId="0" applyNumberFormat="0" applyBorder="0" applyAlignment="0" applyProtection="0">
      <alignment vertical="center"/>
    </xf>
    <xf numFmtId="0" fontId="24" fillId="33" borderId="0" applyNumberFormat="0" applyBorder="0" applyAlignment="0" applyProtection="0">
      <alignment vertical="center"/>
    </xf>
    <xf numFmtId="0" fontId="24" fillId="34" borderId="0" applyNumberFormat="0" applyBorder="0" applyAlignment="0" applyProtection="0">
      <alignment vertical="center"/>
    </xf>
    <xf numFmtId="0" fontId="25" fillId="35" borderId="0" applyNumberFormat="0" applyBorder="0" applyAlignment="0" applyProtection="0">
      <alignment vertical="center"/>
    </xf>
    <xf numFmtId="0" fontId="25" fillId="36" borderId="0" applyNumberFormat="0" applyBorder="0" applyAlignment="0" applyProtection="0">
      <alignment vertical="center"/>
    </xf>
    <xf numFmtId="0" fontId="24" fillId="37" borderId="0" applyNumberFormat="0" applyBorder="0" applyAlignment="0" applyProtection="0">
      <alignment vertical="center"/>
    </xf>
  </cellStyleXfs>
  <cellXfs count="50">
    <xf numFmtId="0" fontId="0" fillId="0" borderId="0" xfId="0">
      <alignment vertical="center"/>
    </xf>
    <xf numFmtId="0" fontId="1" fillId="0" borderId="0" xfId="0" applyFont="1">
      <alignment vertical="center"/>
    </xf>
    <xf numFmtId="0" fontId="2" fillId="0" borderId="0" xfId="0" applyFont="1" applyFill="1">
      <alignment vertical="center"/>
    </xf>
    <xf numFmtId="0" fontId="3" fillId="0" borderId="0" xfId="0" applyFont="1">
      <alignment vertical="center"/>
    </xf>
    <xf numFmtId="0" fontId="2" fillId="0" borderId="0" xfId="0" applyFont="1">
      <alignment vertical="center"/>
    </xf>
    <xf numFmtId="176" fontId="2" fillId="0" borderId="0" xfId="0" applyNumberFormat="1" applyFont="1">
      <alignment vertical="center"/>
    </xf>
    <xf numFmtId="177" fontId="2" fillId="0" borderId="0" xfId="0" applyNumberFormat="1" applyFont="1">
      <alignment vertical="center"/>
    </xf>
    <xf numFmtId="49" fontId="2" fillId="0" borderId="0" xfId="0" applyNumberFormat="1" applyFont="1">
      <alignment vertical="center"/>
    </xf>
    <xf numFmtId="178" fontId="2" fillId="0" borderId="0" xfId="0" applyNumberFormat="1" applyFont="1">
      <alignment vertical="center"/>
    </xf>
    <xf numFmtId="176" fontId="4" fillId="0" borderId="0" xfId="0" applyNumberFormat="1" applyFont="1">
      <alignment vertical="center"/>
    </xf>
    <xf numFmtId="179" fontId="2" fillId="0" borderId="0" xfId="0" applyNumberFormat="1" applyFont="1">
      <alignment vertical="center"/>
    </xf>
    <xf numFmtId="0" fontId="3" fillId="0" borderId="0" xfId="0" applyFont="1" applyAlignment="1"/>
    <xf numFmtId="0" fontId="2" fillId="0" borderId="0" xfId="0" applyFont="1" applyAlignment="1"/>
    <xf numFmtId="0" fontId="5" fillId="0" borderId="0" xfId="0" applyFont="1">
      <alignment vertical="center"/>
    </xf>
    <xf numFmtId="176" fontId="2" fillId="0" borderId="0" xfId="0" applyNumberFormat="1" applyFont="1" applyAlignment="1"/>
    <xf numFmtId="178" fontId="2" fillId="0" borderId="0" xfId="0" applyNumberFormat="1" applyFont="1" applyAlignment="1"/>
    <xf numFmtId="177" fontId="2" fillId="2" borderId="0" xfId="0" applyNumberFormat="1" applyFont="1" applyFill="1">
      <alignment vertical="center"/>
    </xf>
    <xf numFmtId="49" fontId="2" fillId="2" borderId="0" xfId="0" applyNumberFormat="1" applyFont="1" applyFill="1">
      <alignment vertical="center"/>
    </xf>
    <xf numFmtId="0" fontId="2" fillId="2" borderId="0" xfId="0" applyFont="1" applyFill="1">
      <alignment vertical="center"/>
    </xf>
    <xf numFmtId="177" fontId="2" fillId="3" borderId="0" xfId="0" applyNumberFormat="1" applyFont="1" applyFill="1">
      <alignment vertical="center"/>
    </xf>
    <xf numFmtId="49" fontId="2" fillId="3" borderId="0" xfId="0" applyNumberFormat="1" applyFont="1" applyFill="1">
      <alignment vertical="center"/>
    </xf>
    <xf numFmtId="0" fontId="2" fillId="3" borderId="0" xfId="0" applyFont="1" applyFill="1">
      <alignment vertical="center"/>
    </xf>
    <xf numFmtId="49" fontId="2" fillId="4" borderId="0" xfId="0" applyNumberFormat="1" applyFont="1" applyFill="1">
      <alignment vertical="center"/>
    </xf>
    <xf numFmtId="0" fontId="2" fillId="4" borderId="0" xfId="0" applyFont="1" applyFill="1">
      <alignment vertical="center"/>
    </xf>
    <xf numFmtId="46" fontId="2" fillId="0" borderId="0" xfId="0" applyNumberFormat="1" applyFont="1">
      <alignment vertical="center"/>
    </xf>
    <xf numFmtId="180" fontId="2" fillId="0" borderId="0" xfId="0" applyNumberFormat="1" applyFont="1" applyAlignment="1"/>
    <xf numFmtId="180" fontId="2" fillId="5" borderId="0" xfId="0" applyNumberFormat="1" applyFont="1" applyFill="1" applyAlignment="1"/>
    <xf numFmtId="178" fontId="2" fillId="5" borderId="0" xfId="0" applyNumberFormat="1" applyFont="1" applyFill="1" applyAlignment="1"/>
    <xf numFmtId="176" fontId="3" fillId="6" borderId="0" xfId="0" applyNumberFormat="1" applyFont="1" applyFill="1" applyAlignment="1"/>
    <xf numFmtId="176" fontId="2" fillId="6" borderId="0" xfId="0" applyNumberFormat="1" applyFont="1" applyFill="1" applyAlignment="1"/>
    <xf numFmtId="179" fontId="3" fillId="6" borderId="0" xfId="0" applyNumberFormat="1" applyFont="1" applyFill="1" applyAlignment="1"/>
    <xf numFmtId="176" fontId="3" fillId="2" borderId="0" xfId="0" applyNumberFormat="1" applyFont="1" applyFill="1" applyAlignment="1"/>
    <xf numFmtId="179" fontId="2" fillId="6" borderId="0" xfId="0" applyNumberFormat="1" applyFont="1" applyFill="1" applyAlignment="1"/>
    <xf numFmtId="179" fontId="2" fillId="0" borderId="0" xfId="0" applyNumberFormat="1" applyFont="1" applyAlignment="1"/>
    <xf numFmtId="176" fontId="3" fillId="0" borderId="0" xfId="0" applyNumberFormat="1" applyFont="1" applyAlignment="1"/>
    <xf numFmtId="176" fontId="2" fillId="0" borderId="0" xfId="0" applyNumberFormat="1" applyFont="1" applyFill="1">
      <alignment vertical="center"/>
    </xf>
    <xf numFmtId="0" fontId="0" fillId="0" borderId="0" xfId="0" applyFill="1">
      <alignment vertical="center"/>
    </xf>
    <xf numFmtId="177" fontId="2" fillId="0" borderId="0" xfId="0" applyNumberFormat="1" applyFont="1" applyFill="1">
      <alignment vertical="center"/>
    </xf>
    <xf numFmtId="49" fontId="2" fillId="0" borderId="0" xfId="0" applyNumberFormat="1" applyFont="1" applyFill="1">
      <alignment vertical="center"/>
    </xf>
    <xf numFmtId="178" fontId="2" fillId="0" borderId="0" xfId="0" applyNumberFormat="1" applyFont="1" applyFill="1">
      <alignment vertical="center"/>
    </xf>
    <xf numFmtId="176" fontId="4" fillId="0" borderId="0" xfId="0" applyNumberFormat="1" applyFont="1" applyFill="1">
      <alignment vertical="center"/>
    </xf>
    <xf numFmtId="176" fontId="2" fillId="0" borderId="0" xfId="0" applyNumberFormat="1" applyFont="1" applyFill="1" applyAlignment="1"/>
    <xf numFmtId="179" fontId="2" fillId="0" borderId="0" xfId="0" applyNumberFormat="1" applyFont="1" applyFill="1" applyAlignment="1"/>
    <xf numFmtId="176" fontId="5" fillId="0" borderId="0" xfId="0" applyNumberFormat="1" applyFont="1">
      <alignment vertical="center"/>
    </xf>
    <xf numFmtId="0" fontId="2" fillId="0" borderId="0" xfId="0" applyFont="1" applyAlignment="1">
      <alignment vertical="center" wrapText="1"/>
    </xf>
    <xf numFmtId="176" fontId="3" fillId="0" borderId="0" xfId="0" applyNumberFormat="1" applyFont="1">
      <alignment vertical="center"/>
    </xf>
    <xf numFmtId="177" fontId="3" fillId="0" borderId="0" xfId="0" applyNumberFormat="1" applyFont="1">
      <alignment vertical="center"/>
    </xf>
    <xf numFmtId="178" fontId="3" fillId="0" borderId="0" xfId="0" applyNumberFormat="1" applyFont="1">
      <alignment vertical="center"/>
    </xf>
    <xf numFmtId="49" fontId="3" fillId="0" borderId="0" xfId="0" applyNumberFormat="1" applyFont="1">
      <alignment vertical="center"/>
    </xf>
    <xf numFmtId="176" fontId="6" fillId="0" borderId="0" xfId="0" applyNumberFormat="1" applyFont="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colors>
    <mruColors>
      <color rgb="00FF0000"/>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tyles" Target="styl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Y274"/>
  <sheetViews>
    <sheetView workbookViewId="0">
      <pane xSplit="4" ySplit="1" topLeftCell="E2" activePane="bottomRight" state="frozen"/>
      <selection/>
      <selection pane="topRight"/>
      <selection pane="bottomLeft"/>
      <selection pane="bottomRight" activeCell="AV27" sqref="AV27"/>
    </sheetView>
  </sheetViews>
  <sheetFormatPr defaultColWidth="9.20192307692308" defaultRowHeight="16.8"/>
  <cols>
    <col min="1" max="1" width="9.20192307692308" style="4"/>
    <col min="2" max="2" width="14.5961538461538" style="4" customWidth="1"/>
    <col min="3" max="3" width="18.3365384615385" style="4" customWidth="1"/>
    <col min="4" max="4" width="21" style="4" customWidth="1"/>
    <col min="5" max="5" width="12.6634615384615" style="5"/>
    <col min="6" max="6" width="11.4615384615385" style="5"/>
    <col min="7" max="7" width="19.5288461538462" style="4" customWidth="1"/>
    <col min="8" max="8" width="14.2692307692308" style="4" customWidth="1"/>
    <col min="9" max="9" width="13.8653846153846" style="4"/>
    <col min="10" max="10" width="9.20192307692308" style="5"/>
    <col min="11" max="11" width="10.3365384615385" style="4"/>
    <col min="12" max="12" width="10.3942307692308"/>
    <col min="13" max="13" width="23.3942307692308" style="6" customWidth="1"/>
    <col min="14" max="14" width="15.6634615384615" style="7" customWidth="1"/>
    <col min="15" max="17" width="15.3942307692308" style="4" customWidth="1"/>
    <col min="18" max="18" width="15.3942307692308" style="6" customWidth="1"/>
    <col min="19" max="19" width="15.3942307692308" style="7" customWidth="1"/>
    <col min="20" max="21" width="15.3942307692308" style="4" customWidth="1"/>
    <col min="22" max="23" width="17.1346153846154" style="7" customWidth="1"/>
    <col min="24" max="24" width="24.9326923076923" style="4" customWidth="1"/>
    <col min="25" max="27" width="15.3942307692308" style="4" customWidth="1"/>
    <col min="28" max="29" width="9.20192307692308" style="4"/>
    <col min="30" max="30" width="12.6634615384615" style="4" customWidth="1"/>
    <col min="31" max="31" width="9.20192307692308" style="4"/>
    <col min="32" max="32" width="12.4615384615385" style="4" customWidth="1"/>
    <col min="33" max="34" width="21" style="4" customWidth="1"/>
    <col min="35" max="35" width="12.4615384615385" style="4" customWidth="1"/>
    <col min="36" max="36" width="12.4615384615385" style="8" customWidth="1"/>
    <col min="37" max="38" width="16" style="4" customWidth="1"/>
    <col min="39" max="40" width="16" style="7" customWidth="1"/>
    <col min="41" max="41" width="16" style="5" customWidth="1"/>
    <col min="42" max="42" width="13" style="5" customWidth="1"/>
    <col min="43" max="44" width="13" style="9" customWidth="1"/>
    <col min="45" max="45" width="16.2019230769231" style="9" customWidth="1"/>
    <col min="46" max="46" width="9.20192307692308" style="9"/>
    <col min="47" max="47" width="13.8653846153846" style="5"/>
    <col min="48" max="48" width="12.9326923076923" style="5"/>
    <col min="49" max="52" width="13.8653846153846" style="5"/>
    <col min="53" max="53" width="9.52884615384615" style="10"/>
    <col min="54" max="54" width="9.20192307692308" style="10"/>
    <col min="55" max="55" width="13.8653846153846" style="5"/>
    <col min="56" max="56" width="9.20192307692308" style="5"/>
    <col min="57" max="60" width="13.8653846153846" style="5"/>
    <col min="61" max="62" width="9.20192307692308" style="5"/>
    <col min="63" max="63" width="12.6634615384615" style="5"/>
    <col min="64" max="64" width="9.59615384615385" style="5"/>
    <col min="65" max="68" width="13.8653846153846" style="5"/>
    <col min="69" max="72" width="9.20192307692308" style="5"/>
    <col min="73" max="76" width="13.8653846153846" style="5"/>
    <col min="77" max="80" width="9.20192307692308" style="5"/>
    <col min="81" max="84" width="13.8653846153846" style="5"/>
    <col min="85" max="87" width="9.20192307692308" style="5"/>
    <col min="88" max="88" width="11.5288461538462" style="5"/>
    <col min="89" max="92" width="12.9326923076923" style="5"/>
    <col min="93" max="102" width="9.20192307692308" style="5"/>
    <col min="103" max="103" width="12.9326923076923" style="5"/>
    <col min="104" max="104" width="9.20192307692308" style="5"/>
    <col min="105" max="108" width="12.9326923076923" style="5"/>
    <col min="109" max="112" width="9.20192307692308" style="5"/>
    <col min="113" max="116" width="12.9326923076923" style="5"/>
    <col min="117" max="128" width="9.20192307692308" style="5"/>
    <col min="129" max="132" width="12.9326923076923" style="5"/>
    <col min="133" max="134" width="9.20192307692308" style="5"/>
    <col min="135" max="135" width="12.9326923076923" style="5"/>
    <col min="136" max="136" width="9.20192307692308" style="5"/>
    <col min="137" max="140" width="13.8653846153846" style="5"/>
    <col min="141" max="141" width="9.46153846153846" style="5"/>
    <col min="142" max="144" width="9.20192307692308" style="5"/>
    <col min="145" max="148" width="12.9326923076923" style="5"/>
    <col min="149" max="150" width="9.20192307692308" style="5"/>
    <col min="151" max="151" width="12.9326923076923" style="5"/>
    <col min="152" max="152" width="9.20192307692308" style="5"/>
    <col min="153" max="156" width="13.8653846153846" style="5"/>
    <col min="157" max="158" width="9.20192307692308" style="5"/>
    <col min="159" max="159" width="12.9326923076923" style="5"/>
    <col min="160" max="160" width="9.20192307692308" style="5"/>
    <col min="161" max="164" width="13.8653846153846" style="5"/>
    <col min="165" max="166" width="9.20192307692308" style="5"/>
    <col min="167" max="167" width="12.9326923076923" style="5"/>
    <col min="168" max="168" width="9.20192307692308" style="5"/>
    <col min="169" max="172" width="13.8653846153846" style="5"/>
    <col min="173" max="174" width="9.20192307692308" style="5"/>
    <col min="175" max="175" width="9.86538461538461" style="5"/>
    <col min="176" max="176" width="9.66346153846154" style="5"/>
    <col min="177" max="180" width="12.9326923076923" style="5"/>
    <col min="181" max="182" width="9.20192307692308" style="5"/>
    <col min="183" max="183" width="9.86538461538461" style="5"/>
    <col min="184" max="184" width="9.20192307692308" style="5"/>
    <col min="185" max="186" width="9.86538461538461" style="5"/>
    <col min="187" max="187" width="9.20192307692308" style="5"/>
    <col min="188" max="188" width="9.86538461538461" style="5"/>
    <col min="189" max="190" width="9.20192307692308" style="5"/>
    <col min="191" max="191" width="11.7307692307692" style="5"/>
    <col min="192" max="192" width="9.20192307692308" style="5"/>
    <col min="193" max="196" width="12.9326923076923" style="5"/>
    <col min="197" max="198" width="9.20192307692308" style="5"/>
    <col min="199" max="199" width="12.9326923076923" style="5"/>
    <col min="200" max="200" width="9.20192307692308" style="5"/>
    <col min="201" max="204" width="12.9326923076923" style="5"/>
    <col min="205" max="207" width="9.20192307692308" style="5"/>
    <col min="208" max="16384" width="9.20192307692308" style="4"/>
  </cols>
  <sheetData>
    <row r="1" spans="1:206">
      <c r="A1" s="11" t="s">
        <v>0</v>
      </c>
      <c r="B1" s="12" t="s">
        <v>1</v>
      </c>
      <c r="C1" s="12" t="s">
        <v>2</v>
      </c>
      <c r="D1" s="12" t="s">
        <v>3</v>
      </c>
      <c r="E1" s="14" t="s">
        <v>4</v>
      </c>
      <c r="F1" s="14" t="s">
        <v>5</v>
      </c>
      <c r="G1" s="12" t="s">
        <v>6</v>
      </c>
      <c r="H1" s="12" t="s">
        <v>7</v>
      </c>
      <c r="I1" s="15" t="s">
        <v>8</v>
      </c>
      <c r="J1" s="14" t="s">
        <v>9</v>
      </c>
      <c r="K1" s="15" t="s">
        <v>10</v>
      </c>
      <c r="L1" t="s">
        <v>11</v>
      </c>
      <c r="M1" s="16" t="s">
        <v>12</v>
      </c>
      <c r="N1" s="17" t="s">
        <v>12</v>
      </c>
      <c r="O1" s="18" t="s">
        <v>12</v>
      </c>
      <c r="P1" s="18" t="s">
        <v>12</v>
      </c>
      <c r="Q1" s="18" t="s">
        <v>12</v>
      </c>
      <c r="R1" s="19" t="s">
        <v>13</v>
      </c>
      <c r="S1" s="19" t="s">
        <v>13</v>
      </c>
      <c r="T1" s="19" t="s">
        <v>13</v>
      </c>
      <c r="U1" s="19" t="s">
        <v>13</v>
      </c>
      <c r="V1" s="22" t="s">
        <v>14</v>
      </c>
      <c r="W1" s="22" t="s">
        <v>14</v>
      </c>
      <c r="X1" s="23" t="s">
        <v>14</v>
      </c>
      <c r="Y1" s="23" t="s">
        <v>14</v>
      </c>
      <c r="Z1" s="23" t="s">
        <v>14</v>
      </c>
      <c r="AA1" s="4" t="s">
        <v>15</v>
      </c>
      <c r="AB1" s="12" t="s">
        <v>16</v>
      </c>
      <c r="AC1" s="12" t="s">
        <v>17</v>
      </c>
      <c r="AD1" s="12" t="s">
        <v>18</v>
      </c>
      <c r="AE1" s="14" t="s">
        <v>19</v>
      </c>
      <c r="AF1" s="25" t="s">
        <v>20</v>
      </c>
      <c r="AG1" s="26" t="s">
        <v>21</v>
      </c>
      <c r="AH1" s="26" t="s">
        <v>21</v>
      </c>
      <c r="AI1" s="26" t="s">
        <v>22</v>
      </c>
      <c r="AJ1" s="27" t="s">
        <v>23</v>
      </c>
      <c r="AK1" s="12" t="s">
        <v>11</v>
      </c>
      <c r="AL1" s="4" t="s">
        <v>24</v>
      </c>
      <c r="AM1" s="7" t="s">
        <v>25</v>
      </c>
      <c r="AN1" s="7" t="s">
        <v>25</v>
      </c>
      <c r="AO1" s="14" t="s">
        <v>26</v>
      </c>
      <c r="AP1" s="5" t="s">
        <v>27</v>
      </c>
      <c r="AQ1" s="9" t="s">
        <v>28</v>
      </c>
      <c r="AR1" s="9" t="s">
        <v>29</v>
      </c>
      <c r="AS1" s="9" t="s">
        <v>30</v>
      </c>
      <c r="AT1" s="9" t="s">
        <v>31</v>
      </c>
      <c r="AU1" s="28" t="s">
        <v>32</v>
      </c>
      <c r="AV1" s="28" t="s">
        <v>32</v>
      </c>
      <c r="AW1" s="28" t="s">
        <v>32</v>
      </c>
      <c r="AX1" s="28" t="s">
        <v>32</v>
      </c>
      <c r="AY1" s="28" t="s">
        <v>32</v>
      </c>
      <c r="AZ1" s="28" t="s">
        <v>32</v>
      </c>
      <c r="BA1" s="30" t="s">
        <v>32</v>
      </c>
      <c r="BB1" s="30" t="s">
        <v>32</v>
      </c>
      <c r="BC1" s="31" t="s">
        <v>33</v>
      </c>
      <c r="BD1" s="31" t="s">
        <v>33</v>
      </c>
      <c r="BE1" s="31" t="s">
        <v>33</v>
      </c>
      <c r="BF1" s="31" t="s">
        <v>33</v>
      </c>
      <c r="BG1" s="31" t="s">
        <v>33</v>
      </c>
      <c r="BH1" s="31" t="s">
        <v>33</v>
      </c>
      <c r="BI1" s="31" t="s">
        <v>33</v>
      </c>
      <c r="BJ1" s="31" t="s">
        <v>33</v>
      </c>
      <c r="BK1" s="28" t="s">
        <v>34</v>
      </c>
      <c r="BL1" s="28" t="s">
        <v>34</v>
      </c>
      <c r="BM1" s="28" t="s">
        <v>34</v>
      </c>
      <c r="BN1" s="28" t="s">
        <v>34</v>
      </c>
      <c r="BO1" s="28" t="s">
        <v>34</v>
      </c>
      <c r="BP1" s="28" t="s">
        <v>34</v>
      </c>
      <c r="BQ1" s="28" t="s">
        <v>34</v>
      </c>
      <c r="BR1" s="28" t="s">
        <v>34</v>
      </c>
      <c r="BS1" s="34" t="s">
        <v>35</v>
      </c>
      <c r="BT1" s="34" t="s">
        <v>35</v>
      </c>
      <c r="BU1" s="34" t="s">
        <v>35</v>
      </c>
      <c r="BV1" s="34" t="s">
        <v>35</v>
      </c>
      <c r="BW1" s="34" t="s">
        <v>35</v>
      </c>
      <c r="BX1" s="34" t="s">
        <v>35</v>
      </c>
      <c r="BY1" s="34" t="s">
        <v>35</v>
      </c>
      <c r="BZ1" s="34" t="s">
        <v>35</v>
      </c>
      <c r="CA1" s="34" t="s">
        <v>36</v>
      </c>
      <c r="CB1" s="34" t="s">
        <v>36</v>
      </c>
      <c r="CC1" s="34" t="s">
        <v>36</v>
      </c>
      <c r="CD1" s="34" t="s">
        <v>36</v>
      </c>
      <c r="CE1" s="34" t="s">
        <v>36</v>
      </c>
      <c r="CF1" s="34" t="s">
        <v>36</v>
      </c>
      <c r="CG1" s="34" t="s">
        <v>36</v>
      </c>
      <c r="CH1" s="34" t="s">
        <v>36</v>
      </c>
      <c r="CI1" s="34" t="s">
        <v>37</v>
      </c>
      <c r="CJ1" s="34" t="s">
        <v>37</v>
      </c>
      <c r="CK1" s="34" t="s">
        <v>37</v>
      </c>
      <c r="CL1" s="34" t="s">
        <v>37</v>
      </c>
      <c r="CM1" s="34" t="s">
        <v>37</v>
      </c>
      <c r="CN1" s="34" t="s">
        <v>37</v>
      </c>
      <c r="CO1" s="34" t="s">
        <v>37</v>
      </c>
      <c r="CP1" s="34" t="s">
        <v>37</v>
      </c>
      <c r="CQ1" s="34" t="s">
        <v>38</v>
      </c>
      <c r="CR1" s="34" t="s">
        <v>38</v>
      </c>
      <c r="CS1" s="34" t="s">
        <v>38</v>
      </c>
      <c r="CT1" s="34" t="s">
        <v>38</v>
      </c>
      <c r="CU1" s="34" t="s">
        <v>38</v>
      </c>
      <c r="CV1" s="34" t="s">
        <v>38</v>
      </c>
      <c r="CW1" s="34" t="s">
        <v>38</v>
      </c>
      <c r="CX1" s="34" t="s">
        <v>38</v>
      </c>
      <c r="CY1" s="34" t="s">
        <v>39</v>
      </c>
      <c r="CZ1" s="34" t="s">
        <v>39</v>
      </c>
      <c r="DA1" s="34" t="s">
        <v>39</v>
      </c>
      <c r="DB1" s="34" t="s">
        <v>39</v>
      </c>
      <c r="DC1" s="34" t="s">
        <v>39</v>
      </c>
      <c r="DD1" s="34" t="s">
        <v>39</v>
      </c>
      <c r="DE1" s="34" t="s">
        <v>39</v>
      </c>
      <c r="DF1" s="34" t="s">
        <v>39</v>
      </c>
      <c r="DG1" s="34" t="s">
        <v>40</v>
      </c>
      <c r="DH1" s="34" t="s">
        <v>40</v>
      </c>
      <c r="DI1" s="34" t="s">
        <v>40</v>
      </c>
      <c r="DJ1" s="34" t="s">
        <v>40</v>
      </c>
      <c r="DK1" s="34" t="s">
        <v>40</v>
      </c>
      <c r="DL1" s="34" t="s">
        <v>40</v>
      </c>
      <c r="DM1" s="34" t="s">
        <v>40</v>
      </c>
      <c r="DN1" s="34" t="s">
        <v>40</v>
      </c>
      <c r="DO1" s="34" t="s">
        <v>41</v>
      </c>
      <c r="DP1" s="34" t="s">
        <v>41</v>
      </c>
      <c r="DQ1" s="34" t="s">
        <v>41</v>
      </c>
      <c r="DR1" s="34" t="s">
        <v>41</v>
      </c>
      <c r="DS1" s="34" t="s">
        <v>41</v>
      </c>
      <c r="DT1" s="34" t="s">
        <v>41</v>
      </c>
      <c r="DU1" s="34" t="s">
        <v>41</v>
      </c>
      <c r="DV1" s="34" t="s">
        <v>41</v>
      </c>
      <c r="DW1" s="34" t="s">
        <v>42</v>
      </c>
      <c r="DX1" s="34" t="s">
        <v>42</v>
      </c>
      <c r="DY1" s="34" t="s">
        <v>42</v>
      </c>
      <c r="DZ1" s="34" t="s">
        <v>42</v>
      </c>
      <c r="EA1" s="34" t="s">
        <v>42</v>
      </c>
      <c r="EB1" s="34" t="s">
        <v>42</v>
      </c>
      <c r="EC1" s="34" t="s">
        <v>42</v>
      </c>
      <c r="ED1" s="34" t="s">
        <v>42</v>
      </c>
      <c r="EE1" s="34" t="s">
        <v>43</v>
      </c>
      <c r="EF1" s="34" t="s">
        <v>43</v>
      </c>
      <c r="EG1" s="34" t="s">
        <v>43</v>
      </c>
      <c r="EH1" s="34" t="s">
        <v>43</v>
      </c>
      <c r="EI1" s="34" t="s">
        <v>43</v>
      </c>
      <c r="EJ1" s="34" t="s">
        <v>43</v>
      </c>
      <c r="EK1" s="34" t="s">
        <v>43</v>
      </c>
      <c r="EL1" s="34" t="s">
        <v>43</v>
      </c>
      <c r="EM1" s="34" t="s">
        <v>44</v>
      </c>
      <c r="EN1" s="34" t="s">
        <v>44</v>
      </c>
      <c r="EO1" s="34" t="s">
        <v>44</v>
      </c>
      <c r="EP1" s="34" t="s">
        <v>44</v>
      </c>
      <c r="EQ1" s="34" t="s">
        <v>44</v>
      </c>
      <c r="ER1" s="34" t="s">
        <v>44</v>
      </c>
      <c r="ES1" s="34" t="s">
        <v>44</v>
      </c>
      <c r="ET1" s="34" t="s">
        <v>44</v>
      </c>
      <c r="EU1" s="34" t="s">
        <v>45</v>
      </c>
      <c r="EV1" s="34" t="s">
        <v>45</v>
      </c>
      <c r="EW1" s="34" t="s">
        <v>45</v>
      </c>
      <c r="EX1" s="34" t="s">
        <v>45</v>
      </c>
      <c r="EY1" s="34" t="s">
        <v>45</v>
      </c>
      <c r="EZ1" s="34" t="s">
        <v>45</v>
      </c>
      <c r="FA1" s="34" t="s">
        <v>45</v>
      </c>
      <c r="FB1" s="34" t="s">
        <v>45</v>
      </c>
      <c r="FC1" s="34" t="s">
        <v>46</v>
      </c>
      <c r="FD1" s="34" t="s">
        <v>46</v>
      </c>
      <c r="FE1" s="34" t="s">
        <v>46</v>
      </c>
      <c r="FF1" s="34" t="s">
        <v>46</v>
      </c>
      <c r="FG1" s="34" t="s">
        <v>46</v>
      </c>
      <c r="FH1" s="34" t="s">
        <v>46</v>
      </c>
      <c r="FI1" s="34" t="s">
        <v>46</v>
      </c>
      <c r="FJ1" s="34" t="s">
        <v>46</v>
      </c>
      <c r="FK1" s="34" t="s">
        <v>47</v>
      </c>
      <c r="FL1" s="34" t="s">
        <v>47</v>
      </c>
      <c r="FM1" s="34" t="s">
        <v>47</v>
      </c>
      <c r="FN1" s="34" t="s">
        <v>47</v>
      </c>
      <c r="FO1" s="34" t="s">
        <v>47</v>
      </c>
      <c r="FP1" s="34" t="s">
        <v>47</v>
      </c>
      <c r="FQ1" s="34" t="s">
        <v>47</v>
      </c>
      <c r="FR1" s="34" t="s">
        <v>47</v>
      </c>
      <c r="FS1" s="34" t="s">
        <v>48</v>
      </c>
      <c r="FT1" s="34" t="s">
        <v>48</v>
      </c>
      <c r="FU1" s="34" t="s">
        <v>48</v>
      </c>
      <c r="FV1" s="34" t="s">
        <v>48</v>
      </c>
      <c r="FW1" s="34" t="s">
        <v>48</v>
      </c>
      <c r="FX1" s="34" t="s">
        <v>48</v>
      </c>
      <c r="FY1" s="34" t="s">
        <v>48</v>
      </c>
      <c r="FZ1" s="34" t="s">
        <v>48</v>
      </c>
      <c r="GA1" s="34" t="s">
        <v>49</v>
      </c>
      <c r="GB1" s="34" t="s">
        <v>49</v>
      </c>
      <c r="GC1" s="34" t="s">
        <v>49</v>
      </c>
      <c r="GD1" s="34" t="s">
        <v>49</v>
      </c>
      <c r="GE1" s="34" t="s">
        <v>49</v>
      </c>
      <c r="GF1" s="34" t="s">
        <v>49</v>
      </c>
      <c r="GG1" s="34" t="s">
        <v>49</v>
      </c>
      <c r="GH1" s="34" t="s">
        <v>49</v>
      </c>
      <c r="GI1" s="34" t="s">
        <v>50</v>
      </c>
      <c r="GJ1" s="34" t="s">
        <v>50</v>
      </c>
      <c r="GK1" s="34" t="s">
        <v>50</v>
      </c>
      <c r="GL1" s="34" t="s">
        <v>50</v>
      </c>
      <c r="GM1" s="34" t="s">
        <v>50</v>
      </c>
      <c r="GN1" s="34" t="s">
        <v>50</v>
      </c>
      <c r="GO1" s="34" t="s">
        <v>50</v>
      </c>
      <c r="GP1" s="34" t="s">
        <v>50</v>
      </c>
      <c r="GQ1" s="34" t="s">
        <v>51</v>
      </c>
      <c r="GR1" s="34" t="s">
        <v>51</v>
      </c>
      <c r="GS1" s="34" t="s">
        <v>51</v>
      </c>
      <c r="GT1" s="34" t="s">
        <v>51</v>
      </c>
      <c r="GU1" s="34" t="s">
        <v>51</v>
      </c>
      <c r="GV1" s="34" t="s">
        <v>51</v>
      </c>
      <c r="GW1" s="34" t="s">
        <v>51</v>
      </c>
      <c r="GX1" s="34" t="s">
        <v>51</v>
      </c>
    </row>
    <row r="2" spans="1:206">
      <c r="A2" s="11" t="s">
        <v>0</v>
      </c>
      <c r="B2" s="12" t="s">
        <v>1</v>
      </c>
      <c r="C2" s="12" t="s">
        <v>2</v>
      </c>
      <c r="D2" s="12" t="s">
        <v>3</v>
      </c>
      <c r="E2" s="14" t="s">
        <v>4</v>
      </c>
      <c r="F2" s="14" t="s">
        <v>5</v>
      </c>
      <c r="G2" s="12" t="s">
        <v>6</v>
      </c>
      <c r="H2" s="12" t="s">
        <v>7</v>
      </c>
      <c r="I2" s="15" t="s">
        <v>52</v>
      </c>
      <c r="J2" s="14" t="s">
        <v>53</v>
      </c>
      <c r="K2" s="15" t="s">
        <v>54</v>
      </c>
      <c r="L2" t="s">
        <v>11</v>
      </c>
      <c r="M2" s="16" t="s">
        <v>55</v>
      </c>
      <c r="N2" s="17" t="s">
        <v>55</v>
      </c>
      <c r="O2" s="18" t="s">
        <v>56</v>
      </c>
      <c r="P2" s="18" t="s">
        <v>57</v>
      </c>
      <c r="Q2" s="18" t="s">
        <v>58</v>
      </c>
      <c r="R2" s="19" t="s">
        <v>59</v>
      </c>
      <c r="S2" s="20" t="s">
        <v>59</v>
      </c>
      <c r="T2" s="21" t="s">
        <v>60</v>
      </c>
      <c r="U2" s="21" t="s">
        <v>61</v>
      </c>
      <c r="V2" s="22" t="s">
        <v>62</v>
      </c>
      <c r="W2" s="22" t="s">
        <v>62</v>
      </c>
      <c r="X2" s="23" t="s">
        <v>63</v>
      </c>
      <c r="Y2" s="23" t="s">
        <v>64</v>
      </c>
      <c r="Z2" s="23" t="s">
        <v>65</v>
      </c>
      <c r="AA2" s="4" t="s">
        <v>15</v>
      </c>
      <c r="AB2" s="12" t="s">
        <v>16</v>
      </c>
      <c r="AC2" s="12" t="s">
        <v>66</v>
      </c>
      <c r="AD2" s="12" t="s">
        <v>18</v>
      </c>
      <c r="AE2" s="14" t="s">
        <v>19</v>
      </c>
      <c r="AF2" s="25" t="s">
        <v>20</v>
      </c>
      <c r="AG2" s="26" t="s">
        <v>21</v>
      </c>
      <c r="AH2" s="26" t="s">
        <v>21</v>
      </c>
      <c r="AI2" s="26" t="s">
        <v>22</v>
      </c>
      <c r="AJ2" s="27" t="s">
        <v>23</v>
      </c>
      <c r="AK2" s="12" t="s">
        <v>11</v>
      </c>
      <c r="AL2" s="4" t="s">
        <v>24</v>
      </c>
      <c r="AM2" s="7" t="s">
        <v>67</v>
      </c>
      <c r="AN2" s="7" t="s">
        <v>68</v>
      </c>
      <c r="AO2" s="14" t="s">
        <v>26</v>
      </c>
      <c r="AP2" s="5" t="s">
        <v>69</v>
      </c>
      <c r="AQ2" s="9" t="s">
        <v>70</v>
      </c>
      <c r="AR2" s="9" t="s">
        <v>71</v>
      </c>
      <c r="AS2" s="9" t="s">
        <v>72</v>
      </c>
      <c r="AT2" s="9" t="s">
        <v>73</v>
      </c>
      <c r="AU2" s="29" t="s">
        <v>74</v>
      </c>
      <c r="AV2" s="29" t="s">
        <v>75</v>
      </c>
      <c r="AW2" s="29" t="s">
        <v>76</v>
      </c>
      <c r="AX2" s="29" t="s">
        <v>77</v>
      </c>
      <c r="AY2" s="29" t="s">
        <v>78</v>
      </c>
      <c r="AZ2" s="29" t="s">
        <v>79</v>
      </c>
      <c r="BA2" s="32" t="s">
        <v>80</v>
      </c>
      <c r="BB2" s="32" t="s">
        <v>81</v>
      </c>
      <c r="BC2" s="31" t="s">
        <v>74</v>
      </c>
      <c r="BD2" s="31" t="s">
        <v>75</v>
      </c>
      <c r="BE2" s="31" t="s">
        <v>76</v>
      </c>
      <c r="BF2" s="31" t="s">
        <v>77</v>
      </c>
      <c r="BG2" s="31" t="s">
        <v>78</v>
      </c>
      <c r="BH2" s="31" t="s">
        <v>79</v>
      </c>
      <c r="BI2" s="31" t="s">
        <v>80</v>
      </c>
      <c r="BJ2" s="31" t="s">
        <v>81</v>
      </c>
      <c r="BK2" s="29" t="s">
        <v>74</v>
      </c>
      <c r="BL2" s="29" t="s">
        <v>75</v>
      </c>
      <c r="BM2" s="29" t="s">
        <v>76</v>
      </c>
      <c r="BN2" s="29" t="s">
        <v>77</v>
      </c>
      <c r="BO2" s="29" t="s">
        <v>78</v>
      </c>
      <c r="BP2" s="29" t="s">
        <v>79</v>
      </c>
      <c r="BQ2" s="29" t="s">
        <v>80</v>
      </c>
      <c r="BR2" s="29" t="s">
        <v>81</v>
      </c>
      <c r="BS2" s="34" t="s">
        <v>74</v>
      </c>
      <c r="BT2" s="34" t="s">
        <v>75</v>
      </c>
      <c r="BU2" s="34" t="s">
        <v>76</v>
      </c>
      <c r="BV2" s="34" t="s">
        <v>77</v>
      </c>
      <c r="BW2" s="34" t="s">
        <v>78</v>
      </c>
      <c r="BX2" s="34" t="s">
        <v>79</v>
      </c>
      <c r="BY2" s="34" t="s">
        <v>80</v>
      </c>
      <c r="BZ2" s="34" t="s">
        <v>81</v>
      </c>
      <c r="CA2" s="34" t="s">
        <v>74</v>
      </c>
      <c r="CB2" s="34" t="s">
        <v>75</v>
      </c>
      <c r="CC2" s="34" t="s">
        <v>76</v>
      </c>
      <c r="CD2" s="34" t="s">
        <v>77</v>
      </c>
      <c r="CE2" s="34" t="s">
        <v>78</v>
      </c>
      <c r="CF2" s="34" t="s">
        <v>79</v>
      </c>
      <c r="CG2" s="34" t="s">
        <v>80</v>
      </c>
      <c r="CH2" s="34" t="s">
        <v>81</v>
      </c>
      <c r="CI2" s="34" t="s">
        <v>74</v>
      </c>
      <c r="CJ2" s="34" t="s">
        <v>75</v>
      </c>
      <c r="CK2" s="34" t="s">
        <v>76</v>
      </c>
      <c r="CL2" s="34" t="s">
        <v>77</v>
      </c>
      <c r="CM2" s="34" t="s">
        <v>78</v>
      </c>
      <c r="CN2" s="34" t="s">
        <v>79</v>
      </c>
      <c r="CO2" s="34" t="s">
        <v>80</v>
      </c>
      <c r="CP2" s="34" t="s">
        <v>81</v>
      </c>
      <c r="CQ2" s="34" t="s">
        <v>74</v>
      </c>
      <c r="CR2" s="34" t="s">
        <v>75</v>
      </c>
      <c r="CS2" s="34" t="s">
        <v>76</v>
      </c>
      <c r="CT2" s="34" t="s">
        <v>77</v>
      </c>
      <c r="CU2" s="34" t="s">
        <v>78</v>
      </c>
      <c r="CV2" s="34" t="s">
        <v>79</v>
      </c>
      <c r="CW2" s="34" t="s">
        <v>80</v>
      </c>
      <c r="CX2" s="34" t="s">
        <v>81</v>
      </c>
      <c r="CY2" s="34" t="s">
        <v>74</v>
      </c>
      <c r="CZ2" s="34" t="s">
        <v>75</v>
      </c>
      <c r="DA2" s="34" t="s">
        <v>76</v>
      </c>
      <c r="DB2" s="34" t="s">
        <v>77</v>
      </c>
      <c r="DC2" s="34" t="s">
        <v>78</v>
      </c>
      <c r="DD2" s="34" t="s">
        <v>79</v>
      </c>
      <c r="DE2" s="34" t="s">
        <v>80</v>
      </c>
      <c r="DF2" s="34" t="s">
        <v>81</v>
      </c>
      <c r="DG2" s="34" t="s">
        <v>74</v>
      </c>
      <c r="DH2" s="34" t="s">
        <v>75</v>
      </c>
      <c r="DI2" s="34" t="s">
        <v>76</v>
      </c>
      <c r="DJ2" s="34" t="s">
        <v>77</v>
      </c>
      <c r="DK2" s="34" t="s">
        <v>78</v>
      </c>
      <c r="DL2" s="34" t="s">
        <v>79</v>
      </c>
      <c r="DM2" s="34" t="s">
        <v>80</v>
      </c>
      <c r="DN2" s="34" t="s">
        <v>81</v>
      </c>
      <c r="DO2" s="34" t="s">
        <v>74</v>
      </c>
      <c r="DP2" s="34" t="s">
        <v>75</v>
      </c>
      <c r="DQ2" s="34" t="s">
        <v>76</v>
      </c>
      <c r="DR2" s="34" t="s">
        <v>77</v>
      </c>
      <c r="DS2" s="34" t="s">
        <v>78</v>
      </c>
      <c r="DT2" s="34" t="s">
        <v>79</v>
      </c>
      <c r="DU2" s="34" t="s">
        <v>80</v>
      </c>
      <c r="DV2" s="34" t="s">
        <v>81</v>
      </c>
      <c r="DW2" s="34" t="s">
        <v>74</v>
      </c>
      <c r="DX2" s="34" t="s">
        <v>75</v>
      </c>
      <c r="DY2" s="34" t="s">
        <v>76</v>
      </c>
      <c r="DZ2" s="34" t="s">
        <v>77</v>
      </c>
      <c r="EA2" s="34" t="s">
        <v>78</v>
      </c>
      <c r="EB2" s="34" t="s">
        <v>79</v>
      </c>
      <c r="EC2" s="34" t="s">
        <v>80</v>
      </c>
      <c r="ED2" s="34" t="s">
        <v>81</v>
      </c>
      <c r="EE2" s="34" t="s">
        <v>74</v>
      </c>
      <c r="EF2" s="34" t="s">
        <v>75</v>
      </c>
      <c r="EG2" s="34" t="s">
        <v>76</v>
      </c>
      <c r="EH2" s="34" t="s">
        <v>77</v>
      </c>
      <c r="EI2" s="34" t="s">
        <v>78</v>
      </c>
      <c r="EJ2" s="34" t="s">
        <v>79</v>
      </c>
      <c r="EK2" s="34" t="s">
        <v>80</v>
      </c>
      <c r="EL2" s="34" t="s">
        <v>81</v>
      </c>
      <c r="EM2" s="34" t="s">
        <v>74</v>
      </c>
      <c r="EN2" s="34" t="s">
        <v>75</v>
      </c>
      <c r="EO2" s="34" t="s">
        <v>76</v>
      </c>
      <c r="EP2" s="34" t="s">
        <v>77</v>
      </c>
      <c r="EQ2" s="34" t="s">
        <v>78</v>
      </c>
      <c r="ER2" s="34" t="s">
        <v>79</v>
      </c>
      <c r="ES2" s="34" t="s">
        <v>80</v>
      </c>
      <c r="ET2" s="34" t="s">
        <v>81</v>
      </c>
      <c r="EU2" s="34" t="s">
        <v>74</v>
      </c>
      <c r="EV2" s="34" t="s">
        <v>75</v>
      </c>
      <c r="EW2" s="34" t="s">
        <v>76</v>
      </c>
      <c r="EX2" s="34" t="s">
        <v>77</v>
      </c>
      <c r="EY2" s="34" t="s">
        <v>78</v>
      </c>
      <c r="EZ2" s="34" t="s">
        <v>79</v>
      </c>
      <c r="FA2" s="34" t="s">
        <v>80</v>
      </c>
      <c r="FB2" s="34" t="s">
        <v>81</v>
      </c>
      <c r="FC2" s="34" t="s">
        <v>74</v>
      </c>
      <c r="FD2" s="34" t="s">
        <v>75</v>
      </c>
      <c r="FE2" s="34" t="s">
        <v>76</v>
      </c>
      <c r="FF2" s="34" t="s">
        <v>77</v>
      </c>
      <c r="FG2" s="34" t="s">
        <v>78</v>
      </c>
      <c r="FH2" s="34" t="s">
        <v>79</v>
      </c>
      <c r="FI2" s="34" t="s">
        <v>80</v>
      </c>
      <c r="FJ2" s="34" t="s">
        <v>81</v>
      </c>
      <c r="FK2" s="34" t="s">
        <v>74</v>
      </c>
      <c r="FL2" s="34" t="s">
        <v>75</v>
      </c>
      <c r="FM2" s="34" t="s">
        <v>76</v>
      </c>
      <c r="FN2" s="34" t="s">
        <v>77</v>
      </c>
      <c r="FO2" s="34" t="s">
        <v>78</v>
      </c>
      <c r="FP2" s="34" t="s">
        <v>79</v>
      </c>
      <c r="FQ2" s="34" t="s">
        <v>80</v>
      </c>
      <c r="FR2" s="34" t="s">
        <v>81</v>
      </c>
      <c r="FS2" s="34" t="s">
        <v>74</v>
      </c>
      <c r="FT2" s="34" t="s">
        <v>75</v>
      </c>
      <c r="FU2" s="34" t="s">
        <v>76</v>
      </c>
      <c r="FV2" s="34" t="s">
        <v>77</v>
      </c>
      <c r="FW2" s="34" t="s">
        <v>78</v>
      </c>
      <c r="FX2" s="34" t="s">
        <v>79</v>
      </c>
      <c r="FY2" s="34" t="s">
        <v>80</v>
      </c>
      <c r="FZ2" s="34" t="s">
        <v>81</v>
      </c>
      <c r="GA2" s="34" t="s">
        <v>74</v>
      </c>
      <c r="GB2" s="34" t="s">
        <v>75</v>
      </c>
      <c r="GC2" s="34" t="s">
        <v>76</v>
      </c>
      <c r="GD2" s="34" t="s">
        <v>77</v>
      </c>
      <c r="GE2" s="34" t="s">
        <v>78</v>
      </c>
      <c r="GF2" s="34" t="s">
        <v>79</v>
      </c>
      <c r="GG2" s="34" t="s">
        <v>80</v>
      </c>
      <c r="GH2" s="34" t="s">
        <v>81</v>
      </c>
      <c r="GI2" s="34" t="s">
        <v>74</v>
      </c>
      <c r="GJ2" s="34" t="s">
        <v>75</v>
      </c>
      <c r="GK2" s="34" t="s">
        <v>76</v>
      </c>
      <c r="GL2" s="34" t="s">
        <v>77</v>
      </c>
      <c r="GM2" s="34" t="s">
        <v>78</v>
      </c>
      <c r="GN2" s="34" t="s">
        <v>79</v>
      </c>
      <c r="GO2" s="34" t="s">
        <v>80</v>
      </c>
      <c r="GP2" s="34" t="s">
        <v>81</v>
      </c>
      <c r="GQ2" s="34" t="s">
        <v>74</v>
      </c>
      <c r="GR2" s="34" t="s">
        <v>75</v>
      </c>
      <c r="GS2" s="34" t="s">
        <v>76</v>
      </c>
      <c r="GT2" s="34" t="s">
        <v>77</v>
      </c>
      <c r="GU2" s="34" t="s">
        <v>78</v>
      </c>
      <c r="GV2" s="34" t="s">
        <v>79</v>
      </c>
      <c r="GW2" s="34" t="s">
        <v>80</v>
      </c>
      <c r="GX2" s="34" t="s">
        <v>81</v>
      </c>
    </row>
    <row r="3" spans="1:174">
      <c r="A3" s="4">
        <v>1</v>
      </c>
      <c r="B3" s="4" t="s">
        <v>82</v>
      </c>
      <c r="C3" s="13" t="s">
        <v>83</v>
      </c>
      <c r="D3" s="4" t="s">
        <v>84</v>
      </c>
      <c r="E3" s="5">
        <v>118.208333</v>
      </c>
      <c r="F3" s="5">
        <v>25.675</v>
      </c>
      <c r="G3" s="4" t="s">
        <v>85</v>
      </c>
      <c r="H3" s="4" t="s">
        <v>85</v>
      </c>
      <c r="I3" s="4">
        <v>1450</v>
      </c>
      <c r="J3" s="5">
        <v>17.55</v>
      </c>
      <c r="K3" s="4">
        <v>1850</v>
      </c>
      <c r="L3" t="s">
        <v>86</v>
      </c>
      <c r="M3" s="6">
        <v>4</v>
      </c>
      <c r="N3" s="7" t="s">
        <v>87</v>
      </c>
      <c r="O3" s="4" t="s">
        <v>88</v>
      </c>
      <c r="P3" s="4" t="s">
        <v>88</v>
      </c>
      <c r="Q3" s="4" t="s">
        <v>89</v>
      </c>
      <c r="S3" s="8"/>
      <c r="AA3" s="4">
        <v>2018</v>
      </c>
      <c r="AB3" s="4">
        <v>2</v>
      </c>
      <c r="AC3" s="4" t="s">
        <v>87</v>
      </c>
      <c r="AD3" s="4" t="s">
        <v>90</v>
      </c>
      <c r="AE3" s="5">
        <v>1.66550004482269</v>
      </c>
      <c r="AF3" s="4">
        <v>4</v>
      </c>
      <c r="AG3" s="4" t="s">
        <v>91</v>
      </c>
      <c r="AH3" s="4" t="s">
        <v>91</v>
      </c>
      <c r="AI3" s="4">
        <v>20</v>
      </c>
      <c r="AJ3" s="8">
        <v>0.083</v>
      </c>
      <c r="AK3" s="4" t="s">
        <v>92</v>
      </c>
      <c r="AL3" s="4" t="s">
        <v>93</v>
      </c>
      <c r="AM3" s="7" t="s">
        <v>94</v>
      </c>
      <c r="AN3" s="7" t="s">
        <v>95</v>
      </c>
      <c r="AO3" s="5">
        <v>3.94</v>
      </c>
      <c r="AP3" s="5">
        <v>6.1</v>
      </c>
      <c r="AQ3" s="9">
        <v>0.395</v>
      </c>
      <c r="AR3" s="9">
        <v>48</v>
      </c>
      <c r="AS3" s="9">
        <v>42</v>
      </c>
      <c r="AT3" s="9">
        <v>11</v>
      </c>
      <c r="AU3" s="5">
        <v>0.527272516024089</v>
      </c>
      <c r="AV3" s="14">
        <f>AW3*(AF3^0.5)</f>
        <v>0.049004473189908</v>
      </c>
      <c r="AW3" s="5">
        <v>0.024502236594954</v>
      </c>
      <c r="AX3" s="5">
        <v>0.467038980654906</v>
      </c>
      <c r="AY3" s="14">
        <f>AZ3*(AF3^0.5)</f>
        <v>0.04291009081931</v>
      </c>
      <c r="AZ3" s="5">
        <v>0.021455045409655</v>
      </c>
      <c r="BA3" s="33">
        <f>LN(AX3)-LN(AU3)</f>
        <v>-0.121304798553532</v>
      </c>
      <c r="BB3" s="33">
        <f>(AY3^2)/(AF3*(AX3^2))+(AV3^2)/(AF3*(AU3^2))</f>
        <v>0.00426978114028847</v>
      </c>
      <c r="CI3" s="5">
        <v>61.05</v>
      </c>
      <c r="CJ3" s="14">
        <f>CK3*(AF3^0.5)</f>
        <v>5.3</v>
      </c>
      <c r="CK3" s="5">
        <v>2.65</v>
      </c>
      <c r="CL3" s="5">
        <v>56.9</v>
      </c>
      <c r="CM3" s="14">
        <f>CN3*(AF3^0.5)</f>
        <v>2.26</v>
      </c>
      <c r="CN3" s="5">
        <v>1.13</v>
      </c>
      <c r="CO3" s="33">
        <f>LN(CL3)-LN(CI3)</f>
        <v>-0.0703978594244283</v>
      </c>
      <c r="CP3" s="33">
        <f>(CM3^2)/(AF3*(CL3^2))+(CJ3^2)/(AF3*(CI3^2))</f>
        <v>0.00227856728342735</v>
      </c>
      <c r="CQ3" s="5">
        <v>3.95</v>
      </c>
      <c r="CR3" s="14">
        <f>CS3*(AF3^0.5)</f>
        <v>0.26</v>
      </c>
      <c r="CS3" s="5">
        <v>0.13</v>
      </c>
      <c r="CT3" s="5">
        <v>3.71</v>
      </c>
      <c r="CU3" s="14">
        <f>CV3*(AF3^0.5)</f>
        <v>0.22</v>
      </c>
      <c r="CV3" s="5">
        <v>0.11</v>
      </c>
      <c r="CW3" s="33">
        <f>LN(CT3)-LN(CQ3)</f>
        <v>-0.0626837022936868</v>
      </c>
      <c r="CX3" s="33">
        <f>(CU3^2)/(AF3*(CT3^2))+(CR3^2)/(AF3*(CQ3^2))</f>
        <v>0.00196225827446229</v>
      </c>
      <c r="CY3" s="5">
        <v>120.14</v>
      </c>
      <c r="CZ3" s="14">
        <f>DA3*(AF3^0.5)</f>
        <v>8.62</v>
      </c>
      <c r="DA3" s="5">
        <v>4.31</v>
      </c>
      <c r="DB3" s="5">
        <v>99.7</v>
      </c>
      <c r="DC3" s="14">
        <f>DD3*(AF3^0.5)</f>
        <v>8</v>
      </c>
      <c r="DD3" s="5">
        <v>4</v>
      </c>
      <c r="DE3" s="33">
        <f>LN(DB3)-LN(CY3)</f>
        <v>-0.186492052454223</v>
      </c>
      <c r="DF3" s="33">
        <f>(DC3^2)/(AF3*(DB3^2))+(CZ3^2)/(AF3*(CY3^2))</f>
        <v>0.00289664556103744</v>
      </c>
      <c r="EE3" s="5">
        <v>699.6</v>
      </c>
      <c r="EF3" s="14">
        <f>EG3*(AF3^0.5)</f>
        <v>21.44</v>
      </c>
      <c r="EG3" s="5">
        <v>10.72</v>
      </c>
      <c r="EH3" s="5">
        <v>621.98</v>
      </c>
      <c r="EI3" s="14">
        <f>EJ3*(AF3^0.5)</f>
        <v>32</v>
      </c>
      <c r="EJ3" s="5">
        <v>16</v>
      </c>
      <c r="EK3" s="33">
        <f>LN(EH3)-LN(EE3)</f>
        <v>-0.117600805263065</v>
      </c>
      <c r="EL3" s="33">
        <f>(EI3^2)/(AF3*(EH3^2))+(EF3^2)/(AF3*(EE3^2))</f>
        <v>0.000896535209168871</v>
      </c>
      <c r="EM3" s="5">
        <v>61.67</v>
      </c>
      <c r="EN3" s="14">
        <f>EO3*(AF3^0.5)</f>
        <v>2.68</v>
      </c>
      <c r="EO3" s="5">
        <v>1.34</v>
      </c>
      <c r="EP3" s="5">
        <v>57.85</v>
      </c>
      <c r="EQ3" s="14">
        <f>ER3*(AF3^0.5)</f>
        <v>5.76</v>
      </c>
      <c r="ER3" s="5">
        <v>2.88</v>
      </c>
      <c r="ES3" s="33">
        <f>LN(EP3)-LN(EM3)</f>
        <v>-0.063944135363716</v>
      </c>
      <c r="ET3" s="33">
        <f>(EQ3^2)/(AF3*(EP3^2))+(EN3^2)/(AF3*(EM3^2))</f>
        <v>0.00295056919464037</v>
      </c>
      <c r="EU3" s="5">
        <v>6.29629629629629</v>
      </c>
      <c r="EV3" s="14">
        <f>EW3*(AF3^0.5)</f>
        <v>3.7037037037037</v>
      </c>
      <c r="EW3" s="5">
        <v>1.85185185185185</v>
      </c>
      <c r="EX3" s="5">
        <v>10.9259259259259</v>
      </c>
      <c r="EY3" s="14">
        <f>EZ3*(AF3^0.5)</f>
        <v>8.51851851851848</v>
      </c>
      <c r="EZ3" s="5">
        <v>4.25925925925924</v>
      </c>
      <c r="FA3" s="33">
        <f>LN(EX3)-LN(EU3)</f>
        <v>0.551176919289557</v>
      </c>
      <c r="FB3" s="33">
        <f>(EY3^2)/(AF3*(EX3^2))+(EV3^2)/(AF3*(EU3^2))</f>
        <v>0.238473015648965</v>
      </c>
      <c r="FC3" s="5">
        <v>10.3342105263157</v>
      </c>
      <c r="FD3" s="14">
        <f>FE3*(AF3^0.5)</f>
        <v>7.36842105263142</v>
      </c>
      <c r="FE3" s="5">
        <v>3.68421052631571</v>
      </c>
      <c r="FF3" s="5">
        <v>15.5535087719298</v>
      </c>
      <c r="FG3" s="14">
        <f>FH3*(AF3^0.5)</f>
        <v>9.580701754386</v>
      </c>
      <c r="FH3" s="5">
        <v>4.790350877193</v>
      </c>
      <c r="FI3" s="33">
        <f>LN(FF3)-LN(FC3)</f>
        <v>0.408826455810877</v>
      </c>
      <c r="FJ3" s="33">
        <f>(FG3^2)/(AF3*(FF3^2))+(FD3^2)/(AF3*(FC3^2))</f>
        <v>0.221955556686013</v>
      </c>
      <c r="FK3" s="5">
        <v>316.695804195804</v>
      </c>
      <c r="FL3" s="14">
        <f>FM3*(AF3^0.5)</f>
        <v>109.055944055944</v>
      </c>
      <c r="FM3" s="5">
        <v>54.527972027972</v>
      </c>
      <c r="FN3" s="5">
        <v>411.013986013986</v>
      </c>
      <c r="FO3" s="14">
        <f>FP3*(AF3^0.5)</f>
        <v>136.328671328672</v>
      </c>
      <c r="FP3" s="5">
        <v>68.164335664336</v>
      </c>
      <c r="FQ3" s="33">
        <f>LN(FN3)-LN(FK3)</f>
        <v>0.260685538204938</v>
      </c>
      <c r="FR3" s="33">
        <f>(FO3^2)/(AF3*(FN3^2))+(FL3^2)/(AF3*(FK3^2))</f>
        <v>0.0571495177073175</v>
      </c>
    </row>
    <row r="4" spans="1:174">
      <c r="A4" s="4">
        <v>1</v>
      </c>
      <c r="B4" s="4" t="s">
        <v>82</v>
      </c>
      <c r="C4" s="13" t="s">
        <v>83</v>
      </c>
      <c r="D4" s="4" t="s">
        <v>84</v>
      </c>
      <c r="E4" s="5">
        <v>118.208333</v>
      </c>
      <c r="F4" s="5">
        <v>25.675</v>
      </c>
      <c r="G4" s="4" t="s">
        <v>85</v>
      </c>
      <c r="H4" s="4" t="s">
        <v>85</v>
      </c>
      <c r="I4" s="4">
        <v>1450</v>
      </c>
      <c r="J4" s="5">
        <v>17.55</v>
      </c>
      <c r="K4" s="4">
        <v>1850</v>
      </c>
      <c r="L4" t="s">
        <v>86</v>
      </c>
      <c r="M4" s="6">
        <v>8</v>
      </c>
      <c r="N4" s="7" t="s">
        <v>96</v>
      </c>
      <c r="O4" s="4" t="s">
        <v>88</v>
      </c>
      <c r="P4" s="4" t="s">
        <v>88</v>
      </c>
      <c r="Q4" s="4" t="s">
        <v>89</v>
      </c>
      <c r="S4" s="8"/>
      <c r="AA4" s="4">
        <v>2018</v>
      </c>
      <c r="AB4" s="4">
        <v>2</v>
      </c>
      <c r="AC4" s="4" t="s">
        <v>87</v>
      </c>
      <c r="AD4" s="4" t="s">
        <v>90</v>
      </c>
      <c r="AE4" s="5">
        <v>1.66550004482269</v>
      </c>
      <c r="AF4" s="4">
        <v>4</v>
      </c>
      <c r="AG4" s="4" t="s">
        <v>91</v>
      </c>
      <c r="AH4" s="4" t="s">
        <v>91</v>
      </c>
      <c r="AI4" s="4">
        <v>20</v>
      </c>
      <c r="AJ4" s="8">
        <v>0.083</v>
      </c>
      <c r="AK4" s="4" t="s">
        <v>97</v>
      </c>
      <c r="AL4" s="4" t="s">
        <v>93</v>
      </c>
      <c r="AM4" s="7" t="s">
        <v>94</v>
      </c>
      <c r="AN4" s="7" t="s">
        <v>95</v>
      </c>
      <c r="AO4" s="5">
        <v>3.94</v>
      </c>
      <c r="AP4" s="5">
        <v>6.1</v>
      </c>
      <c r="AQ4" s="9">
        <v>0.395</v>
      </c>
      <c r="AR4" s="9">
        <v>48</v>
      </c>
      <c r="AS4" s="9">
        <v>42</v>
      </c>
      <c r="AT4" s="9">
        <v>11</v>
      </c>
      <c r="AU4" s="5">
        <v>0.527272516024089</v>
      </c>
      <c r="AV4" s="14">
        <f t="shared" ref="AV4:AV67" si="0">AW4*(AF4^0.5)</f>
        <v>0.049004473189908</v>
      </c>
      <c r="AW4" s="5">
        <v>0.024502236594954</v>
      </c>
      <c r="AX4" s="5">
        <v>0.472653511744544</v>
      </c>
      <c r="AY4" s="14">
        <f t="shared" ref="AY4:AY67" si="1">AZ4*(AF4^0.5)</f>
        <v>0.03981410119866</v>
      </c>
      <c r="AZ4" s="5">
        <v>0.01990705059933</v>
      </c>
      <c r="BA4" s="33">
        <f t="shared" ref="BA4:BA67" si="2">LN(AX4)-LN(AU4)</f>
        <v>-0.109354936343414</v>
      </c>
      <c r="BB4" s="33">
        <f t="shared" ref="BB4:BB67" si="3">(AY4^2)/(AF4*(AX4^2))+(AV4^2)/(AF4*(AU4^2))</f>
        <v>0.00393333586272783</v>
      </c>
      <c r="CI4" s="5">
        <v>61.05</v>
      </c>
      <c r="CJ4" s="14">
        <f t="shared" ref="CJ4:CJ12" si="4">CK4*(AF4^0.5)</f>
        <v>5.3</v>
      </c>
      <c r="CK4" s="5">
        <v>2.65</v>
      </c>
      <c r="CL4" s="5">
        <v>55.5</v>
      </c>
      <c r="CM4" s="14">
        <f t="shared" ref="CM4:CM12" si="5">CN4*(AF4^0.5)</f>
        <v>4.5</v>
      </c>
      <c r="CN4" s="5">
        <v>2.25</v>
      </c>
      <c r="CO4" s="33">
        <f t="shared" ref="CO4:CO12" si="6">LN(CL4)-LN(CI4)</f>
        <v>-0.0953101798043248</v>
      </c>
      <c r="CP4" s="33">
        <f t="shared" ref="CP4:CP12" si="7">(CM4^2)/(AF4*(CL4^2))+(CJ4^2)/(AF4*(CI4^2))</f>
        <v>0.00352770684466016</v>
      </c>
      <c r="CQ4" s="5">
        <v>3.95</v>
      </c>
      <c r="CR4" s="14">
        <f t="shared" ref="CR4:CR12" si="8">CS4*(AF4^0.5)</f>
        <v>0.26</v>
      </c>
      <c r="CS4" s="5">
        <v>0.13</v>
      </c>
      <c r="CT4" s="5">
        <v>3.74</v>
      </c>
      <c r="CU4" s="14">
        <f t="shared" ref="CU4:CU12" si="9">CV4*(AF4^0.5)</f>
        <v>0.32</v>
      </c>
      <c r="CV4" s="5">
        <v>0.16</v>
      </c>
      <c r="CW4" s="33">
        <f t="shared" ref="CW4:CW12" si="10">LN(CT4)-LN(CQ4)</f>
        <v>-0.05462996748659</v>
      </c>
      <c r="CX4" s="33">
        <f t="shared" ref="CX4:CX12" si="11">(CU4^2)/(AF4*(CT4^2))+(CR4^2)/(AF4*(CQ4^2))</f>
        <v>0.00291335220621553</v>
      </c>
      <c r="CY4" s="5">
        <v>120.14</v>
      </c>
      <c r="CZ4" s="14">
        <f>DA4*(AF4^0.5)</f>
        <v>8.62</v>
      </c>
      <c r="DA4" s="5">
        <v>4.31</v>
      </c>
      <c r="DB4" s="5">
        <v>85.01</v>
      </c>
      <c r="DC4" s="14">
        <f>DD4*(AF4^0.5)</f>
        <v>8.38</v>
      </c>
      <c r="DD4" s="5">
        <v>4.19</v>
      </c>
      <c r="DE4" s="33">
        <f>LN(DB4)-LN(CY4)</f>
        <v>-0.345888832792747</v>
      </c>
      <c r="DF4" s="33">
        <f>(DC4^2)/(AF4*(DB4^2))+(CZ4^2)/(AF4*(CY4^2))</f>
        <v>0.00371634057953171</v>
      </c>
      <c r="EE4" s="5">
        <v>699.6</v>
      </c>
      <c r="EF4" s="14">
        <f>EG4*(AF4^0.5)</f>
        <v>21.44</v>
      </c>
      <c r="EG4" s="5">
        <v>10.72</v>
      </c>
      <c r="EH4" s="5">
        <v>602.81</v>
      </c>
      <c r="EI4" s="14">
        <f>EJ4*(AF4^0.5)</f>
        <v>34.46</v>
      </c>
      <c r="EJ4" s="5">
        <v>17.23</v>
      </c>
      <c r="EK4" s="33">
        <f t="shared" ref="EK4:EK39" si="12">LN(EH4)-LN(EE4)</f>
        <v>-0.148906687279541</v>
      </c>
      <c r="EL4" s="33">
        <f t="shared" ref="EL4:EL39" si="13">(EI4^2)/(AF4*(EH4^2))+(EF4^2)/(AF4*(EE4^2))</f>
        <v>0.0010517722850966</v>
      </c>
      <c r="EM4" s="5">
        <v>61.67</v>
      </c>
      <c r="EN4" s="14">
        <f>EO4*(AF4^0.5)</f>
        <v>2.68</v>
      </c>
      <c r="EO4" s="5">
        <v>1.34</v>
      </c>
      <c r="EP4" s="5">
        <v>48.84</v>
      </c>
      <c r="EQ4" s="14">
        <f>ER4*(AF4^0.5)</f>
        <v>5.86</v>
      </c>
      <c r="ER4" s="5">
        <v>2.93</v>
      </c>
      <c r="ES4" s="33">
        <f t="shared" ref="ES4:ES13" si="14">LN(EP4)-LN(EM4)</f>
        <v>-0.233247939760898</v>
      </c>
      <c r="ET4" s="33">
        <f t="shared" ref="ET4:ET13" si="15">(EQ4^2)/(AF4*(EP4^2))+(EN4^2)/(AF4*(EM4^2))</f>
        <v>0.00407114737774789</v>
      </c>
      <c r="EU4" s="5">
        <v>6.29629629629629</v>
      </c>
      <c r="EV4" s="14">
        <f>EW4*(AF4^0.5)</f>
        <v>3.7037037037037</v>
      </c>
      <c r="EW4" s="5">
        <v>1.85185185185185</v>
      </c>
      <c r="EX4" s="5">
        <v>17.5925925925925</v>
      </c>
      <c r="EY4" s="14">
        <f>EZ4*(AF4^0.5)</f>
        <v>12.2222222222222</v>
      </c>
      <c r="EZ4" s="5">
        <v>6.1111111111111</v>
      </c>
      <c r="FA4" s="33">
        <f>LN(EX4)-LN(EU4)</f>
        <v>1.02751636698438</v>
      </c>
      <c r="FB4" s="33">
        <f>(EY4^2)/(AF4*(EX4^2))+(EV4^2)/(AF4*(EU4^2))</f>
        <v>0.207170010256018</v>
      </c>
      <c r="FC4" s="5">
        <v>10.3342105263157</v>
      </c>
      <c r="FD4" s="14">
        <f>FE4*(AF4^0.5)</f>
        <v>7.36842105263142</v>
      </c>
      <c r="FE4" s="5">
        <v>3.68421052631571</v>
      </c>
      <c r="FF4" s="5">
        <v>21.8771929824561</v>
      </c>
      <c r="FG4" s="14">
        <f>FH4*(AF4^0.5)</f>
        <v>18.4175438596492</v>
      </c>
      <c r="FH4" s="5">
        <v>9.2087719298246</v>
      </c>
      <c r="FI4" s="33">
        <f>LN(FF4)-LN(FC4)</f>
        <v>0.749984875987915</v>
      </c>
      <c r="FJ4" s="33">
        <f>(FG4^2)/(AF4*(FF4^2))+(FD4^2)/(AF4*(FC4^2))</f>
        <v>0.304278959026967</v>
      </c>
      <c r="FK4" s="5">
        <v>316.695804195804</v>
      </c>
      <c r="FL4" s="14">
        <f>FM4*(AF4^0.5)</f>
        <v>109.055944055944</v>
      </c>
      <c r="FM4" s="5">
        <v>54.527972027972</v>
      </c>
      <c r="FN4" s="5">
        <v>461.013986013986</v>
      </c>
      <c r="FO4" s="14">
        <f>FP4*(AF4^0.5)</f>
        <v>122.692307692308</v>
      </c>
      <c r="FP4" s="5">
        <v>61.346153846154</v>
      </c>
      <c r="FQ4" s="33">
        <f>LN(FN4)-LN(FK4)</f>
        <v>0.375486676018155</v>
      </c>
      <c r="FR4" s="33">
        <f>(FO4^2)/(AF4*(FN4^2))+(FL4^2)/(AF4*(FK4^2))</f>
        <v>0.0473522394439664</v>
      </c>
    </row>
    <row r="5" spans="1:174">
      <c r="A5" s="4">
        <v>1</v>
      </c>
      <c r="B5" s="4" t="s">
        <v>82</v>
      </c>
      <c r="C5" s="13" t="s">
        <v>83</v>
      </c>
      <c r="D5" s="4" t="s">
        <v>84</v>
      </c>
      <c r="E5" s="5">
        <v>118.208333</v>
      </c>
      <c r="F5" s="5">
        <v>25.675</v>
      </c>
      <c r="G5" s="4" t="s">
        <v>85</v>
      </c>
      <c r="H5" s="4" t="s">
        <v>85</v>
      </c>
      <c r="I5" s="4">
        <v>1450</v>
      </c>
      <c r="J5" s="5">
        <v>17.55</v>
      </c>
      <c r="K5" s="4">
        <v>1850</v>
      </c>
      <c r="L5" t="s">
        <v>86</v>
      </c>
      <c r="M5" s="6">
        <v>4</v>
      </c>
      <c r="N5" s="7" t="s">
        <v>87</v>
      </c>
      <c r="O5" s="4" t="s">
        <v>88</v>
      </c>
      <c r="P5" s="4" t="s">
        <v>88</v>
      </c>
      <c r="Q5" s="4" t="s">
        <v>89</v>
      </c>
      <c r="S5" s="8"/>
      <c r="AA5" s="4">
        <v>2018</v>
      </c>
      <c r="AB5" s="4">
        <v>2</v>
      </c>
      <c r="AC5" s="4" t="s">
        <v>87</v>
      </c>
      <c r="AD5" s="4" t="s">
        <v>90</v>
      </c>
      <c r="AE5" s="5">
        <v>1.66550004482269</v>
      </c>
      <c r="AF5" s="4">
        <v>4</v>
      </c>
      <c r="AG5" s="4" t="s">
        <v>91</v>
      </c>
      <c r="AH5" s="4" t="s">
        <v>91</v>
      </c>
      <c r="AI5" s="4">
        <v>20</v>
      </c>
      <c r="AJ5" s="8">
        <v>0.083</v>
      </c>
      <c r="AK5" s="4" t="s">
        <v>92</v>
      </c>
      <c r="AL5" s="4" t="s">
        <v>93</v>
      </c>
      <c r="AM5" s="7" t="s">
        <v>98</v>
      </c>
      <c r="AN5" s="7" t="s">
        <v>95</v>
      </c>
      <c r="AO5" s="5">
        <v>4.14</v>
      </c>
      <c r="AP5" s="5">
        <v>2.79</v>
      </c>
      <c r="AQ5" s="9">
        <v>0.19</v>
      </c>
      <c r="AR5" s="9">
        <v>48</v>
      </c>
      <c r="AS5" s="9">
        <v>42</v>
      </c>
      <c r="AT5" s="9">
        <v>11</v>
      </c>
      <c r="AU5" s="5">
        <v>0.552094653473015</v>
      </c>
      <c r="AV5" s="14">
        <f t="shared" si="0"/>
        <v>0.076586433260394</v>
      </c>
      <c r="AW5" s="5">
        <v>0.038293216630197</v>
      </c>
      <c r="AX5" s="5">
        <v>0.543912782479038</v>
      </c>
      <c r="AY5" s="14">
        <f t="shared" si="1"/>
        <v>0.0612583025115698</v>
      </c>
      <c r="AZ5" s="5">
        <v>0.0306291512557849</v>
      </c>
      <c r="BA5" s="33">
        <f t="shared" si="2"/>
        <v>-0.0149305975831563</v>
      </c>
      <c r="BB5" s="33">
        <f t="shared" si="3"/>
        <v>0.00798190301753983</v>
      </c>
      <c r="CI5" s="5">
        <v>27.91</v>
      </c>
      <c r="CJ5" s="14">
        <f t="shared" si="4"/>
        <v>3.34</v>
      </c>
      <c r="CK5" s="5">
        <v>1.67</v>
      </c>
      <c r="CL5" s="5">
        <v>26.04</v>
      </c>
      <c r="CM5" s="14">
        <f t="shared" si="5"/>
        <v>3.58</v>
      </c>
      <c r="CN5" s="5">
        <v>1.79</v>
      </c>
      <c r="CO5" s="33">
        <f t="shared" si="6"/>
        <v>-0.0693512302078627</v>
      </c>
      <c r="CP5" s="33">
        <f t="shared" si="7"/>
        <v>0.0083054918144295</v>
      </c>
      <c r="CQ5" s="5">
        <v>1.9</v>
      </c>
      <c r="CR5" s="14">
        <f t="shared" si="8"/>
        <v>0.22</v>
      </c>
      <c r="CS5" s="5">
        <v>0.11</v>
      </c>
      <c r="CT5" s="5">
        <v>1.9</v>
      </c>
      <c r="CU5" s="14">
        <f t="shared" si="9"/>
        <v>0.16</v>
      </c>
      <c r="CV5" s="5">
        <v>0.08</v>
      </c>
      <c r="CW5" s="33">
        <f t="shared" si="10"/>
        <v>0</v>
      </c>
      <c r="CX5" s="33">
        <f t="shared" si="11"/>
        <v>0.00512465373961219</v>
      </c>
      <c r="CY5" s="5">
        <v>46.97</v>
      </c>
      <c r="CZ5" s="14">
        <f>DA5*(AF5^0.5)</f>
        <v>9.16</v>
      </c>
      <c r="DA5" s="5">
        <v>4.58</v>
      </c>
      <c r="DB5" s="5">
        <v>48.04</v>
      </c>
      <c r="DC5" s="14">
        <f>DD5*(AF5^0.5)</f>
        <v>8.62</v>
      </c>
      <c r="DD5" s="5">
        <v>4.31</v>
      </c>
      <c r="DE5" s="33">
        <f>LN(DB5)-LN(CY5)</f>
        <v>0.0225248971728793</v>
      </c>
      <c r="DF5" s="33">
        <f>(DC5^2)/(AF5*(DB5^2))+(CZ5^2)/(AF5*(CY5^2))</f>
        <v>0.0175571371147341</v>
      </c>
      <c r="EE5" s="5">
        <v>416.87</v>
      </c>
      <c r="EF5" s="14">
        <f>EG5*(AF5^0.5)</f>
        <v>28.32</v>
      </c>
      <c r="EG5" s="5">
        <v>14.16</v>
      </c>
      <c r="EH5" s="5">
        <v>413.48</v>
      </c>
      <c r="EI5" s="14">
        <f>EJ5*(AF5^0.5)</f>
        <v>30.62</v>
      </c>
      <c r="EJ5" s="5">
        <v>15.31</v>
      </c>
      <c r="EK5" s="33">
        <f t="shared" si="12"/>
        <v>-0.00816527689467694</v>
      </c>
      <c r="EL5" s="33">
        <f t="shared" si="13"/>
        <v>0.00252479823395641</v>
      </c>
      <c r="EM5" s="5">
        <v>29.95</v>
      </c>
      <c r="EN5" s="14">
        <f>EO5*(AF5^0.5)</f>
        <v>4.16</v>
      </c>
      <c r="EO5" s="5">
        <v>2.08</v>
      </c>
      <c r="EP5" s="5">
        <v>32.81</v>
      </c>
      <c r="EQ5" s="14">
        <f>ER5*(AF5^0.5)</f>
        <v>3.62</v>
      </c>
      <c r="ER5" s="5">
        <v>1.81</v>
      </c>
      <c r="ES5" s="33">
        <f t="shared" si="14"/>
        <v>0.091204022411552</v>
      </c>
      <c r="ET5" s="33">
        <f t="shared" si="15"/>
        <v>0.00786647442344574</v>
      </c>
      <c r="EU5" s="5">
        <v>2.03703703703704</v>
      </c>
      <c r="EV5" s="14">
        <f>EW5*(AF5^0.5)</f>
        <v>1.4814814814815</v>
      </c>
      <c r="EW5" s="5">
        <v>0.74074074074075</v>
      </c>
      <c r="EX5" s="5">
        <v>2.40740740740741</v>
      </c>
      <c r="EY5" s="14">
        <f>EZ5*(AF5^0.5)</f>
        <v>1.4814814814815</v>
      </c>
      <c r="EZ5" s="5">
        <v>0.74074074074075</v>
      </c>
      <c r="FA5" s="33">
        <f>LN(EX5)-LN(EU5)</f>
        <v>0.167054084663166</v>
      </c>
      <c r="FB5" s="33">
        <f>(EY5^2)/(AF5*(EX5^2))+(EV5^2)/(AF5*(EU5^2))</f>
        <v>0.226905961171701</v>
      </c>
      <c r="FC5" s="5">
        <v>2.25350877192982</v>
      </c>
      <c r="FD5" s="14">
        <f>FE5*(AF5^0.5)</f>
        <v>1.47543859649122</v>
      </c>
      <c r="FE5" s="5">
        <v>0.73771929824561</v>
      </c>
      <c r="FF5" s="5">
        <v>1.94649122807017</v>
      </c>
      <c r="FG5" s="14">
        <f>FH5*(AF5^0.5)</f>
        <v>2.21228070175438</v>
      </c>
      <c r="FH5" s="5">
        <v>1.10614035087719</v>
      </c>
      <c r="FI5" s="33">
        <f>LN(FF5)-LN(FC5)</f>
        <v>-0.14646007417729</v>
      </c>
      <c r="FJ5" s="33">
        <f>(FG5^2)/(AF5*(FF5^2))+(FD5^2)/(AF5*(FC5^2))</f>
        <v>0.430103004650259</v>
      </c>
      <c r="FK5" s="5">
        <v>81.0314685314683</v>
      </c>
      <c r="FL5" s="14">
        <f>FM5*(AF5^0.5)</f>
        <v>27.2377622377616</v>
      </c>
      <c r="FM5" s="5">
        <v>13.6188811188808</v>
      </c>
      <c r="FN5" s="5">
        <v>52.6048951048951</v>
      </c>
      <c r="FO5" s="14">
        <f>FP5*(AF5^0.5)</f>
        <v>34.0559440559442</v>
      </c>
      <c r="FP5" s="5">
        <v>17.0279720279721</v>
      </c>
      <c r="FQ5" s="33">
        <f>LN(FN5)-LN(FK5)</f>
        <v>-0.432028401369908</v>
      </c>
      <c r="FR5" s="33">
        <f>(FO5^2)/(AF5*(FN5^2))+(FL5^2)/(AF5*(FK5^2))</f>
        <v>0.133026030641716</v>
      </c>
    </row>
    <row r="6" spans="1:174">
      <c r="A6" s="4">
        <v>1</v>
      </c>
      <c r="B6" s="4" t="s">
        <v>82</v>
      </c>
      <c r="C6" s="13" t="s">
        <v>83</v>
      </c>
      <c r="D6" s="4" t="s">
        <v>84</v>
      </c>
      <c r="E6" s="5">
        <v>118.208333</v>
      </c>
      <c r="F6" s="5">
        <v>25.675</v>
      </c>
      <c r="G6" s="4" t="s">
        <v>85</v>
      </c>
      <c r="H6" s="4" t="s">
        <v>85</v>
      </c>
      <c r="I6" s="4">
        <v>1450</v>
      </c>
      <c r="J6" s="5">
        <v>17.55</v>
      </c>
      <c r="K6" s="4">
        <v>1850</v>
      </c>
      <c r="L6" t="s">
        <v>86</v>
      </c>
      <c r="M6" s="6">
        <v>8</v>
      </c>
      <c r="N6" s="7" t="s">
        <v>96</v>
      </c>
      <c r="O6" s="4" t="s">
        <v>88</v>
      </c>
      <c r="P6" s="4" t="s">
        <v>88</v>
      </c>
      <c r="Q6" s="4" t="s">
        <v>89</v>
      </c>
      <c r="S6" s="8"/>
      <c r="AA6" s="4">
        <v>2018</v>
      </c>
      <c r="AB6" s="4">
        <v>2</v>
      </c>
      <c r="AC6" s="4" t="s">
        <v>87</v>
      </c>
      <c r="AD6" s="4" t="s">
        <v>90</v>
      </c>
      <c r="AE6" s="5">
        <v>1.66550004482269</v>
      </c>
      <c r="AF6" s="4">
        <v>4</v>
      </c>
      <c r="AG6" s="4" t="s">
        <v>91</v>
      </c>
      <c r="AH6" s="4" t="s">
        <v>91</v>
      </c>
      <c r="AI6" s="4">
        <v>20</v>
      </c>
      <c r="AJ6" s="8">
        <v>0.083</v>
      </c>
      <c r="AK6" s="4" t="s">
        <v>97</v>
      </c>
      <c r="AL6" s="4" t="s">
        <v>93</v>
      </c>
      <c r="AM6" s="7" t="s">
        <v>98</v>
      </c>
      <c r="AN6" s="7" t="s">
        <v>95</v>
      </c>
      <c r="AO6" s="5">
        <v>4.14</v>
      </c>
      <c r="AP6" s="5">
        <v>2.79</v>
      </c>
      <c r="AQ6" s="9">
        <v>0.19</v>
      </c>
      <c r="AR6" s="9">
        <v>48</v>
      </c>
      <c r="AS6" s="9">
        <v>42</v>
      </c>
      <c r="AT6" s="9">
        <v>11</v>
      </c>
      <c r="AU6" s="5">
        <v>0.552094653473015</v>
      </c>
      <c r="AV6" s="14">
        <f t="shared" si="0"/>
        <v>0.076586433260394</v>
      </c>
      <c r="AW6" s="5">
        <v>0.038293216630197</v>
      </c>
      <c r="AX6" s="5">
        <v>0.544953815766542</v>
      </c>
      <c r="AY6" s="14">
        <f t="shared" si="1"/>
        <v>0.064332603938732</v>
      </c>
      <c r="AZ6" s="5">
        <v>0.032166301969366</v>
      </c>
      <c r="BA6" s="33">
        <f t="shared" si="2"/>
        <v>-0.0130184559004666</v>
      </c>
      <c r="BB6" s="33">
        <f t="shared" si="3"/>
        <v>0.00829483030351062</v>
      </c>
      <c r="CI6" s="5">
        <v>27.91</v>
      </c>
      <c r="CJ6" s="14">
        <f t="shared" si="4"/>
        <v>3.34</v>
      </c>
      <c r="CK6" s="5">
        <v>1.67</v>
      </c>
      <c r="CL6" s="5">
        <v>25.36</v>
      </c>
      <c r="CM6" s="14">
        <f t="shared" si="5"/>
        <v>3.28</v>
      </c>
      <c r="CN6" s="5">
        <v>1.64</v>
      </c>
      <c r="CO6" s="33">
        <f t="shared" si="6"/>
        <v>-0.0958119179792059</v>
      </c>
      <c r="CP6" s="33">
        <f t="shared" si="7"/>
        <v>0.00776229908333557</v>
      </c>
      <c r="CQ6" s="5">
        <v>1.9</v>
      </c>
      <c r="CR6" s="14">
        <f t="shared" si="8"/>
        <v>0.22</v>
      </c>
      <c r="CS6" s="5">
        <v>0.11</v>
      </c>
      <c r="CT6" s="5">
        <v>1.83</v>
      </c>
      <c r="CU6" s="14">
        <f t="shared" si="9"/>
        <v>0.18</v>
      </c>
      <c r="CV6" s="5">
        <v>0.09</v>
      </c>
      <c r="CW6" s="33">
        <f t="shared" si="10"/>
        <v>-0.0375379193190651</v>
      </c>
      <c r="CX6" s="33">
        <f t="shared" si="11"/>
        <v>0.00577050520330445</v>
      </c>
      <c r="CY6" s="5">
        <v>46.97</v>
      </c>
      <c r="CZ6" s="14">
        <f>DA6*(AF6^0.5)</f>
        <v>9.16</v>
      </c>
      <c r="DA6" s="5">
        <v>4.58</v>
      </c>
      <c r="DB6" s="5">
        <v>44.33</v>
      </c>
      <c r="DC6" s="14">
        <f>DD6*(AF6^0.5)</f>
        <v>9.44</v>
      </c>
      <c r="DD6" s="5">
        <v>4.72</v>
      </c>
      <c r="DE6" s="33">
        <f>LN(DB6)-LN(CY6)</f>
        <v>-0.0578474512819414</v>
      </c>
      <c r="DF6" s="33">
        <f>(DC6^2)/(AF6*(DB6^2))+(CZ6^2)/(AF6*(CY6^2))</f>
        <v>0.0208447635940444</v>
      </c>
      <c r="EE6" s="5">
        <v>416.87</v>
      </c>
      <c r="EF6" s="14">
        <f>EG6*(AF6^0.5)</f>
        <v>28.32</v>
      </c>
      <c r="EG6" s="5">
        <v>14.16</v>
      </c>
      <c r="EH6" s="5">
        <v>424.11</v>
      </c>
      <c r="EI6" s="14">
        <f>EJ6*(AF6^0.5)</f>
        <v>37.38</v>
      </c>
      <c r="EJ6" s="5">
        <v>18.69</v>
      </c>
      <c r="EK6" s="33">
        <f t="shared" si="12"/>
        <v>0.0172184329520899</v>
      </c>
      <c r="EL6" s="33">
        <f t="shared" si="13"/>
        <v>0.00309584111932568</v>
      </c>
      <c r="EM6" s="5">
        <v>29.95</v>
      </c>
      <c r="EN6" s="14">
        <f>EO6*(AF6^0.5)</f>
        <v>4.16</v>
      </c>
      <c r="EO6" s="5">
        <v>2.08</v>
      </c>
      <c r="EP6" s="5">
        <v>29.94</v>
      </c>
      <c r="EQ6" s="14">
        <f>ER6*(AF6^0.5)</f>
        <v>2.92</v>
      </c>
      <c r="ER6" s="5">
        <v>1.46</v>
      </c>
      <c r="ES6" s="33">
        <f t="shared" si="14"/>
        <v>-0.000333945569976013</v>
      </c>
      <c r="ET6" s="33">
        <f t="shared" si="15"/>
        <v>0.00720112168281619</v>
      </c>
      <c r="EU6" s="5">
        <v>2.03703703703704</v>
      </c>
      <c r="EV6" s="14">
        <f>EW6*(AF6^0.5)</f>
        <v>1.4814814814815</v>
      </c>
      <c r="EW6" s="5">
        <v>0.74074074074075</v>
      </c>
      <c r="EX6" s="5">
        <v>2.40740740740741</v>
      </c>
      <c r="EY6" s="14">
        <f>EZ6*(AF6^0.5)</f>
        <v>2.96296296296296</v>
      </c>
      <c r="EZ6" s="5">
        <v>1.48148148148148</v>
      </c>
      <c r="FA6" s="33">
        <f>LN(EX6)-LN(EU6)</f>
        <v>0.167054084663166</v>
      </c>
      <c r="FB6" s="33">
        <f>(EY6^2)/(AF6*(EX6^2))+(EV6^2)/(AF6*(EU6^2))</f>
        <v>0.51092962981075</v>
      </c>
      <c r="FC6" s="5">
        <v>2.25350877192982</v>
      </c>
      <c r="FD6" s="14">
        <f>FE6*(AF6^0.5)</f>
        <v>1.47543859649122</v>
      </c>
      <c r="FE6" s="5">
        <v>0.73771929824561</v>
      </c>
      <c r="FF6" s="5">
        <v>4.40175438596491</v>
      </c>
      <c r="FG6" s="14">
        <f>FH6*(AF6^0.5)</f>
        <v>2.57894736842106</v>
      </c>
      <c r="FH6" s="5">
        <v>1.28947368421053</v>
      </c>
      <c r="FI6" s="33">
        <f>LN(FF6)-LN(FC6)</f>
        <v>0.669514729816486</v>
      </c>
      <c r="FJ6" s="33">
        <f>(FG6^2)/(AF6*(FF6^2))+(FD6^2)/(AF6*(FC6^2))</f>
        <v>0.19298467402032</v>
      </c>
      <c r="FK6" s="5">
        <v>81.0314685314683</v>
      </c>
      <c r="FL6" s="14">
        <f>FM6*(AF6^0.5)</f>
        <v>27.2377622377616</v>
      </c>
      <c r="FM6" s="5">
        <v>13.6188811188808</v>
      </c>
      <c r="FN6" s="5">
        <v>41.2412587412588</v>
      </c>
      <c r="FO6" s="14">
        <f>FP6*(AF6^0.5)</f>
        <v>27.2377622377624</v>
      </c>
      <c r="FP6" s="5">
        <v>13.6188811188812</v>
      </c>
      <c r="FQ6" s="33">
        <f>LN(FN6)-LN(FK6)</f>
        <v>-0.675398398592277</v>
      </c>
      <c r="FR6" s="33">
        <f>(FO6^2)/(AF6*(FN6^2))+(FL6^2)/(AF6*(FK6^2))</f>
        <v>0.137295535825618</v>
      </c>
    </row>
    <row r="7" ht="15" customHeight="1" spans="1:150">
      <c r="A7" s="4">
        <v>2</v>
      </c>
      <c r="B7" s="4" t="s">
        <v>99</v>
      </c>
      <c r="C7" s="13" t="s">
        <v>83</v>
      </c>
      <c r="D7" s="4" t="s">
        <v>84</v>
      </c>
      <c r="E7" s="5">
        <v>118.208333</v>
      </c>
      <c r="F7" s="5">
        <v>25.675</v>
      </c>
      <c r="G7" s="4" t="s">
        <v>85</v>
      </c>
      <c r="H7" s="4" t="s">
        <v>85</v>
      </c>
      <c r="I7" s="4">
        <v>1450</v>
      </c>
      <c r="J7" s="5">
        <v>17.55</v>
      </c>
      <c r="K7" s="4">
        <v>1850</v>
      </c>
      <c r="L7" t="s">
        <v>86</v>
      </c>
      <c r="M7" s="6">
        <v>4</v>
      </c>
      <c r="N7" s="7" t="s">
        <v>87</v>
      </c>
      <c r="O7" s="4" t="s">
        <v>88</v>
      </c>
      <c r="P7" s="4" t="s">
        <v>88</v>
      </c>
      <c r="Q7" s="4" t="s">
        <v>89</v>
      </c>
      <c r="S7" s="8"/>
      <c r="AA7" s="4">
        <v>2020</v>
      </c>
      <c r="AB7" s="4">
        <v>1</v>
      </c>
      <c r="AC7" s="4" t="s">
        <v>87</v>
      </c>
      <c r="AD7" s="4" t="s">
        <v>90</v>
      </c>
      <c r="AE7" s="5">
        <v>1.66550004482269</v>
      </c>
      <c r="AF7" s="4">
        <v>4</v>
      </c>
      <c r="AG7" s="4" t="s">
        <v>100</v>
      </c>
      <c r="AH7" s="4" t="s">
        <v>100</v>
      </c>
      <c r="AI7" s="4">
        <v>25</v>
      </c>
      <c r="AJ7" s="8">
        <v>24</v>
      </c>
      <c r="AK7" s="4" t="s">
        <v>92</v>
      </c>
      <c r="AL7" s="4" t="s">
        <v>93</v>
      </c>
      <c r="AM7" s="7" t="s">
        <v>94</v>
      </c>
      <c r="AN7" s="7" t="s">
        <v>95</v>
      </c>
      <c r="AO7" s="5">
        <v>5.12</v>
      </c>
      <c r="AP7" s="5">
        <v>5.464</v>
      </c>
      <c r="AQ7" s="9">
        <v>0.306</v>
      </c>
      <c r="AR7" s="9">
        <v>48</v>
      </c>
      <c r="AS7" s="9">
        <v>42</v>
      </c>
      <c r="AT7" s="9">
        <v>11</v>
      </c>
      <c r="AU7" s="5">
        <v>0.273910144202717</v>
      </c>
      <c r="AV7" s="14">
        <f t="shared" si="0"/>
        <v>0.130049178961408</v>
      </c>
      <c r="AW7" s="5">
        <v>0.065024589480704</v>
      </c>
      <c r="AX7" s="5">
        <v>0.346411602900725</v>
      </c>
      <c r="AY7" s="14">
        <f t="shared" si="1"/>
        <v>0.139034758689674</v>
      </c>
      <c r="AZ7" s="5">
        <v>0.069517379344837</v>
      </c>
      <c r="BA7" s="33">
        <f t="shared" si="2"/>
        <v>0.234827560061443</v>
      </c>
      <c r="BB7" s="33">
        <f t="shared" si="3"/>
        <v>0.0966277318490731</v>
      </c>
      <c r="BC7" s="5">
        <v>635.371540064155</v>
      </c>
      <c r="BD7" s="14">
        <f>BE7*(AF7^0.5)</f>
        <v>383.875128145772</v>
      </c>
      <c r="BE7" s="5">
        <v>191.937564072886</v>
      </c>
      <c r="BF7" s="5">
        <v>642.84533218691</v>
      </c>
      <c r="BG7" s="14">
        <f>BH7*(AF7^0.5)</f>
        <v>437.64674757763</v>
      </c>
      <c r="BH7" s="5">
        <v>218.823373788815</v>
      </c>
      <c r="BI7" s="33">
        <f>LN(BF7)-LN(BC7)</f>
        <v>0.0116942241304105</v>
      </c>
      <c r="BJ7" s="33">
        <f>(BG7^2)/(AF7*(BF7^2))+(BD7^2)/(AF7*(BC7^2))</f>
        <v>0.207127546416155</v>
      </c>
      <c r="BK7" s="5">
        <v>1715.74614976101</v>
      </c>
      <c r="BL7" s="14">
        <f>BM7*(AF7^0.5)</f>
        <v>125.06638343068</v>
      </c>
      <c r="BM7" s="5">
        <v>62.5331917153401</v>
      </c>
      <c r="BN7" s="5">
        <v>1227.69516728624</v>
      </c>
      <c r="BO7" s="14">
        <f>BP7*(AF7^0.5)</f>
        <v>107.20924057356</v>
      </c>
      <c r="BP7" s="5">
        <v>53.6046202867799</v>
      </c>
      <c r="BQ7" s="33">
        <f>LN(BN7)-LN(BK7)</f>
        <v>-0.334709494947552</v>
      </c>
      <c r="BR7" s="33">
        <f>(BO7^2)/(AF7*(BN7^2))+(BL7^2)/(AF7*(BK7^2))</f>
        <v>0.00323479890801084</v>
      </c>
      <c r="CI7" s="5">
        <v>54.64</v>
      </c>
      <c r="CJ7" s="14">
        <f t="shared" si="4"/>
        <v>6.84</v>
      </c>
      <c r="CK7" s="5">
        <v>3.42</v>
      </c>
      <c r="CL7" s="5">
        <v>60.8</v>
      </c>
      <c r="CM7" s="14">
        <f t="shared" si="5"/>
        <v>0.56</v>
      </c>
      <c r="CN7" s="5">
        <v>0.28</v>
      </c>
      <c r="CO7" s="33">
        <f t="shared" si="6"/>
        <v>0.106823573709587</v>
      </c>
      <c r="CP7" s="33">
        <f t="shared" si="7"/>
        <v>0.00393890532906575</v>
      </c>
      <c r="CQ7" s="5">
        <v>3.06</v>
      </c>
      <c r="CR7" s="14">
        <f t="shared" si="8"/>
        <v>0.02</v>
      </c>
      <c r="CS7" s="5">
        <v>0.01</v>
      </c>
      <c r="CT7" s="5">
        <v>3.36</v>
      </c>
      <c r="CU7" s="14">
        <f t="shared" si="9"/>
        <v>0.08</v>
      </c>
      <c r="CV7" s="5">
        <v>0.04</v>
      </c>
      <c r="CW7" s="33">
        <f t="shared" si="10"/>
        <v>0.0935260580108235</v>
      </c>
      <c r="CX7" s="33">
        <f t="shared" si="11"/>
        <v>0.000152403009133937</v>
      </c>
      <c r="DO7" s="5">
        <v>46.53</v>
      </c>
      <c r="DP7" s="14">
        <f>DQ7*(AF7^0.5)</f>
        <v>9.22</v>
      </c>
      <c r="DQ7" s="5">
        <v>4.61</v>
      </c>
      <c r="DR7" s="5">
        <v>42.64</v>
      </c>
      <c r="DS7" s="14">
        <f>DT7*(AF7^0.5)</f>
        <v>14.9</v>
      </c>
      <c r="DT7" s="5">
        <v>7.45</v>
      </c>
      <c r="DU7" s="33">
        <f>LN(DR7)-LN(DO7)</f>
        <v>-0.0873044859989682</v>
      </c>
      <c r="DV7" s="33">
        <f>(DS7^2)/(AF7*(DR7^2))+(DP7^2)/(AF7*(DO7^2))</f>
        <v>0.0403426071707176</v>
      </c>
      <c r="DW7" s="5">
        <v>8.89</v>
      </c>
      <c r="DX7" s="14">
        <f>DY7*(AF7^0.5)</f>
        <v>12.6</v>
      </c>
      <c r="DY7" s="5">
        <v>6.3</v>
      </c>
      <c r="DZ7" s="5">
        <v>22.41</v>
      </c>
      <c r="EA7" s="14">
        <f>EB7*(AF7^0.5)</f>
        <v>4.86</v>
      </c>
      <c r="EB7" s="5">
        <v>2.43</v>
      </c>
      <c r="EC7" s="33">
        <f>LN(DZ7)-LN(DW7)</f>
        <v>0.924580238287022</v>
      </c>
      <c r="ED7" s="33">
        <f>(EA7^2)/(AF7*(DZ7^2))+(DX7^2)/(AF7*(DW7^2))</f>
        <v>0.513958879274995</v>
      </c>
      <c r="EE7" s="5">
        <v>2005.647</v>
      </c>
      <c r="EF7" s="5">
        <f>EE7*0.225457628804367</f>
        <v>452.188416838592</v>
      </c>
      <c r="EH7" s="5">
        <v>1737.758</v>
      </c>
      <c r="EI7" s="5">
        <f>EH7*0.226111274582314</f>
        <v>392.926676295613</v>
      </c>
      <c r="EK7" s="33">
        <f t="shared" si="12"/>
        <v>-0.143370925329079</v>
      </c>
      <c r="EL7" s="33">
        <f t="shared" si="13"/>
        <v>0.0254893627198316</v>
      </c>
      <c r="EM7" s="5">
        <v>80.587</v>
      </c>
      <c r="EN7" s="5">
        <f>EM7*0.181764792456153</f>
        <v>14.647879329664</v>
      </c>
      <c r="EP7" s="5">
        <v>93.7924</v>
      </c>
      <c r="EQ7" s="5">
        <f>EP7*0.215242997211092</f>
        <v>20.1881572916216</v>
      </c>
      <c r="ES7" s="33">
        <f t="shared" si="14"/>
        <v>0.151746483094124</v>
      </c>
      <c r="ET7" s="33">
        <f t="shared" si="15"/>
        <v>0.0198419969062606</v>
      </c>
    </row>
    <row r="8" spans="1:150">
      <c r="A8" s="4">
        <v>2</v>
      </c>
      <c r="B8" s="4" t="s">
        <v>99</v>
      </c>
      <c r="C8" s="13" t="s">
        <v>83</v>
      </c>
      <c r="D8" s="4" t="s">
        <v>84</v>
      </c>
      <c r="E8" s="5">
        <v>118.208333</v>
      </c>
      <c r="F8" s="5">
        <v>25.675</v>
      </c>
      <c r="G8" s="4" t="s">
        <v>85</v>
      </c>
      <c r="H8" s="4" t="s">
        <v>85</v>
      </c>
      <c r="I8" s="4">
        <v>1450</v>
      </c>
      <c r="J8" s="5">
        <v>17.55</v>
      </c>
      <c r="K8" s="4">
        <v>1850</v>
      </c>
      <c r="L8" t="s">
        <v>86</v>
      </c>
      <c r="M8" s="6">
        <v>8</v>
      </c>
      <c r="N8" s="7" t="s">
        <v>96</v>
      </c>
      <c r="O8" s="4" t="s">
        <v>88</v>
      </c>
      <c r="P8" s="4" t="s">
        <v>88</v>
      </c>
      <c r="Q8" s="4" t="s">
        <v>89</v>
      </c>
      <c r="S8" s="8"/>
      <c r="AA8" s="4">
        <v>2020</v>
      </c>
      <c r="AB8" s="4">
        <v>1</v>
      </c>
      <c r="AC8" s="4" t="s">
        <v>87</v>
      </c>
      <c r="AD8" s="4" t="s">
        <v>90</v>
      </c>
      <c r="AE8" s="5">
        <v>1.66550004482269</v>
      </c>
      <c r="AF8" s="4">
        <v>4</v>
      </c>
      <c r="AG8" s="4" t="s">
        <v>100</v>
      </c>
      <c r="AH8" s="4" t="s">
        <v>100</v>
      </c>
      <c r="AI8" s="4">
        <v>25</v>
      </c>
      <c r="AJ8" s="8">
        <v>24</v>
      </c>
      <c r="AK8" s="4" t="s">
        <v>97</v>
      </c>
      <c r="AL8" s="4" t="s">
        <v>93</v>
      </c>
      <c r="AM8" s="7" t="s">
        <v>94</v>
      </c>
      <c r="AN8" s="7" t="s">
        <v>95</v>
      </c>
      <c r="AO8" s="5">
        <v>5.12</v>
      </c>
      <c r="AP8" s="5">
        <v>5.464</v>
      </c>
      <c r="AQ8" s="9">
        <v>0.306</v>
      </c>
      <c r="AR8" s="9">
        <v>48</v>
      </c>
      <c r="AS8" s="9">
        <v>42</v>
      </c>
      <c r="AT8" s="9">
        <v>11</v>
      </c>
      <c r="AU8" s="5">
        <v>0.273910144202717</v>
      </c>
      <c r="AV8" s="14">
        <f t="shared" si="0"/>
        <v>0.130049178961408</v>
      </c>
      <c r="AW8" s="5">
        <v>0.065024589480704</v>
      </c>
      <c r="AX8" s="5">
        <v>0.400975243810952</v>
      </c>
      <c r="AY8" s="14">
        <f t="shared" si="1"/>
        <v>0.06728348753855</v>
      </c>
      <c r="AZ8" s="5">
        <v>0.033641743769275</v>
      </c>
      <c r="BA8" s="33">
        <f t="shared" si="2"/>
        <v>0.381099577530818</v>
      </c>
      <c r="BB8" s="33">
        <f t="shared" si="3"/>
        <v>0.0633950269237157</v>
      </c>
      <c r="BC8" s="5">
        <v>635.371540064155</v>
      </c>
      <c r="BD8" s="14">
        <f>BE8*(AF8^0.5)</f>
        <v>383.875128145772</v>
      </c>
      <c r="BE8" s="5">
        <v>191.937564072886</v>
      </c>
      <c r="BF8" s="5">
        <v>668.110717947022</v>
      </c>
      <c r="BG8" s="14">
        <f>BH8*(AF8^0.5)</f>
        <v>205.363933992526</v>
      </c>
      <c r="BH8" s="5">
        <v>102.681966996263</v>
      </c>
      <c r="BI8" s="33">
        <f>LN(BF8)-LN(BC8)</f>
        <v>0.050243974981842</v>
      </c>
      <c r="BJ8" s="33">
        <f>(BG8^2)/(AF8*(BF8^2))+(BD8^2)/(AF8*(BC8^2))</f>
        <v>0.114877263459002</v>
      </c>
      <c r="BK8" s="5">
        <v>1715.74614976101</v>
      </c>
      <c r="BL8" s="14">
        <f>BM8*(AF8^0.5)</f>
        <v>125.06638343068</v>
      </c>
      <c r="BM8" s="5">
        <v>62.5331917153401</v>
      </c>
      <c r="BN8" s="5">
        <v>1016.36351566648</v>
      </c>
      <c r="BO8" s="14">
        <f>BP8*(AF8^0.5)</f>
        <v>125.066383430678</v>
      </c>
      <c r="BP8" s="5">
        <v>62.5331917153389</v>
      </c>
      <c r="BQ8" s="33">
        <f>LN(BN8)-LN(BK8)</f>
        <v>-0.523616982573478</v>
      </c>
      <c r="BR8" s="33">
        <f>(BO8^2)/(AF8*(BN8^2))+(BL8^2)/(AF8*(BK8^2))</f>
        <v>0.00511385629067079</v>
      </c>
      <c r="CI8" s="5">
        <v>54.64</v>
      </c>
      <c r="CJ8" s="14">
        <f t="shared" si="4"/>
        <v>6.84</v>
      </c>
      <c r="CK8" s="5">
        <v>3.42</v>
      </c>
      <c r="CL8" s="5">
        <v>61.78</v>
      </c>
      <c r="CM8" s="14">
        <f t="shared" si="5"/>
        <v>1.42</v>
      </c>
      <c r="CN8" s="5">
        <v>0.71</v>
      </c>
      <c r="CO8" s="33">
        <f t="shared" si="6"/>
        <v>0.122813472227901</v>
      </c>
      <c r="CP8" s="33">
        <f t="shared" si="7"/>
        <v>0.00404977196246818</v>
      </c>
      <c r="CQ8" s="5">
        <v>3.06</v>
      </c>
      <c r="CR8" s="14">
        <f t="shared" si="8"/>
        <v>0.02</v>
      </c>
      <c r="CS8" s="5">
        <v>0.01</v>
      </c>
      <c r="CT8" s="5">
        <v>3.62</v>
      </c>
      <c r="CU8" s="14">
        <f t="shared" si="9"/>
        <v>0.08</v>
      </c>
      <c r="CV8" s="5">
        <v>0.04</v>
      </c>
      <c r="CW8" s="33">
        <f t="shared" si="10"/>
        <v>0.16805910987339</v>
      </c>
      <c r="CX8" s="33">
        <f t="shared" si="11"/>
        <v>0.000132776048228801</v>
      </c>
      <c r="DO8" s="5">
        <v>46.53</v>
      </c>
      <c r="DP8" s="14">
        <f>DQ8*(AF8^0.5)</f>
        <v>9.22</v>
      </c>
      <c r="DQ8" s="5">
        <v>4.61</v>
      </c>
      <c r="DR8" s="5">
        <v>47.74</v>
      </c>
      <c r="DS8" s="14">
        <f>DT8*(AF8^0.5)</f>
        <v>24.56</v>
      </c>
      <c r="DT8" s="5">
        <v>12.28</v>
      </c>
      <c r="DU8" s="33">
        <f>LN(DR8)-LN(DO8)</f>
        <v>0.0256723550541267</v>
      </c>
      <c r="DV8" s="33">
        <f>(DS8^2)/(AF8*(DR8^2))+(DP8^2)/(AF8*(DO8^2))</f>
        <v>0.0759815735819855</v>
      </c>
      <c r="DW8" s="5">
        <v>8.89</v>
      </c>
      <c r="DX8" s="14">
        <f>DY8*(AF8^0.5)</f>
        <v>12.6</v>
      </c>
      <c r="DY8" s="5">
        <v>6.3</v>
      </c>
      <c r="DZ8" s="5">
        <v>28.38</v>
      </c>
      <c r="EA8" s="14">
        <f>EB8*(AF8^0.5)</f>
        <v>25.04</v>
      </c>
      <c r="EB8" s="5">
        <v>12.52</v>
      </c>
      <c r="EC8" s="33">
        <f>LN(DZ8)-LN(DW8)</f>
        <v>1.16075762220608</v>
      </c>
      <c r="ED8" s="33">
        <f>(EA8^2)/(AF8*(DZ8^2))+(DX8^2)/(AF8*(DW8^2))</f>
        <v>0.696819394408569</v>
      </c>
      <c r="EE8" s="5">
        <v>2005.647</v>
      </c>
      <c r="EF8" s="5">
        <f>EE8*0.225457628804367</f>
        <v>452.188416838592</v>
      </c>
      <c r="EH8" s="5">
        <v>1376.3395</v>
      </c>
      <c r="EI8" s="5">
        <f>EH8*0.226111274582314</f>
        <v>311.205878602985</v>
      </c>
      <c r="EK8" s="33">
        <f t="shared" si="12"/>
        <v>-0.376539263241531</v>
      </c>
      <c r="EL8" s="33">
        <f t="shared" si="13"/>
        <v>0.0254893627198316</v>
      </c>
      <c r="EM8" s="5">
        <v>80.587</v>
      </c>
      <c r="EN8" s="5">
        <f>EM8*0.181764792456153</f>
        <v>14.647879329664</v>
      </c>
      <c r="EP8" s="5">
        <v>89.3151</v>
      </c>
      <c r="EQ8" s="5">
        <f>EP8*0.215242997211092</f>
        <v>19.2244498202084</v>
      </c>
      <c r="ES8" s="33">
        <f t="shared" si="14"/>
        <v>0.102833220351662</v>
      </c>
      <c r="ET8" s="33">
        <f t="shared" si="15"/>
        <v>0.0198419969062606</v>
      </c>
    </row>
    <row r="9" spans="1:174">
      <c r="A9" s="4">
        <v>2</v>
      </c>
      <c r="B9" s="4" t="s">
        <v>101</v>
      </c>
      <c r="C9" s="13" t="s">
        <v>83</v>
      </c>
      <c r="D9" s="4" t="s">
        <v>84</v>
      </c>
      <c r="E9" s="5">
        <v>118.208333</v>
      </c>
      <c r="F9" s="5">
        <v>25.675</v>
      </c>
      <c r="G9" s="4" t="s">
        <v>85</v>
      </c>
      <c r="H9" s="4" t="s">
        <v>85</v>
      </c>
      <c r="I9" s="4">
        <v>1450</v>
      </c>
      <c r="J9" s="5">
        <v>17.55</v>
      </c>
      <c r="K9" s="4">
        <v>1850</v>
      </c>
      <c r="L9" t="s">
        <v>86</v>
      </c>
      <c r="M9" s="6">
        <v>4</v>
      </c>
      <c r="N9" s="7" t="s">
        <v>87</v>
      </c>
      <c r="O9" s="4" t="s">
        <v>88</v>
      </c>
      <c r="P9" s="4" t="s">
        <v>88</v>
      </c>
      <c r="Q9" s="4" t="s">
        <v>89</v>
      </c>
      <c r="S9" s="8"/>
      <c r="AA9" s="4">
        <v>2020</v>
      </c>
      <c r="AB9" s="4">
        <v>1</v>
      </c>
      <c r="AC9" s="4" t="s">
        <v>87</v>
      </c>
      <c r="AD9" s="4" t="s">
        <v>90</v>
      </c>
      <c r="AE9" s="5">
        <v>1.66550004482269</v>
      </c>
      <c r="AF9" s="4">
        <v>4</v>
      </c>
      <c r="AG9" s="4" t="s">
        <v>91</v>
      </c>
      <c r="AH9" s="4" t="s">
        <v>91</v>
      </c>
      <c r="AI9" s="4">
        <v>20</v>
      </c>
      <c r="AJ9" s="8">
        <v>0.083</v>
      </c>
      <c r="AK9" s="4" t="s">
        <v>92</v>
      </c>
      <c r="AL9" s="4" t="s">
        <v>93</v>
      </c>
      <c r="AM9" s="7" t="s">
        <v>94</v>
      </c>
      <c r="AN9" s="7" t="s">
        <v>95</v>
      </c>
      <c r="AO9" s="5">
        <v>5.12</v>
      </c>
      <c r="AP9" s="5">
        <v>5.464</v>
      </c>
      <c r="AQ9" s="9">
        <v>0.306</v>
      </c>
      <c r="AR9" s="9">
        <v>48</v>
      </c>
      <c r="AS9" s="9">
        <v>42</v>
      </c>
      <c r="AT9" s="9">
        <v>11</v>
      </c>
      <c r="AU9" s="5">
        <v>0.519331742243436</v>
      </c>
      <c r="AV9" s="14">
        <f t="shared" si="0"/>
        <v>0.05727923627685</v>
      </c>
      <c r="AW9" s="5">
        <v>0.028639618138425</v>
      </c>
      <c r="AX9" s="5">
        <v>0.542243436754176</v>
      </c>
      <c r="AY9" s="14">
        <f t="shared" si="1"/>
        <v>0.04964200477327</v>
      </c>
      <c r="AZ9" s="5">
        <v>0.024821002386635</v>
      </c>
      <c r="BA9" s="33">
        <f t="shared" si="2"/>
        <v>0.0431721718652089</v>
      </c>
      <c r="BB9" s="33">
        <f t="shared" si="3"/>
        <v>0.00513651648609438</v>
      </c>
      <c r="CI9" s="5">
        <v>54.64</v>
      </c>
      <c r="CJ9" s="14">
        <f t="shared" si="4"/>
        <v>6.84</v>
      </c>
      <c r="CK9" s="5">
        <v>3.42</v>
      </c>
      <c r="CL9" s="5">
        <v>60.8</v>
      </c>
      <c r="CM9" s="14">
        <f t="shared" si="5"/>
        <v>0.56</v>
      </c>
      <c r="CN9" s="5">
        <v>0.28</v>
      </c>
      <c r="CO9" s="33">
        <f t="shared" si="6"/>
        <v>0.106823573709587</v>
      </c>
      <c r="CP9" s="33">
        <f t="shared" si="7"/>
        <v>0.00393890532906575</v>
      </c>
      <c r="CQ9" s="5">
        <v>3.06</v>
      </c>
      <c r="CR9" s="14">
        <f t="shared" si="8"/>
        <v>0.02</v>
      </c>
      <c r="CS9" s="5">
        <v>0.01</v>
      </c>
      <c r="CT9" s="5">
        <v>3.36</v>
      </c>
      <c r="CU9" s="14">
        <f t="shared" si="9"/>
        <v>0.08</v>
      </c>
      <c r="CV9" s="5">
        <v>0.04</v>
      </c>
      <c r="CW9" s="33">
        <f t="shared" si="10"/>
        <v>0.0935260580108235</v>
      </c>
      <c r="CX9" s="33">
        <f t="shared" si="11"/>
        <v>0.000152403009133937</v>
      </c>
      <c r="CY9" s="5">
        <v>210.25</v>
      </c>
      <c r="CZ9" s="14">
        <f t="shared" ref="CZ9:CZ39" si="16">DA9*(AF9^0.5)</f>
        <v>72.72</v>
      </c>
      <c r="DA9" s="5">
        <v>36.36</v>
      </c>
      <c r="DB9" s="5">
        <v>149.43</v>
      </c>
      <c r="DC9" s="14">
        <f t="shared" ref="DC9:DC39" si="17">DD9*(AF9^0.5)</f>
        <v>94.06</v>
      </c>
      <c r="DD9" s="5">
        <v>47.03</v>
      </c>
      <c r="DE9" s="33">
        <f t="shared" ref="DE9:DE39" si="18">LN(DB9)-LN(CY9)</f>
        <v>-0.341469243099755</v>
      </c>
      <c r="DF9" s="33">
        <f t="shared" ref="DF9:DF39" si="19">(DC9^2)/(AF9*(DB9^2))+(CZ9^2)/(AF9*(CY9^2))</f>
        <v>0.128961734208874</v>
      </c>
      <c r="DG9" s="5">
        <v>55.43</v>
      </c>
      <c r="DH9" s="14">
        <f>DI9*(AF9^0.5)</f>
        <v>0.2</v>
      </c>
      <c r="DI9" s="5">
        <v>0.1</v>
      </c>
      <c r="DJ9" s="5">
        <v>65.06</v>
      </c>
      <c r="DK9" s="14">
        <f>DL9*(AF9^0.5)</f>
        <v>0.28</v>
      </c>
      <c r="DL9" s="5">
        <v>0.14</v>
      </c>
      <c r="DM9" s="33">
        <f>LN(DJ9)-LN(DG9)</f>
        <v>0.160188957613492</v>
      </c>
      <c r="DN9" s="33">
        <f>(DK9^2)/(AF9*(DJ9^2))+(DH9^2)/(AF9*(DG9^2))</f>
        <v>7.88519528815518e-6</v>
      </c>
      <c r="EE9" s="5">
        <v>2006.95</v>
      </c>
      <c r="EF9" s="14">
        <f t="shared" ref="EF9:EF39" si="20">EG9*(AF9^0.5)</f>
        <v>263.98</v>
      </c>
      <c r="EG9" s="5">
        <v>131.99</v>
      </c>
      <c r="EH9" s="5">
        <v>1742.11</v>
      </c>
      <c r="EI9" s="14">
        <f t="shared" ref="EI9:EI39" si="21">EJ9*(AF9^0.5)</f>
        <v>307.14</v>
      </c>
      <c r="EJ9" s="5">
        <v>153.57</v>
      </c>
      <c r="EK9" s="33">
        <f t="shared" si="12"/>
        <v>-0.141519134452577</v>
      </c>
      <c r="EL9" s="33">
        <f t="shared" si="13"/>
        <v>0.0120959539188293</v>
      </c>
      <c r="EM9" s="5">
        <v>79.84</v>
      </c>
      <c r="EN9" s="14">
        <f>EO9*(AF9^0.5)</f>
        <v>43.46</v>
      </c>
      <c r="EO9" s="5">
        <v>21.73</v>
      </c>
      <c r="EP9" s="5">
        <v>93.95</v>
      </c>
      <c r="EQ9" s="5">
        <v>0.343535457742129</v>
      </c>
      <c r="ER9" s="5">
        <v>9.06</v>
      </c>
      <c r="ES9" s="33">
        <f t="shared" si="14"/>
        <v>0.162738093856266</v>
      </c>
      <c r="ET9" s="33">
        <f t="shared" si="15"/>
        <v>0.0740794915558534</v>
      </c>
      <c r="EU9" s="5">
        <v>10.57</v>
      </c>
      <c r="EV9" s="14">
        <f>EW9*(AF9^0.5)</f>
        <v>0.4</v>
      </c>
      <c r="EW9" s="5">
        <v>0.2</v>
      </c>
      <c r="EX9" s="5">
        <v>6.82</v>
      </c>
      <c r="EY9" s="14">
        <f>EZ9*(AF9^0.5)</f>
        <v>0.28</v>
      </c>
      <c r="EZ9" s="5">
        <v>0.14</v>
      </c>
      <c r="FA9" s="33">
        <f>LN(EX9)-LN(EU9)</f>
        <v>-0.438160328026776</v>
      </c>
      <c r="FB9" s="33">
        <f>(EY9^2)/(AF9*(EX9^2))+(EV9^2)/(AF9*(EU9^2))</f>
        <v>0.000779415254168801</v>
      </c>
      <c r="FC9" s="5">
        <v>30.18</v>
      </c>
      <c r="FD9" s="14">
        <f>FE9*(AF9^0.5)</f>
        <v>0.64</v>
      </c>
      <c r="FE9" s="5">
        <v>0.32</v>
      </c>
      <c r="FF9" s="5">
        <v>20.86</v>
      </c>
      <c r="FG9" s="14">
        <f>FH9*(AF9^0.5)</f>
        <v>1.26</v>
      </c>
      <c r="FH9" s="5">
        <v>0.63</v>
      </c>
      <c r="FI9" s="33">
        <f>LN(FF9)-LN(FC9)</f>
        <v>-0.369346003767077</v>
      </c>
      <c r="FJ9" s="33">
        <f>(FG9^2)/(AF9*(FF9^2))+(FD9^2)/(AF9*(FC9^2))</f>
        <v>0.00102454571049968</v>
      </c>
      <c r="FK9" s="5">
        <v>1381.43</v>
      </c>
      <c r="FL9" s="14">
        <f>FM9*(AF9^0.5)</f>
        <v>344.28</v>
      </c>
      <c r="FM9" s="5">
        <v>172.14</v>
      </c>
      <c r="FN9" s="5">
        <v>1265.91</v>
      </c>
      <c r="FO9" s="14">
        <f>FP9*(AF9^0.5)</f>
        <v>682.9</v>
      </c>
      <c r="FP9" s="5">
        <v>341.45</v>
      </c>
      <c r="FQ9" s="33">
        <f>LN(FN9)-LN(FK9)</f>
        <v>-0.0873279633879447</v>
      </c>
      <c r="FR9" s="33">
        <f>(FO9^2)/(AF9*(FN9^2))+(FL9^2)/(AF9*(FK9^2))</f>
        <v>0.0882802626044779</v>
      </c>
    </row>
    <row r="10" spans="1:174">
      <c r="A10" s="4">
        <v>2</v>
      </c>
      <c r="B10" s="4" t="s">
        <v>101</v>
      </c>
      <c r="C10" s="13" t="s">
        <v>83</v>
      </c>
      <c r="D10" s="4" t="s">
        <v>84</v>
      </c>
      <c r="E10" s="5">
        <v>118.208333</v>
      </c>
      <c r="F10" s="5">
        <v>25.675</v>
      </c>
      <c r="G10" s="4" t="s">
        <v>85</v>
      </c>
      <c r="H10" s="4" t="s">
        <v>85</v>
      </c>
      <c r="I10" s="4">
        <v>1450</v>
      </c>
      <c r="J10" s="5">
        <v>17.55</v>
      </c>
      <c r="K10" s="4">
        <v>1850</v>
      </c>
      <c r="L10" t="s">
        <v>86</v>
      </c>
      <c r="M10" s="6">
        <v>8</v>
      </c>
      <c r="N10" s="7" t="s">
        <v>96</v>
      </c>
      <c r="O10" s="4" t="s">
        <v>88</v>
      </c>
      <c r="P10" s="4" t="s">
        <v>88</v>
      </c>
      <c r="Q10" s="4" t="s">
        <v>89</v>
      </c>
      <c r="S10" s="8"/>
      <c r="AA10" s="4">
        <v>2020</v>
      </c>
      <c r="AB10" s="4">
        <v>1</v>
      </c>
      <c r="AC10" s="4" t="s">
        <v>87</v>
      </c>
      <c r="AD10" s="4" t="s">
        <v>90</v>
      </c>
      <c r="AE10" s="5">
        <v>1.66550004482269</v>
      </c>
      <c r="AF10" s="4">
        <v>4</v>
      </c>
      <c r="AG10" s="4" t="s">
        <v>91</v>
      </c>
      <c r="AH10" s="4" t="s">
        <v>91</v>
      </c>
      <c r="AI10" s="4">
        <v>20</v>
      </c>
      <c r="AJ10" s="8">
        <v>0.083</v>
      </c>
      <c r="AK10" s="4" t="s">
        <v>97</v>
      </c>
      <c r="AL10" s="4" t="s">
        <v>93</v>
      </c>
      <c r="AM10" s="7" t="s">
        <v>94</v>
      </c>
      <c r="AN10" s="7" t="s">
        <v>95</v>
      </c>
      <c r="AO10" s="5">
        <v>5.12</v>
      </c>
      <c r="AP10" s="5">
        <v>5.464</v>
      </c>
      <c r="AQ10" s="9">
        <v>0.306</v>
      </c>
      <c r="AR10" s="9">
        <v>48</v>
      </c>
      <c r="AS10" s="9">
        <v>42</v>
      </c>
      <c r="AT10" s="9">
        <v>11</v>
      </c>
      <c r="AU10" s="5">
        <v>0.519331742243436</v>
      </c>
      <c r="AV10" s="14">
        <f t="shared" si="0"/>
        <v>0.05727923627685</v>
      </c>
      <c r="AW10" s="5">
        <v>0.028639618138425</v>
      </c>
      <c r="AX10" s="5">
        <v>0.568973747016706</v>
      </c>
      <c r="AY10" s="14">
        <f t="shared" si="1"/>
        <v>0.03436754176611</v>
      </c>
      <c r="AZ10" s="5">
        <v>0.017183770883055</v>
      </c>
      <c r="BA10" s="33">
        <f t="shared" si="2"/>
        <v>0.0912914202094078</v>
      </c>
      <c r="BB10" s="33">
        <f t="shared" si="3"/>
        <v>0.0039533191725131</v>
      </c>
      <c r="CI10" s="5">
        <v>54.64</v>
      </c>
      <c r="CJ10" s="14">
        <f t="shared" si="4"/>
        <v>6.84</v>
      </c>
      <c r="CK10" s="5">
        <v>3.42</v>
      </c>
      <c r="CL10" s="5">
        <v>61.78</v>
      </c>
      <c r="CM10" s="14">
        <f t="shared" si="5"/>
        <v>1.42</v>
      </c>
      <c r="CN10" s="5">
        <v>0.71</v>
      </c>
      <c r="CO10" s="33">
        <f t="shared" si="6"/>
        <v>0.122813472227901</v>
      </c>
      <c r="CP10" s="33">
        <f t="shared" si="7"/>
        <v>0.00404977196246818</v>
      </c>
      <c r="CQ10" s="5">
        <v>3.06</v>
      </c>
      <c r="CR10" s="14">
        <f t="shared" si="8"/>
        <v>0.02</v>
      </c>
      <c r="CS10" s="5">
        <v>0.01</v>
      </c>
      <c r="CT10" s="5">
        <v>3.62</v>
      </c>
      <c r="CU10" s="14">
        <f t="shared" si="9"/>
        <v>0.08</v>
      </c>
      <c r="CV10" s="5">
        <v>0.04</v>
      </c>
      <c r="CW10" s="33">
        <f t="shared" si="10"/>
        <v>0.16805910987339</v>
      </c>
      <c r="CX10" s="33">
        <f t="shared" si="11"/>
        <v>0.000132776048228801</v>
      </c>
      <c r="CY10" s="5">
        <v>210.25</v>
      </c>
      <c r="CZ10" s="14">
        <f t="shared" si="16"/>
        <v>72.72</v>
      </c>
      <c r="DA10" s="5">
        <v>36.36</v>
      </c>
      <c r="DB10" s="5">
        <v>105.94</v>
      </c>
      <c r="DC10" s="14">
        <f t="shared" si="17"/>
        <v>70.28</v>
      </c>
      <c r="DD10" s="5">
        <v>35.14</v>
      </c>
      <c r="DE10" s="33">
        <f t="shared" si="18"/>
        <v>-0.685424402736677</v>
      </c>
      <c r="DF10" s="33">
        <f t="shared" si="19"/>
        <v>0.139930222898941</v>
      </c>
      <c r="DG10" s="5">
        <v>55.43</v>
      </c>
      <c r="DH10" s="14">
        <f t="shared" ref="DH10:DH23" si="22">DI10*(AF10^0.5)</f>
        <v>0.2</v>
      </c>
      <c r="DI10" s="5">
        <v>0.1</v>
      </c>
      <c r="DJ10" s="5">
        <v>76.13</v>
      </c>
      <c r="DK10" s="14">
        <f t="shared" ref="DK10:DK23" si="23">DL10*(AF10^0.5)</f>
        <v>0.06</v>
      </c>
      <c r="DL10" s="5">
        <v>0.03</v>
      </c>
      <c r="DM10" s="33">
        <f t="shared" ref="DM10:DM23" si="24">LN(DJ10)-LN(DG10)</f>
        <v>0.317321441886407</v>
      </c>
      <c r="DN10" s="33">
        <f t="shared" ref="DN10:DN23" si="25">(DK10^2)/(AF10*(DJ10^2))+(DH10^2)/(AF10*(DG10^2))</f>
        <v>3.40998007625949e-6</v>
      </c>
      <c r="EE10" s="5">
        <v>2006.95</v>
      </c>
      <c r="EF10" s="14">
        <f t="shared" si="20"/>
        <v>263.98</v>
      </c>
      <c r="EG10" s="5">
        <v>131.99</v>
      </c>
      <c r="EH10" s="5">
        <v>1371.47</v>
      </c>
      <c r="EI10" s="14">
        <f t="shared" si="21"/>
        <v>450.2</v>
      </c>
      <c r="EJ10" s="5">
        <v>225.1</v>
      </c>
      <c r="EK10" s="33">
        <f t="shared" si="12"/>
        <v>-0.380732999403142</v>
      </c>
      <c r="EL10" s="33">
        <f t="shared" si="13"/>
        <v>0.031264034891107</v>
      </c>
      <c r="EM10" s="5">
        <v>79.84</v>
      </c>
      <c r="EN10" s="14">
        <f>EO10*(AF10^0.5)</f>
        <v>43.46</v>
      </c>
      <c r="EO10" s="5">
        <v>21.73</v>
      </c>
      <c r="EP10" s="5">
        <v>89.79</v>
      </c>
      <c r="EQ10" s="5">
        <v>0.343535457742129</v>
      </c>
      <c r="ER10" s="5">
        <v>14.15</v>
      </c>
      <c r="ES10" s="33">
        <f t="shared" si="14"/>
        <v>0.117448978529509</v>
      </c>
      <c r="ET10" s="33">
        <f t="shared" si="15"/>
        <v>0.0740798084620108</v>
      </c>
      <c r="EU10" s="5">
        <v>10.57</v>
      </c>
      <c r="EV10" s="14">
        <f>EW10*(AF10^0.5)</f>
        <v>0.4</v>
      </c>
      <c r="EW10" s="5">
        <v>0.2</v>
      </c>
      <c r="EX10" s="5">
        <v>5.7</v>
      </c>
      <c r="EY10" s="14">
        <f>EZ10*(AF10^0.5)</f>
        <v>0.52</v>
      </c>
      <c r="EZ10" s="5">
        <v>0.26</v>
      </c>
      <c r="FA10" s="33">
        <f>LN(EX10)-LN(EU10)</f>
        <v>-0.617553625041642</v>
      </c>
      <c r="FB10" s="33">
        <f>(EY10^2)/(AF10*(EX10^2))+(EV10^2)/(AF10*(EU10^2))</f>
        <v>0.00243866244627637</v>
      </c>
      <c r="FC10" s="5">
        <v>30.18</v>
      </c>
      <c r="FD10" s="14">
        <f>FE10*(AF10^0.5)</f>
        <v>0.64</v>
      </c>
      <c r="FE10" s="5">
        <v>0.32</v>
      </c>
      <c r="FF10" s="5">
        <v>20.46</v>
      </c>
      <c r="FG10" s="14">
        <f>FH10*(AF10^0.5)</f>
        <v>0.78</v>
      </c>
      <c r="FH10" s="5">
        <v>0.39</v>
      </c>
      <c r="FI10" s="33">
        <f>LN(FF10)-LN(FC10)</f>
        <v>-0.388707692816222</v>
      </c>
      <c r="FJ10" s="33">
        <f>(FG10^2)/(AF10*(FF10^2))+(FD10^2)/(AF10*(FC10^2))</f>
        <v>0.000475768603362576</v>
      </c>
      <c r="FK10" s="5">
        <v>1381.43</v>
      </c>
      <c r="FL10" s="14">
        <f>FM10*(AF10^0.5)</f>
        <v>344.28</v>
      </c>
      <c r="FM10" s="5">
        <v>172.14</v>
      </c>
      <c r="FN10" s="5">
        <v>811.99</v>
      </c>
      <c r="FO10" s="14">
        <f>FP10*(AF10^0.5)</f>
        <v>404.72</v>
      </c>
      <c r="FP10" s="5">
        <v>202.36</v>
      </c>
      <c r="FQ10" s="33">
        <f>LN(FN10)-LN(FK10)</f>
        <v>-0.531386448702747</v>
      </c>
      <c r="FR10" s="33">
        <f>(FO10^2)/(AF10*(FN10^2))+(FL10^2)/(AF10*(FK10^2))</f>
        <v>0.0776357157885137</v>
      </c>
    </row>
    <row r="11" spans="1:150">
      <c r="A11" s="4">
        <v>3</v>
      </c>
      <c r="B11" s="4" t="s">
        <v>102</v>
      </c>
      <c r="C11" s="4" t="s">
        <v>103</v>
      </c>
      <c r="D11" s="4" t="s">
        <v>104</v>
      </c>
      <c r="E11" s="5">
        <v>112.65</v>
      </c>
      <c r="F11" s="5">
        <v>36.654519</v>
      </c>
      <c r="G11" s="4" t="s">
        <v>85</v>
      </c>
      <c r="H11" s="4" t="s">
        <v>85</v>
      </c>
      <c r="I11" s="4">
        <v>1618</v>
      </c>
      <c r="J11" s="5">
        <v>8.6</v>
      </c>
      <c r="K11" s="4">
        <v>662</v>
      </c>
      <c r="L11" t="s">
        <v>86</v>
      </c>
      <c r="M11" s="6">
        <v>5</v>
      </c>
      <c r="N11" s="7" t="s">
        <v>87</v>
      </c>
      <c r="O11" s="4" t="s">
        <v>88</v>
      </c>
      <c r="P11" s="4" t="s">
        <v>88</v>
      </c>
      <c r="Q11" s="4" t="s">
        <v>89</v>
      </c>
      <c r="S11" s="8"/>
      <c r="AA11" s="4">
        <v>2010</v>
      </c>
      <c r="AB11" s="4">
        <v>8</v>
      </c>
      <c r="AC11" s="7" t="s">
        <v>96</v>
      </c>
      <c r="AD11" s="4" t="s">
        <v>90</v>
      </c>
      <c r="AE11" s="5">
        <v>0.402500003576279</v>
      </c>
      <c r="AF11" s="4">
        <v>5</v>
      </c>
      <c r="AG11" s="4" t="s">
        <v>91</v>
      </c>
      <c r="AH11" s="4" t="s">
        <v>91</v>
      </c>
      <c r="AI11" s="4">
        <v>37</v>
      </c>
      <c r="AJ11" s="8">
        <v>1</v>
      </c>
      <c r="AK11" s="4" t="s">
        <v>92</v>
      </c>
      <c r="AL11" s="4" t="s">
        <v>93</v>
      </c>
      <c r="AM11" s="7" t="s">
        <v>87</v>
      </c>
      <c r="AN11" s="7" t="s">
        <v>95</v>
      </c>
      <c r="AO11" s="5">
        <v>6.88</v>
      </c>
      <c r="AP11" s="5">
        <v>7.023</v>
      </c>
      <c r="AQ11" s="9">
        <v>0.531</v>
      </c>
      <c r="AR11" s="9">
        <v>39</v>
      </c>
      <c r="AS11" s="9">
        <v>45.5</v>
      </c>
      <c r="AT11" s="9">
        <v>15</v>
      </c>
      <c r="AU11" s="5">
        <v>0.27</v>
      </c>
      <c r="AV11" s="14">
        <f t="shared" si="0"/>
        <v>0.0223606797749979</v>
      </c>
      <c r="AW11" s="5">
        <v>0.01</v>
      </c>
      <c r="AX11" s="5">
        <v>0.26</v>
      </c>
      <c r="AY11" s="14">
        <f t="shared" si="1"/>
        <v>0.0223606797749979</v>
      </c>
      <c r="AZ11" s="5">
        <v>0.01</v>
      </c>
      <c r="BA11" s="33">
        <f t="shared" si="2"/>
        <v>-0.037740327982847</v>
      </c>
      <c r="BB11" s="33">
        <f t="shared" si="3"/>
        <v>0.00285103205331126</v>
      </c>
      <c r="CI11" s="5">
        <v>70.23</v>
      </c>
      <c r="CJ11" s="14">
        <f t="shared" si="4"/>
        <v>9.45856754482411</v>
      </c>
      <c r="CK11" s="5">
        <v>4.23</v>
      </c>
      <c r="CL11" s="5">
        <v>71.27</v>
      </c>
      <c r="CM11" s="14">
        <f t="shared" si="5"/>
        <v>9.27968210662413</v>
      </c>
      <c r="CN11" s="5">
        <v>4.15</v>
      </c>
      <c r="CO11" s="33">
        <f t="shared" si="6"/>
        <v>0.0146999113428494</v>
      </c>
      <c r="CP11" s="33">
        <f t="shared" si="7"/>
        <v>0.00701838145298931</v>
      </c>
      <c r="CQ11" s="5">
        <v>5.31</v>
      </c>
      <c r="CR11" s="14">
        <f t="shared" si="8"/>
        <v>0.603738353924943</v>
      </c>
      <c r="CS11" s="5">
        <v>0.27</v>
      </c>
      <c r="CT11" s="5">
        <v>5.6</v>
      </c>
      <c r="CU11" s="14">
        <f t="shared" si="9"/>
        <v>0.626099033699941</v>
      </c>
      <c r="CV11" s="5">
        <v>0.28</v>
      </c>
      <c r="CW11" s="33">
        <f t="shared" si="10"/>
        <v>0.0531747624872561</v>
      </c>
      <c r="CX11" s="33">
        <f t="shared" si="11"/>
        <v>0.00508546394714163</v>
      </c>
      <c r="CY11" s="5">
        <v>680.74</v>
      </c>
      <c r="CZ11" s="14">
        <f t="shared" si="16"/>
        <v>102.99329104364</v>
      </c>
      <c r="DA11" s="5">
        <v>46.06</v>
      </c>
      <c r="DB11" s="5">
        <v>665.37</v>
      </c>
      <c r="DC11" s="14">
        <f t="shared" si="17"/>
        <v>103.03801240319</v>
      </c>
      <c r="DD11" s="5">
        <v>46.08</v>
      </c>
      <c r="DE11" s="33">
        <f t="shared" si="18"/>
        <v>-0.0228371648602463</v>
      </c>
      <c r="DF11" s="33">
        <f t="shared" si="19"/>
        <v>0.0093743140727938</v>
      </c>
      <c r="DG11" s="5">
        <v>103.57</v>
      </c>
      <c r="DH11" s="14">
        <f t="shared" si="22"/>
        <v>11.5604714436739</v>
      </c>
      <c r="DI11" s="5">
        <v>5.17</v>
      </c>
      <c r="DJ11" s="5">
        <v>136.77</v>
      </c>
      <c r="DK11" s="14">
        <f t="shared" si="23"/>
        <v>11.6051928032239</v>
      </c>
      <c r="DL11" s="5">
        <v>5.19</v>
      </c>
      <c r="DM11" s="33">
        <f t="shared" si="24"/>
        <v>0.278052970292672</v>
      </c>
      <c r="DN11" s="33">
        <f t="shared" si="25"/>
        <v>0.00393176832539799</v>
      </c>
      <c r="EE11" s="5">
        <v>907.34</v>
      </c>
      <c r="EF11" s="14">
        <f t="shared" si="20"/>
        <v>134.678374284812</v>
      </c>
      <c r="EG11" s="5">
        <v>60.23</v>
      </c>
      <c r="EH11" s="5">
        <v>984.611</v>
      </c>
      <c r="EI11" s="14">
        <f t="shared" si="21"/>
        <v>144.628876784686</v>
      </c>
      <c r="EJ11" s="5">
        <v>64.68</v>
      </c>
      <c r="EK11" s="33">
        <f t="shared" si="12"/>
        <v>0.0817293972563728</v>
      </c>
      <c r="EL11" s="33">
        <f t="shared" si="13"/>
        <v>0.00872171382840396</v>
      </c>
      <c r="EM11" s="5">
        <v>162.03</v>
      </c>
      <c r="EN11" s="14">
        <f>EO11*(AF11^0.5)</f>
        <v>25.2675681457476</v>
      </c>
      <c r="EO11" s="5">
        <v>11.3</v>
      </c>
      <c r="EP11" s="5">
        <v>177.76</v>
      </c>
      <c r="EQ11" s="5">
        <v>0.343535457742129</v>
      </c>
      <c r="ER11" s="5">
        <v>12.19</v>
      </c>
      <c r="ES11" s="33">
        <f t="shared" si="14"/>
        <v>0.0926528226184109</v>
      </c>
      <c r="ET11" s="33">
        <f t="shared" si="15"/>
        <v>0.00486443850430649</v>
      </c>
    </row>
    <row r="12" spans="1:150">
      <c r="A12" s="4">
        <v>3</v>
      </c>
      <c r="B12" s="4" t="s">
        <v>102</v>
      </c>
      <c r="C12" s="4" t="s">
        <v>103</v>
      </c>
      <c r="D12" s="4" t="s">
        <v>104</v>
      </c>
      <c r="E12" s="5">
        <v>112.65</v>
      </c>
      <c r="F12" s="5">
        <v>36.654519</v>
      </c>
      <c r="G12" s="4" t="s">
        <v>85</v>
      </c>
      <c r="H12" s="4" t="s">
        <v>85</v>
      </c>
      <c r="I12" s="4">
        <v>1618</v>
      </c>
      <c r="J12" s="5">
        <v>8.6</v>
      </c>
      <c r="K12" s="4">
        <v>662</v>
      </c>
      <c r="L12" t="s">
        <v>86</v>
      </c>
      <c r="M12" s="6">
        <v>10</v>
      </c>
      <c r="N12" s="7" t="s">
        <v>96</v>
      </c>
      <c r="O12" s="4" t="s">
        <v>88</v>
      </c>
      <c r="P12" s="4" t="s">
        <v>88</v>
      </c>
      <c r="Q12" s="4" t="s">
        <v>89</v>
      </c>
      <c r="S12" s="8"/>
      <c r="AA12" s="4">
        <v>2010</v>
      </c>
      <c r="AB12" s="4">
        <v>8</v>
      </c>
      <c r="AC12" s="7" t="s">
        <v>96</v>
      </c>
      <c r="AD12" s="4" t="s">
        <v>90</v>
      </c>
      <c r="AE12" s="5">
        <v>0.402500003576279</v>
      </c>
      <c r="AF12" s="4">
        <v>5</v>
      </c>
      <c r="AG12" s="4" t="s">
        <v>91</v>
      </c>
      <c r="AH12" s="4" t="s">
        <v>91</v>
      </c>
      <c r="AI12" s="4">
        <v>37</v>
      </c>
      <c r="AJ12" s="8">
        <v>1</v>
      </c>
      <c r="AK12" s="4" t="s">
        <v>97</v>
      </c>
      <c r="AL12" s="4" t="s">
        <v>93</v>
      </c>
      <c r="AM12" s="7" t="s">
        <v>87</v>
      </c>
      <c r="AN12" s="7" t="s">
        <v>95</v>
      </c>
      <c r="AO12" s="5">
        <v>6.88</v>
      </c>
      <c r="AP12" s="5">
        <v>7.023</v>
      </c>
      <c r="AQ12" s="9">
        <v>0.531</v>
      </c>
      <c r="AR12" s="9">
        <v>39</v>
      </c>
      <c r="AS12" s="9">
        <v>45.5</v>
      </c>
      <c r="AT12" s="9">
        <v>15</v>
      </c>
      <c r="AU12" s="5">
        <v>0.27</v>
      </c>
      <c r="AV12" s="14">
        <f t="shared" si="0"/>
        <v>0.0223606797749979</v>
      </c>
      <c r="AW12" s="5">
        <v>0.01</v>
      </c>
      <c r="AX12" s="5">
        <v>0.26</v>
      </c>
      <c r="AY12" s="14">
        <f t="shared" si="1"/>
        <v>0.0223606797749979</v>
      </c>
      <c r="AZ12" s="5">
        <v>0.01</v>
      </c>
      <c r="BA12" s="33">
        <f t="shared" si="2"/>
        <v>-0.037740327982847</v>
      </c>
      <c r="BB12" s="33">
        <f t="shared" si="3"/>
        <v>0.00285103205331126</v>
      </c>
      <c r="CI12" s="5">
        <v>70.23</v>
      </c>
      <c r="CJ12" s="14">
        <f t="shared" si="4"/>
        <v>9.45856754482411</v>
      </c>
      <c r="CK12" s="5">
        <v>4.23</v>
      </c>
      <c r="CL12" s="5">
        <v>75.92</v>
      </c>
      <c r="CM12" s="14">
        <f t="shared" si="5"/>
        <v>10.531880174024</v>
      </c>
      <c r="CN12" s="5">
        <v>4.71</v>
      </c>
      <c r="CO12" s="33">
        <f t="shared" si="6"/>
        <v>0.0779045841307431</v>
      </c>
      <c r="CP12" s="33">
        <f t="shared" si="7"/>
        <v>0.00747656977017204</v>
      </c>
      <c r="CQ12" s="5">
        <v>5.31</v>
      </c>
      <c r="CR12" s="14">
        <f t="shared" si="8"/>
        <v>0.603738353924943</v>
      </c>
      <c r="CS12" s="5">
        <v>0.27</v>
      </c>
      <c r="CT12" s="5">
        <v>5.55</v>
      </c>
      <c r="CU12" s="14">
        <f t="shared" si="9"/>
        <v>0.670820393249937</v>
      </c>
      <c r="CV12" s="5">
        <v>0.3</v>
      </c>
      <c r="CW12" s="33">
        <f t="shared" si="10"/>
        <v>0.0442060925044956</v>
      </c>
      <c r="CX12" s="33">
        <f t="shared" si="11"/>
        <v>0.00550730470682022</v>
      </c>
      <c r="CY12" s="5">
        <v>680.74</v>
      </c>
      <c r="CZ12" s="14">
        <f t="shared" si="16"/>
        <v>102.99329104364</v>
      </c>
      <c r="DA12" s="5">
        <v>46.06</v>
      </c>
      <c r="DB12" s="5">
        <v>662.09</v>
      </c>
      <c r="DC12" s="14">
        <f t="shared" si="17"/>
        <v>102.970930363865</v>
      </c>
      <c r="DD12" s="5">
        <v>46.05</v>
      </c>
      <c r="DE12" s="33">
        <f t="shared" si="18"/>
        <v>-0.0277789434074247</v>
      </c>
      <c r="DF12" s="33">
        <f t="shared" si="19"/>
        <v>0.00941564770890212</v>
      </c>
      <c r="DG12" s="5">
        <v>103.57</v>
      </c>
      <c r="DH12" s="14">
        <f t="shared" si="22"/>
        <v>11.5604714436739</v>
      </c>
      <c r="DI12" s="5">
        <v>5.17</v>
      </c>
      <c r="DJ12" s="5">
        <v>86.95</v>
      </c>
      <c r="DK12" s="14">
        <f t="shared" si="23"/>
        <v>11.4263073650239</v>
      </c>
      <c r="DL12" s="5">
        <v>5.11</v>
      </c>
      <c r="DM12" s="33">
        <f t="shared" si="24"/>
        <v>-0.174914471800496</v>
      </c>
      <c r="DN12" s="33">
        <f t="shared" si="25"/>
        <v>0.00594564300781349</v>
      </c>
      <c r="EE12" s="5">
        <v>907.34</v>
      </c>
      <c r="EF12" s="14">
        <f t="shared" si="20"/>
        <v>134.678374284812</v>
      </c>
      <c r="EG12" s="5">
        <v>60.23</v>
      </c>
      <c r="EH12" s="5">
        <v>921.62</v>
      </c>
      <c r="EI12" s="14">
        <f t="shared" si="21"/>
        <v>137.808869453312</v>
      </c>
      <c r="EJ12" s="5">
        <v>61.63</v>
      </c>
      <c r="EK12" s="33">
        <f t="shared" si="12"/>
        <v>0.0156157490401601</v>
      </c>
      <c r="EL12" s="33">
        <f t="shared" si="13"/>
        <v>0.00887819846628595</v>
      </c>
      <c r="EM12" s="5">
        <v>162.03</v>
      </c>
      <c r="EN12" s="14">
        <f>EO12*(AF12^0.5)</f>
        <v>25.2675681457476</v>
      </c>
      <c r="EO12" s="5">
        <v>11.3</v>
      </c>
      <c r="EP12" s="5">
        <v>165.49</v>
      </c>
      <c r="EQ12" s="14">
        <f>ER12*(AF12^0.5)</f>
        <v>26.1843560165225</v>
      </c>
      <c r="ER12" s="5">
        <v>11.71</v>
      </c>
      <c r="ES12" s="33">
        <f t="shared" si="14"/>
        <v>0.021129266757943</v>
      </c>
      <c r="ET12" s="33">
        <f t="shared" si="15"/>
        <v>0.00987060721784937</v>
      </c>
    </row>
    <row r="13" spans="1:150">
      <c r="A13" s="4">
        <v>4</v>
      </c>
      <c r="B13" s="4" t="s">
        <v>105</v>
      </c>
      <c r="C13" s="4" t="s">
        <v>106</v>
      </c>
      <c r="D13" s="4" t="s">
        <v>107</v>
      </c>
      <c r="E13" s="5">
        <v>-48.427389</v>
      </c>
      <c r="F13" s="5">
        <v>-22.831</v>
      </c>
      <c r="G13" s="4" t="s">
        <v>108</v>
      </c>
      <c r="H13" s="4" t="s">
        <v>108</v>
      </c>
      <c r="I13" s="4">
        <v>770</v>
      </c>
      <c r="J13" s="5">
        <v>23.2</v>
      </c>
      <c r="K13" s="4">
        <v>1400</v>
      </c>
      <c r="L13" t="s">
        <v>86</v>
      </c>
      <c r="M13" s="6">
        <v>16</v>
      </c>
      <c r="N13" s="7" t="s">
        <v>109</v>
      </c>
      <c r="O13" s="4" t="s">
        <v>110</v>
      </c>
      <c r="P13" s="4" t="s">
        <v>110</v>
      </c>
      <c r="Q13" s="4" t="s">
        <v>89</v>
      </c>
      <c r="S13" s="8"/>
      <c r="AA13" s="4">
        <v>2017</v>
      </c>
      <c r="AB13" s="4">
        <v>1</v>
      </c>
      <c r="AC13" s="4" t="s">
        <v>87</v>
      </c>
      <c r="AD13" s="4" t="s">
        <v>90</v>
      </c>
      <c r="AE13" s="5">
        <v>0.940500020980835</v>
      </c>
      <c r="AF13" s="4">
        <v>4</v>
      </c>
      <c r="AG13" s="4" t="s">
        <v>111</v>
      </c>
      <c r="AH13" s="4" t="s">
        <v>112</v>
      </c>
      <c r="AI13" s="4">
        <v>20</v>
      </c>
      <c r="AJ13" s="8">
        <v>24</v>
      </c>
      <c r="AK13" s="4" t="s">
        <v>113</v>
      </c>
      <c r="AL13" s="4" t="s">
        <v>114</v>
      </c>
      <c r="AM13" s="7" t="s">
        <v>94</v>
      </c>
      <c r="AN13" s="7" t="s">
        <v>95</v>
      </c>
      <c r="AO13" s="5">
        <v>4.65926607615322</v>
      </c>
      <c r="AP13" s="5">
        <v>1.22328042328042</v>
      </c>
      <c r="AQ13" s="9">
        <v>0.140512877939529</v>
      </c>
      <c r="AR13" s="9">
        <v>55</v>
      </c>
      <c r="AS13" s="9">
        <v>11</v>
      </c>
      <c r="AT13" s="9">
        <v>34</v>
      </c>
      <c r="AU13" s="5">
        <v>0.830741340045546</v>
      </c>
      <c r="AV13" s="14">
        <f t="shared" si="0"/>
        <v>0.02341034400096</v>
      </c>
      <c r="AW13" s="5">
        <v>0.01170517200048</v>
      </c>
      <c r="AX13" s="5">
        <v>0.828400305645451</v>
      </c>
      <c r="AY13" s="14">
        <f t="shared" si="1"/>
        <v>0.014046206400574</v>
      </c>
      <c r="AZ13" s="5">
        <v>0.00702310320028698</v>
      </c>
      <c r="BA13" s="33">
        <f t="shared" si="2"/>
        <v>-0.00282198443968001</v>
      </c>
      <c r="BB13" s="33">
        <f t="shared" si="3"/>
        <v>0.00027040395682639</v>
      </c>
      <c r="CY13" s="5">
        <v>191.485051261587</v>
      </c>
      <c r="CZ13" s="14">
        <f t="shared" si="16"/>
        <v>16.667689852048</v>
      </c>
      <c r="DA13" s="5">
        <v>8.333844926024</v>
      </c>
      <c r="DB13" s="5">
        <v>154.539873534286</v>
      </c>
      <c r="DC13" s="14">
        <f t="shared" si="17"/>
        <v>13.315734544786</v>
      </c>
      <c r="DD13" s="5">
        <v>6.65786727239302</v>
      </c>
      <c r="DE13" s="33">
        <f t="shared" si="18"/>
        <v>-0.214357600107904</v>
      </c>
      <c r="DF13" s="33">
        <f t="shared" si="19"/>
        <v>0.0037502270877754</v>
      </c>
      <c r="DG13" s="5">
        <v>6.19306044329197</v>
      </c>
      <c r="DH13" s="14">
        <f t="shared" si="22"/>
        <v>0.74161881829968</v>
      </c>
      <c r="DI13" s="5">
        <v>0.37080940914984</v>
      </c>
      <c r="DJ13" s="5">
        <v>3.74069272087423</v>
      </c>
      <c r="DK13" s="14">
        <f t="shared" si="23"/>
        <v>1.9790084583565</v>
      </c>
      <c r="DL13" s="5">
        <v>0.989504229178249</v>
      </c>
      <c r="DM13" s="33">
        <f t="shared" si="24"/>
        <v>-0.504158568085122</v>
      </c>
      <c r="DN13" s="33">
        <f t="shared" si="25"/>
        <v>0.0735581342195286</v>
      </c>
      <c r="DO13" s="5">
        <v>74.535519125683</v>
      </c>
      <c r="DP13" s="14">
        <f>DQ13*(AF13^0.5)</f>
        <v>30.0546448087432</v>
      </c>
      <c r="DQ13" s="5">
        <v>15.0273224043716</v>
      </c>
      <c r="DR13" s="5">
        <v>76.9398907103825</v>
      </c>
      <c r="DS13" s="14">
        <f>DT13*(AF13^0.5)</f>
        <v>26.4480874316938</v>
      </c>
      <c r="DT13" s="5">
        <v>13.2240437158469</v>
      </c>
      <c r="DU13" s="33">
        <f>LN(DR13)-LN(DO13)</f>
        <v>0.0317486983145807</v>
      </c>
      <c r="DV13" s="33">
        <f>(DS13^2)/(AF13*(DR13^2))+(DP13^2)/(AF13*(DO13^2))</f>
        <v>0.0701887783721381</v>
      </c>
      <c r="DW13" s="5">
        <v>5.94339622641508</v>
      </c>
      <c r="DX13" s="14">
        <f t="shared" ref="DX13:DX23" si="26">DY13*(AF13^0.5)</f>
        <v>2.15094339622642</v>
      </c>
      <c r="DY13" s="5">
        <v>1.07547169811321</v>
      </c>
      <c r="DZ13" s="5">
        <v>5.32075471698112</v>
      </c>
      <c r="EA13" s="14">
        <f t="shared" ref="EA13:EA23" si="27">EB13*(AF13^0.5)</f>
        <v>1.24528301886792</v>
      </c>
      <c r="EB13" s="5">
        <v>0.622641509433961</v>
      </c>
      <c r="EC13" s="33">
        <f>LN(DZ13)-LN(DW13)</f>
        <v>-0.110665567887519</v>
      </c>
      <c r="ED13" s="33">
        <f t="shared" ref="ED13:ED23" si="28">(EA13^2)/(AF13*(DZ13^2))+(DX13^2)/(AF13*(DW13^2))</f>
        <v>0.0464377433484337</v>
      </c>
      <c r="EE13" s="5">
        <v>120.783950617283</v>
      </c>
      <c r="EF13" s="14">
        <f t="shared" si="20"/>
        <v>6.71604938271802</v>
      </c>
      <c r="EG13" s="5">
        <v>3.35802469135901</v>
      </c>
      <c r="EH13" s="5">
        <v>166.783950617283</v>
      </c>
      <c r="EI13" s="14">
        <f t="shared" si="21"/>
        <v>13.407407407406</v>
      </c>
      <c r="EJ13" s="5">
        <v>6.70370370370301</v>
      </c>
      <c r="EK13" s="33">
        <f t="shared" si="12"/>
        <v>0.322695848428719</v>
      </c>
      <c r="EL13" s="33">
        <f t="shared" si="13"/>
        <v>0.00238849889620963</v>
      </c>
      <c r="EM13" s="5">
        <v>15.1355932203389</v>
      </c>
      <c r="EN13" s="14">
        <f>EO13*(AF13^0.5)</f>
        <v>1.0734463276836</v>
      </c>
      <c r="EO13" s="5">
        <v>0.536723163841801</v>
      </c>
      <c r="EP13" s="5">
        <v>12.1299435028248</v>
      </c>
      <c r="EQ13" s="14">
        <f>ER13*(AF13^0.5)</f>
        <v>1.2881355932204</v>
      </c>
      <c r="ER13" s="5">
        <v>0.6440677966102</v>
      </c>
      <c r="ES13" s="33">
        <f t="shared" si="14"/>
        <v>-0.221372071665827</v>
      </c>
      <c r="ET13" s="33">
        <f t="shared" si="15"/>
        <v>0.00407681007815308</v>
      </c>
    </row>
    <row r="14" spans="1:142">
      <c r="A14" s="4">
        <v>4</v>
      </c>
      <c r="B14" s="4" t="s">
        <v>105</v>
      </c>
      <c r="C14" s="4" t="s">
        <v>106</v>
      </c>
      <c r="D14" s="4" t="s">
        <v>107</v>
      </c>
      <c r="E14" s="5">
        <v>-48.427389</v>
      </c>
      <c r="F14" s="5">
        <v>-22.831</v>
      </c>
      <c r="G14" s="4" t="s">
        <v>108</v>
      </c>
      <c r="H14" s="4" t="s">
        <v>108</v>
      </c>
      <c r="I14" s="4">
        <v>770</v>
      </c>
      <c r="J14" s="5">
        <v>23.2</v>
      </c>
      <c r="K14" s="4">
        <v>1400</v>
      </c>
      <c r="L14" t="s">
        <v>86</v>
      </c>
      <c r="M14" s="6">
        <v>16</v>
      </c>
      <c r="N14" s="7" t="s">
        <v>109</v>
      </c>
      <c r="O14" s="4" t="s">
        <v>110</v>
      </c>
      <c r="P14" s="4" t="s">
        <v>110</v>
      </c>
      <c r="Q14" s="4" t="s">
        <v>89</v>
      </c>
      <c r="S14" s="8"/>
      <c r="AA14" s="4">
        <v>2017</v>
      </c>
      <c r="AB14" s="4">
        <v>1</v>
      </c>
      <c r="AC14" s="4" t="s">
        <v>87</v>
      </c>
      <c r="AD14" s="4" t="s">
        <v>90</v>
      </c>
      <c r="AE14" s="5">
        <v>0.940500020980835</v>
      </c>
      <c r="AF14" s="4">
        <v>4</v>
      </c>
      <c r="AG14" s="4" t="s">
        <v>111</v>
      </c>
      <c r="AH14" s="4" t="s">
        <v>112</v>
      </c>
      <c r="AI14" s="4">
        <v>20</v>
      </c>
      <c r="AJ14" s="8">
        <v>24</v>
      </c>
      <c r="AK14" s="4" t="s">
        <v>115</v>
      </c>
      <c r="AL14" s="4" t="s">
        <v>114</v>
      </c>
      <c r="AM14" s="7" t="s">
        <v>94</v>
      </c>
      <c r="AN14" s="7" t="s">
        <v>95</v>
      </c>
      <c r="AO14" s="5">
        <v>5.79351202116645</v>
      </c>
      <c r="AP14" s="5">
        <v>1.16931216931216</v>
      </c>
      <c r="AQ14" s="9">
        <v>0.131200447928331</v>
      </c>
      <c r="AR14" s="9">
        <v>55</v>
      </c>
      <c r="AS14" s="9">
        <v>11</v>
      </c>
      <c r="AT14" s="9">
        <v>34</v>
      </c>
      <c r="AU14" s="5">
        <v>0.826059271245354</v>
      </c>
      <c r="AV14" s="14">
        <f t="shared" si="0"/>
        <v>0.0187282752007678</v>
      </c>
      <c r="AW14" s="5">
        <v>0.0093641376003839</v>
      </c>
      <c r="AX14" s="5">
        <v>0.830741340045546</v>
      </c>
      <c r="AY14" s="14">
        <f t="shared" si="1"/>
        <v>0.018728275200768</v>
      </c>
      <c r="AZ14" s="5">
        <v>0.00936413760038401</v>
      </c>
      <c r="BA14" s="33">
        <f t="shared" si="2"/>
        <v>0.00565195501761284</v>
      </c>
      <c r="BB14" s="33">
        <f t="shared" si="3"/>
        <v>0.000255561526324932</v>
      </c>
      <c r="CY14" s="5">
        <v>154.724046902817</v>
      </c>
      <c r="CZ14" s="14">
        <f t="shared" si="16"/>
        <v>13.334151881638</v>
      </c>
      <c r="DA14" s="5">
        <v>6.66707594081899</v>
      </c>
      <c r="DB14" s="5">
        <v>171.115476702068</v>
      </c>
      <c r="DC14" s="14">
        <f t="shared" si="17"/>
        <v>13.334151881638</v>
      </c>
      <c r="DD14" s="5">
        <v>6.66707594081899</v>
      </c>
      <c r="DE14" s="33">
        <f t="shared" si="18"/>
        <v>0.100695443276466</v>
      </c>
      <c r="DF14" s="33">
        <f t="shared" si="19"/>
        <v>0.0033748289138712</v>
      </c>
      <c r="DG14" s="5">
        <v>2.98617027844662</v>
      </c>
      <c r="DH14" s="14">
        <f t="shared" si="22"/>
        <v>0.7416188182997</v>
      </c>
      <c r="DI14" s="5">
        <v>0.37080940914985</v>
      </c>
      <c r="DJ14" s="5">
        <v>4.73766746928443</v>
      </c>
      <c r="DK14" s="14">
        <f t="shared" si="23"/>
        <v>2.7165524479842</v>
      </c>
      <c r="DL14" s="5">
        <v>1.3582762239921</v>
      </c>
      <c r="DM14" s="33">
        <f t="shared" si="24"/>
        <v>0.461553196408006</v>
      </c>
      <c r="DN14" s="33">
        <f t="shared" si="25"/>
        <v>0.0976148850840409</v>
      </c>
      <c r="DO14" s="5">
        <v>64.3169398907103</v>
      </c>
      <c r="DP14" s="14">
        <f>DQ14*(AF14^0.5)</f>
        <v>20.4371584699454</v>
      </c>
      <c r="DQ14" s="5">
        <v>10.2185792349727</v>
      </c>
      <c r="DR14" s="5">
        <v>61.311475409836</v>
      </c>
      <c r="DS14" s="14">
        <f>DT14*(AF14^0.5)</f>
        <v>25.2459016393444</v>
      </c>
      <c r="DT14" s="5">
        <v>12.6229508196722</v>
      </c>
      <c r="DU14" s="33">
        <f>LN(DR14)-LN(DO14)</f>
        <v>-0.0478560211776351</v>
      </c>
      <c r="DV14" s="33">
        <f>(DS14^2)/(AF14*(DR14^2))+(DP14^2)/(AF14*(DO14^2))</f>
        <v>0.0676299224996917</v>
      </c>
      <c r="DW14" s="5">
        <v>6.67924528301886</v>
      </c>
      <c r="DX14" s="14">
        <f t="shared" si="26"/>
        <v>0.792452830188682</v>
      </c>
      <c r="DY14" s="5">
        <v>0.396226415094341</v>
      </c>
      <c r="DZ14" s="5">
        <v>11.377358490566</v>
      </c>
      <c r="EA14" s="14">
        <f t="shared" si="27"/>
        <v>2.377358490566</v>
      </c>
      <c r="EB14" s="5">
        <v>1.188679245283</v>
      </c>
      <c r="EC14" s="33">
        <f t="shared" ref="EC14:EC23" si="29">LN(DZ14)-LN(DW14)</f>
        <v>0.532620283593409</v>
      </c>
      <c r="ED14" s="33">
        <f t="shared" si="28"/>
        <v>0.014434675102579</v>
      </c>
      <c r="EE14" s="5">
        <v>113.03086419753</v>
      </c>
      <c r="EF14" s="14">
        <f t="shared" si="20"/>
        <v>22.345679012344</v>
      </c>
      <c r="EG14" s="5">
        <v>11.172839506172</v>
      </c>
      <c r="EH14" s="5">
        <v>104.277777777777</v>
      </c>
      <c r="EI14" s="14">
        <f t="shared" si="21"/>
        <v>6.703703703704</v>
      </c>
      <c r="EJ14" s="5">
        <v>3.351851851852</v>
      </c>
      <c r="EK14" s="33">
        <f t="shared" si="12"/>
        <v>-0.080602637218985</v>
      </c>
      <c r="EL14" s="33">
        <f t="shared" si="13"/>
        <v>0.0108040692998855</v>
      </c>
    </row>
    <row r="15" spans="1:142">
      <c r="A15" s="4">
        <v>4</v>
      </c>
      <c r="B15" s="4" t="s">
        <v>105</v>
      </c>
      <c r="C15" s="4" t="s">
        <v>106</v>
      </c>
      <c r="D15" s="4" t="s">
        <v>107</v>
      </c>
      <c r="E15" s="5">
        <v>-48.427389</v>
      </c>
      <c r="F15" s="5">
        <v>-22.831</v>
      </c>
      <c r="G15" s="4" t="s">
        <v>108</v>
      </c>
      <c r="H15" s="4" t="s">
        <v>108</v>
      </c>
      <c r="I15" s="4">
        <v>770</v>
      </c>
      <c r="J15" s="5">
        <v>23.2</v>
      </c>
      <c r="K15" s="4">
        <v>1400</v>
      </c>
      <c r="L15" t="s">
        <v>86</v>
      </c>
      <c r="M15" s="6">
        <v>16</v>
      </c>
      <c r="N15" s="7" t="s">
        <v>109</v>
      </c>
      <c r="O15" s="4" t="s">
        <v>110</v>
      </c>
      <c r="P15" s="4" t="s">
        <v>110</v>
      </c>
      <c r="Q15" s="4" t="s">
        <v>89</v>
      </c>
      <c r="S15" s="8"/>
      <c r="AA15" s="4">
        <v>2017</v>
      </c>
      <c r="AB15" s="4">
        <v>1</v>
      </c>
      <c r="AC15" s="4" t="s">
        <v>87</v>
      </c>
      <c r="AD15" s="4" t="s">
        <v>90</v>
      </c>
      <c r="AE15" s="5">
        <v>0.940500020980835</v>
      </c>
      <c r="AF15" s="4">
        <v>4</v>
      </c>
      <c r="AG15" s="4" t="s">
        <v>111</v>
      </c>
      <c r="AH15" s="4" t="s">
        <v>112</v>
      </c>
      <c r="AI15" s="4">
        <v>20</v>
      </c>
      <c r="AJ15" s="8">
        <v>24</v>
      </c>
      <c r="AK15" s="4" t="s">
        <v>116</v>
      </c>
      <c r="AL15" s="4" t="s">
        <v>114</v>
      </c>
      <c r="AM15" s="7" t="s">
        <v>94</v>
      </c>
      <c r="AN15" s="7" t="s">
        <v>95</v>
      </c>
      <c r="AO15" s="5">
        <v>6.14482917289773</v>
      </c>
      <c r="AP15" s="5">
        <v>1.38518518518518</v>
      </c>
      <c r="AQ15" s="9">
        <v>0.141782754759238</v>
      </c>
      <c r="AR15" s="9">
        <v>55</v>
      </c>
      <c r="AS15" s="9">
        <v>11</v>
      </c>
      <c r="AT15" s="9">
        <v>34</v>
      </c>
      <c r="AU15" s="5">
        <v>0.819036168045067</v>
      </c>
      <c r="AV15" s="14">
        <f t="shared" si="0"/>
        <v>0.023410344000958</v>
      </c>
      <c r="AW15" s="5">
        <v>0.011705172000479</v>
      </c>
      <c r="AX15" s="5">
        <v>0.833082374445642</v>
      </c>
      <c r="AY15" s="14">
        <f t="shared" si="1"/>
        <v>0.018728275200768</v>
      </c>
      <c r="AZ15" s="5">
        <v>0.00936413760038401</v>
      </c>
      <c r="BA15" s="33">
        <f t="shared" si="2"/>
        <v>0.0170042820628062</v>
      </c>
      <c r="BB15" s="33">
        <f t="shared" si="3"/>
        <v>0.000330589533614461</v>
      </c>
      <c r="CY15" s="5">
        <v>231.321750874823</v>
      </c>
      <c r="CZ15" s="14">
        <f t="shared" si="16"/>
        <v>30.001841733686</v>
      </c>
      <c r="DA15" s="5">
        <v>15.000920866843</v>
      </c>
      <c r="DB15" s="5">
        <v>139.345570630486</v>
      </c>
      <c r="DC15" s="14">
        <f t="shared" si="17"/>
        <v>26.668303763276</v>
      </c>
      <c r="DD15" s="5">
        <v>13.334151881638</v>
      </c>
      <c r="DE15" s="33">
        <f t="shared" si="18"/>
        <v>-0.506852634829219</v>
      </c>
      <c r="DF15" s="33">
        <f t="shared" si="19"/>
        <v>0.0133621726684935</v>
      </c>
      <c r="DG15" s="5">
        <v>7.4426745693647</v>
      </c>
      <c r="DH15" s="14">
        <f t="shared" si="22"/>
        <v>1.97765018213248</v>
      </c>
      <c r="DI15" s="5">
        <v>0.988825091066241</v>
      </c>
      <c r="DJ15" s="5">
        <v>2.7661295301599</v>
      </c>
      <c r="DK15" s="14">
        <f t="shared" si="23"/>
        <v>0.98882509106626</v>
      </c>
      <c r="DL15" s="5">
        <v>0.49441254553313</v>
      </c>
      <c r="DM15" s="33">
        <f t="shared" si="24"/>
        <v>-0.989781207814982</v>
      </c>
      <c r="DN15" s="33">
        <f t="shared" si="25"/>
        <v>0.0495987544005863</v>
      </c>
      <c r="DO15" s="5">
        <v>68.5245901639344</v>
      </c>
      <c r="DP15" s="14">
        <f>DQ15*(AF15^0.5)</f>
        <v>14.4262295081966</v>
      </c>
      <c r="DQ15" s="5">
        <v>7.2131147540983</v>
      </c>
      <c r="DR15" s="5">
        <v>46.2841530054644</v>
      </c>
      <c r="DS15" s="14">
        <f>DT15*(AF15^0.5)</f>
        <v>18.032786885246</v>
      </c>
      <c r="DT15" s="5">
        <v>9.01639344262301</v>
      </c>
      <c r="DU15" s="33">
        <f>LN(DR15)-LN(DO15)</f>
        <v>-0.392393026540814</v>
      </c>
      <c r="DV15" s="33">
        <f>(DS15^2)/(AF15*(DR15^2))+(DP15^2)/(AF15*(DO15^2))</f>
        <v>0.0490293963330626</v>
      </c>
      <c r="DW15" s="5">
        <v>4.47169811320753</v>
      </c>
      <c r="DX15" s="14">
        <f t="shared" si="26"/>
        <v>1.13207547169812</v>
      </c>
      <c r="DY15" s="5">
        <v>0.56603773584906</v>
      </c>
      <c r="DZ15" s="5">
        <v>6.39622641509433</v>
      </c>
      <c r="EA15" s="14">
        <f t="shared" si="27"/>
        <v>1.9245283018868</v>
      </c>
      <c r="EB15" s="5">
        <v>0.9622641509434</v>
      </c>
      <c r="EC15" s="33">
        <f t="shared" si="29"/>
        <v>0.357939966245321</v>
      </c>
      <c r="ED15" s="33">
        <f t="shared" si="28"/>
        <v>0.0386560123749479</v>
      </c>
      <c r="EE15" s="5">
        <v>96.3333333333333</v>
      </c>
      <c r="EF15" s="14">
        <f t="shared" si="20"/>
        <v>40.2098765432096</v>
      </c>
      <c r="EG15" s="5">
        <v>20.1049382716048</v>
      </c>
      <c r="EH15" s="5">
        <v>160.203703703703</v>
      </c>
      <c r="EI15" s="14">
        <f t="shared" si="21"/>
        <v>29.061728395062</v>
      </c>
      <c r="EJ15" s="5">
        <v>14.530864197531</v>
      </c>
      <c r="EK15" s="33">
        <f t="shared" si="12"/>
        <v>0.508631754171773</v>
      </c>
      <c r="EL15" s="33">
        <f t="shared" si="13"/>
        <v>0.0517833631944753</v>
      </c>
    </row>
    <row r="16" spans="1:150">
      <c r="A16" s="4">
        <v>4</v>
      </c>
      <c r="B16" s="4" t="s">
        <v>105</v>
      </c>
      <c r="C16" s="4" t="s">
        <v>106</v>
      </c>
      <c r="D16" s="4" t="s">
        <v>107</v>
      </c>
      <c r="E16" s="5">
        <v>-48.427389</v>
      </c>
      <c r="F16" s="5">
        <v>-22.831</v>
      </c>
      <c r="G16" s="4" t="s">
        <v>108</v>
      </c>
      <c r="H16" s="4" t="s">
        <v>108</v>
      </c>
      <c r="I16" s="4">
        <v>770</v>
      </c>
      <c r="J16" s="5">
        <v>23.2</v>
      </c>
      <c r="K16" s="4">
        <v>1400</v>
      </c>
      <c r="L16" t="s">
        <v>86</v>
      </c>
      <c r="M16" s="6">
        <v>16</v>
      </c>
      <c r="N16" s="7" t="s">
        <v>109</v>
      </c>
      <c r="O16" s="4" t="s">
        <v>110</v>
      </c>
      <c r="P16" s="4" t="s">
        <v>110</v>
      </c>
      <c r="Q16" s="4" t="s">
        <v>89</v>
      </c>
      <c r="S16" s="8"/>
      <c r="AA16" s="4">
        <v>2017</v>
      </c>
      <c r="AB16" s="4">
        <v>1</v>
      </c>
      <c r="AC16" s="4" t="s">
        <v>87</v>
      </c>
      <c r="AD16" s="4" t="s">
        <v>90</v>
      </c>
      <c r="AE16" s="5">
        <v>0.940500020980835</v>
      </c>
      <c r="AF16" s="4">
        <v>4</v>
      </c>
      <c r="AG16" s="4" t="s">
        <v>111</v>
      </c>
      <c r="AH16" s="4" t="s">
        <v>112</v>
      </c>
      <c r="AI16" s="4">
        <v>20</v>
      </c>
      <c r="AJ16" s="8">
        <v>24</v>
      </c>
      <c r="AK16" s="4" t="s">
        <v>113</v>
      </c>
      <c r="AL16" s="4" t="s">
        <v>114</v>
      </c>
      <c r="AM16" s="7" t="s">
        <v>117</v>
      </c>
      <c r="AN16" s="7" t="s">
        <v>118</v>
      </c>
      <c r="AO16" s="5">
        <v>4.4852179914874</v>
      </c>
      <c r="AP16" s="5">
        <v>0.674603174603174</v>
      </c>
      <c r="AQ16" s="9">
        <v>0.0808387458006718</v>
      </c>
      <c r="AR16" s="9">
        <v>55</v>
      </c>
      <c r="AS16" s="9">
        <v>11</v>
      </c>
      <c r="AT16" s="9">
        <v>34</v>
      </c>
      <c r="AU16" s="5">
        <v>0.833082374445642</v>
      </c>
      <c r="AV16" s="14">
        <f t="shared" si="0"/>
        <v>0.042138619201726</v>
      </c>
      <c r="AW16" s="5">
        <v>0.021069309600863</v>
      </c>
      <c r="AX16" s="5">
        <v>0.833082374445642</v>
      </c>
      <c r="AY16" s="14">
        <f t="shared" si="1"/>
        <v>0.0234103440009598</v>
      </c>
      <c r="AZ16" s="5">
        <v>0.0117051720004799</v>
      </c>
      <c r="BA16" s="33">
        <f t="shared" si="2"/>
        <v>0</v>
      </c>
      <c r="BB16" s="33">
        <f t="shared" si="3"/>
        <v>0.000837038750049999</v>
      </c>
      <c r="CY16" s="5">
        <v>202.314445331205</v>
      </c>
      <c r="CZ16" s="14">
        <f t="shared" si="16"/>
        <v>36.687335011356</v>
      </c>
      <c r="DA16" s="5">
        <v>18.343667505678</v>
      </c>
      <c r="DB16" s="5">
        <v>153.711093375897</v>
      </c>
      <c r="DC16" s="14">
        <f t="shared" si="17"/>
        <v>36.687335011358</v>
      </c>
      <c r="DD16" s="5">
        <v>18.343667505679</v>
      </c>
      <c r="DE16" s="33">
        <f t="shared" si="18"/>
        <v>-0.274748323667218</v>
      </c>
      <c r="DF16" s="33">
        <f t="shared" si="19"/>
        <v>0.0224625873662668</v>
      </c>
      <c r="DG16" s="5">
        <v>15.0300055565845</v>
      </c>
      <c r="DH16" s="14">
        <f t="shared" si="22"/>
        <v>2.224856454899</v>
      </c>
      <c r="DI16" s="5">
        <v>1.1124282274495</v>
      </c>
      <c r="DJ16" s="5">
        <v>15.9156016546274</v>
      </c>
      <c r="DK16" s="14">
        <f t="shared" si="23"/>
        <v>3.953942088041</v>
      </c>
      <c r="DL16" s="5">
        <v>1.9769710440205</v>
      </c>
      <c r="DM16" s="33">
        <f t="shared" si="24"/>
        <v>0.0572512908043983</v>
      </c>
      <c r="DN16" s="33">
        <f t="shared" si="25"/>
        <v>0.0209076404297388</v>
      </c>
      <c r="DW16" s="5">
        <v>0.893081761006271</v>
      </c>
      <c r="DX16" s="14">
        <f t="shared" si="26"/>
        <v>0.314465408805018</v>
      </c>
      <c r="DY16" s="5">
        <v>0.157232704402509</v>
      </c>
      <c r="DZ16" s="5">
        <v>0.499999999999985</v>
      </c>
      <c r="EA16" s="14">
        <f t="shared" si="27"/>
        <v>0.3930817610063</v>
      </c>
      <c r="EB16" s="5">
        <v>0.19654088050315</v>
      </c>
      <c r="EC16" s="33">
        <f t="shared" si="29"/>
        <v>-0.580070035940984</v>
      </c>
      <c r="ED16" s="33">
        <f t="shared" si="28"/>
        <v>0.185509104995711</v>
      </c>
      <c r="EE16" s="5">
        <v>38.6851851851851</v>
      </c>
      <c r="EF16" s="14">
        <f t="shared" si="20"/>
        <v>13.4567901234564</v>
      </c>
      <c r="EG16" s="5">
        <v>6.7283950617282</v>
      </c>
      <c r="EH16" s="5">
        <v>100.296296296296</v>
      </c>
      <c r="EI16" s="14">
        <f t="shared" si="21"/>
        <v>13.3950617283946</v>
      </c>
      <c r="EJ16" s="5">
        <v>6.6975308641973</v>
      </c>
      <c r="EK16" s="33">
        <f t="shared" si="12"/>
        <v>0.952672053035545</v>
      </c>
      <c r="EL16" s="33">
        <f t="shared" si="13"/>
        <v>0.0347098008426536</v>
      </c>
      <c r="EM16" s="5">
        <v>2.03954802259887</v>
      </c>
      <c r="EN16" s="14">
        <f>EO16*(AF16^0.5)</f>
        <v>1.0734463276836</v>
      </c>
      <c r="EO16" s="5">
        <v>0.5367231638418</v>
      </c>
      <c r="EP16" s="5">
        <v>2.46892655367231</v>
      </c>
      <c r="EQ16" s="14">
        <f>ER16*(AF16^0.5)</f>
        <v>1.07344632768362</v>
      </c>
      <c r="ER16" s="5">
        <v>0.53672316384181</v>
      </c>
      <c r="ES16" s="33">
        <f>LN(EP16)-LN(EM16)</f>
        <v>0.191055236762707</v>
      </c>
      <c r="ET16" s="33">
        <f>(EQ16^2)/(AF16*(EP16^2))+(EN16^2)/(AF16*(EM16^2))</f>
        <v>0.116511056768375</v>
      </c>
    </row>
    <row r="17" spans="1:142">
      <c r="A17" s="4">
        <v>4</v>
      </c>
      <c r="B17" s="4" t="s">
        <v>105</v>
      </c>
      <c r="C17" s="4" t="s">
        <v>106</v>
      </c>
      <c r="D17" s="4" t="s">
        <v>107</v>
      </c>
      <c r="E17" s="5">
        <v>-48.427389</v>
      </c>
      <c r="F17" s="5">
        <v>-22.831</v>
      </c>
      <c r="G17" s="4" t="s">
        <v>108</v>
      </c>
      <c r="H17" s="4" t="s">
        <v>108</v>
      </c>
      <c r="I17" s="4">
        <v>770</v>
      </c>
      <c r="J17" s="5">
        <v>23.2</v>
      </c>
      <c r="K17" s="4">
        <v>1400</v>
      </c>
      <c r="L17" t="s">
        <v>86</v>
      </c>
      <c r="M17" s="6">
        <v>16</v>
      </c>
      <c r="N17" s="7" t="s">
        <v>109</v>
      </c>
      <c r="O17" s="4" t="s">
        <v>110</v>
      </c>
      <c r="P17" s="4" t="s">
        <v>110</v>
      </c>
      <c r="Q17" s="4" t="s">
        <v>89</v>
      </c>
      <c r="S17" s="8"/>
      <c r="AA17" s="4">
        <v>2017</v>
      </c>
      <c r="AB17" s="4">
        <v>1</v>
      </c>
      <c r="AC17" s="4" t="s">
        <v>87</v>
      </c>
      <c r="AD17" s="4" t="s">
        <v>90</v>
      </c>
      <c r="AE17" s="5">
        <v>0.940500020980835</v>
      </c>
      <c r="AF17" s="4">
        <v>4</v>
      </c>
      <c r="AG17" s="4" t="s">
        <v>111</v>
      </c>
      <c r="AH17" s="4" t="s">
        <v>112</v>
      </c>
      <c r="AI17" s="4">
        <v>20</v>
      </c>
      <c r="AJ17" s="8">
        <v>24</v>
      </c>
      <c r="AK17" s="4" t="s">
        <v>115</v>
      </c>
      <c r="AL17" s="4" t="s">
        <v>114</v>
      </c>
      <c r="AM17" s="7" t="s">
        <v>117</v>
      </c>
      <c r="AN17" s="7" t="s">
        <v>118</v>
      </c>
      <c r="AO17" s="5">
        <v>4.81502358219256</v>
      </c>
      <c r="AP17" s="5">
        <v>0.692592592592592</v>
      </c>
      <c r="AQ17" s="9">
        <v>0.0809999999999999</v>
      </c>
      <c r="AR17" s="9">
        <v>55</v>
      </c>
      <c r="AS17" s="9">
        <v>11</v>
      </c>
      <c r="AT17" s="9">
        <v>34</v>
      </c>
      <c r="AU17" s="5">
        <v>0.821377202445163</v>
      </c>
      <c r="AV17" s="14">
        <f t="shared" si="0"/>
        <v>0.037456550401534</v>
      </c>
      <c r="AW17" s="5">
        <v>0.018728275200767</v>
      </c>
      <c r="AX17" s="5">
        <v>0.830741340045546</v>
      </c>
      <c r="AY17" s="14">
        <f t="shared" si="1"/>
        <v>0.02341034400096</v>
      </c>
      <c r="AZ17" s="5">
        <v>0.01170517200048</v>
      </c>
      <c r="BA17" s="33">
        <f t="shared" si="2"/>
        <v>0.0113360362929167</v>
      </c>
      <c r="BB17" s="33">
        <f t="shared" si="3"/>
        <v>0.000718417576827465</v>
      </c>
      <c r="CY17" s="5">
        <v>180.563570507704</v>
      </c>
      <c r="CZ17" s="14">
        <f t="shared" si="16"/>
        <v>30.001841733686</v>
      </c>
      <c r="DA17" s="5">
        <v>15.000920866843</v>
      </c>
      <c r="DB17" s="5">
        <v>141.951623795199</v>
      </c>
      <c r="DC17" s="14">
        <f t="shared" si="17"/>
        <v>20.001227822456</v>
      </c>
      <c r="DD17" s="5">
        <v>10.000613911228</v>
      </c>
      <c r="DE17" s="33">
        <f t="shared" si="18"/>
        <v>-0.240596584887696</v>
      </c>
      <c r="DF17" s="33">
        <f t="shared" si="19"/>
        <v>0.011865333420071</v>
      </c>
      <c r="DG17" s="5">
        <v>13.059146755572</v>
      </c>
      <c r="DH17" s="14">
        <f t="shared" si="22"/>
        <v>3.4608878187318</v>
      </c>
      <c r="DI17" s="5">
        <v>1.7304439093659</v>
      </c>
      <c r="DJ17" s="5">
        <v>9.61931221831204</v>
      </c>
      <c r="DK17" s="14">
        <f t="shared" si="23"/>
        <v>1.48323763659932</v>
      </c>
      <c r="DL17" s="5">
        <v>0.74161881829966</v>
      </c>
      <c r="DM17" s="33">
        <f t="shared" si="24"/>
        <v>-0.305716021918791</v>
      </c>
      <c r="DN17" s="33">
        <f t="shared" si="25"/>
        <v>0.0235023472546756</v>
      </c>
      <c r="DW17" s="5">
        <v>0.539308176100618</v>
      </c>
      <c r="DX17" s="14">
        <f t="shared" si="26"/>
        <v>0.23584905660377</v>
      </c>
      <c r="DY17" s="5">
        <v>0.117924528301885</v>
      </c>
      <c r="DZ17" s="5">
        <v>0.971698113207537</v>
      </c>
      <c r="EA17" s="14">
        <f t="shared" si="27"/>
        <v>0.314465408805006</v>
      </c>
      <c r="EB17" s="5">
        <v>0.157232704402503</v>
      </c>
      <c r="EC17" s="33">
        <f t="shared" si="29"/>
        <v>0.588758010291761</v>
      </c>
      <c r="ED17" s="33">
        <f t="shared" si="28"/>
        <v>0.0739949308049234</v>
      </c>
      <c r="EE17" s="5">
        <v>30.9135802469136</v>
      </c>
      <c r="EF17" s="14">
        <f t="shared" si="20"/>
        <v>8.962962962963</v>
      </c>
      <c r="EG17" s="5">
        <v>4.4814814814815</v>
      </c>
      <c r="EH17" s="5">
        <v>73.5555555555555</v>
      </c>
      <c r="EI17" s="14">
        <f t="shared" si="21"/>
        <v>13.4320987654318</v>
      </c>
      <c r="EJ17" s="5">
        <v>6.71604938271589</v>
      </c>
      <c r="EK17" s="33">
        <f t="shared" si="12"/>
        <v>0.866845401053237</v>
      </c>
      <c r="EL17" s="33">
        <f t="shared" si="13"/>
        <v>0.029352486294984</v>
      </c>
    </row>
    <row r="18" spans="1:142">
      <c r="A18" s="4">
        <v>4</v>
      </c>
      <c r="B18" s="4" t="s">
        <v>105</v>
      </c>
      <c r="C18" s="4" t="s">
        <v>106</v>
      </c>
      <c r="D18" s="4" t="s">
        <v>107</v>
      </c>
      <c r="E18" s="5">
        <v>-48.427389</v>
      </c>
      <c r="F18" s="5">
        <v>-22.831</v>
      </c>
      <c r="G18" s="4" t="s">
        <v>108</v>
      </c>
      <c r="H18" s="4" t="s">
        <v>108</v>
      </c>
      <c r="I18" s="4">
        <v>770</v>
      </c>
      <c r="J18" s="5">
        <v>23.2</v>
      </c>
      <c r="K18" s="4">
        <v>1400</v>
      </c>
      <c r="L18" t="s">
        <v>86</v>
      </c>
      <c r="M18" s="6">
        <v>16</v>
      </c>
      <c r="N18" s="7" t="s">
        <v>109</v>
      </c>
      <c r="O18" s="4" t="s">
        <v>110</v>
      </c>
      <c r="P18" s="4" t="s">
        <v>110</v>
      </c>
      <c r="Q18" s="4" t="s">
        <v>89</v>
      </c>
      <c r="S18" s="8"/>
      <c r="AA18" s="4">
        <v>2017</v>
      </c>
      <c r="AB18" s="4">
        <v>1</v>
      </c>
      <c r="AC18" s="4" t="s">
        <v>87</v>
      </c>
      <c r="AD18" s="4" t="s">
        <v>90</v>
      </c>
      <c r="AE18" s="5">
        <v>0.940500020980835</v>
      </c>
      <c r="AF18" s="4">
        <v>4</v>
      </c>
      <c r="AG18" s="4" t="s">
        <v>111</v>
      </c>
      <c r="AH18" s="4" t="s">
        <v>112</v>
      </c>
      <c r="AI18" s="4">
        <v>20</v>
      </c>
      <c r="AJ18" s="8">
        <v>24</v>
      </c>
      <c r="AK18" s="4" t="s">
        <v>116</v>
      </c>
      <c r="AL18" s="4" t="s">
        <v>114</v>
      </c>
      <c r="AM18" s="7" t="s">
        <v>117</v>
      </c>
      <c r="AN18" s="7" t="s">
        <v>118</v>
      </c>
      <c r="AO18" s="5">
        <v>4.60128839295985</v>
      </c>
      <c r="AP18" s="5">
        <v>0.575661375661375</v>
      </c>
      <c r="AQ18" s="9">
        <v>0.08115117581187</v>
      </c>
      <c r="AR18" s="9">
        <v>55</v>
      </c>
      <c r="AS18" s="9">
        <v>11</v>
      </c>
      <c r="AT18" s="9">
        <v>34</v>
      </c>
      <c r="AU18" s="5">
        <v>0.826059271245354</v>
      </c>
      <c r="AV18" s="14">
        <f t="shared" si="0"/>
        <v>0.014046206400576</v>
      </c>
      <c r="AW18" s="5">
        <v>0.00702310320028798</v>
      </c>
      <c r="AX18" s="5">
        <v>0.816695133644971</v>
      </c>
      <c r="AY18" s="14">
        <f t="shared" si="1"/>
        <v>0.0234103440009598</v>
      </c>
      <c r="AZ18" s="5">
        <v>0.0117051720004799</v>
      </c>
      <c r="BA18" s="33">
        <f t="shared" si="2"/>
        <v>-0.0114006561145974</v>
      </c>
      <c r="BB18" s="33">
        <f t="shared" si="3"/>
        <v>0.000277699578928277</v>
      </c>
      <c r="CY18" s="5">
        <v>145.460126465713</v>
      </c>
      <c r="CZ18" s="14">
        <f t="shared" si="16"/>
        <v>26.686721100128</v>
      </c>
      <c r="DA18" s="5">
        <v>13.343360550064</v>
      </c>
      <c r="DB18" s="5">
        <v>143.517097427711</v>
      </c>
      <c r="DC18" s="14">
        <f t="shared" si="17"/>
        <v>20.038062496164</v>
      </c>
      <c r="DD18" s="5">
        <v>10.019031248082</v>
      </c>
      <c r="DE18" s="33">
        <f t="shared" si="18"/>
        <v>-0.0134478302051084</v>
      </c>
      <c r="DF18" s="33">
        <f t="shared" si="19"/>
        <v>0.0132883112372357</v>
      </c>
      <c r="DG18" s="5">
        <v>10.5945545471383</v>
      </c>
      <c r="DH18" s="14">
        <f t="shared" si="22"/>
        <v>2.223498178675</v>
      </c>
      <c r="DI18" s="5">
        <v>1.1117490893375</v>
      </c>
      <c r="DJ18" s="5">
        <v>6.53534605173797</v>
      </c>
      <c r="DK18" s="14">
        <f t="shared" si="23"/>
        <v>0.74297709452368</v>
      </c>
      <c r="DL18" s="5">
        <v>0.37148854726184</v>
      </c>
      <c r="DM18" s="33">
        <f t="shared" si="24"/>
        <v>-0.483114847881223</v>
      </c>
      <c r="DN18" s="33">
        <f t="shared" si="25"/>
        <v>0.0142426669868335</v>
      </c>
      <c r="DW18" s="5">
        <v>0.42138364779872</v>
      </c>
      <c r="DX18" s="14">
        <f t="shared" si="26"/>
        <v>0.314465408805062</v>
      </c>
      <c r="DY18" s="5">
        <v>0.157232704402531</v>
      </c>
      <c r="DZ18" s="5">
        <v>0.0676100628930669</v>
      </c>
      <c r="EA18" s="14">
        <f t="shared" si="27"/>
        <v>0.235849056603768</v>
      </c>
      <c r="EB18" s="5">
        <v>0.117924528301884</v>
      </c>
      <c r="EC18" s="33">
        <f t="shared" si="29"/>
        <v>-1.82978686481746</v>
      </c>
      <c r="ED18" s="33">
        <f t="shared" si="28"/>
        <v>3.18141419184643</v>
      </c>
      <c r="EE18" s="5">
        <v>53.320987654321</v>
      </c>
      <c r="EF18" s="14">
        <f t="shared" si="20"/>
        <v>8.9382716049384</v>
      </c>
      <c r="EG18" s="5">
        <v>4.4691358024692</v>
      </c>
      <c r="EH18" s="5">
        <v>51.2716049382714</v>
      </c>
      <c r="EI18" s="14">
        <f t="shared" si="21"/>
        <v>11.1851851851846</v>
      </c>
      <c r="EJ18" s="5">
        <v>5.5925925925923</v>
      </c>
      <c r="EK18" s="33">
        <f t="shared" si="12"/>
        <v>-0.039192929329952</v>
      </c>
      <c r="EL18" s="33">
        <f t="shared" si="13"/>
        <v>0.0189230322656206</v>
      </c>
    </row>
    <row r="19" spans="1:190">
      <c r="A19" s="4">
        <v>5</v>
      </c>
      <c r="B19" s="4" t="s">
        <v>119</v>
      </c>
      <c r="C19" s="4" t="s">
        <v>120</v>
      </c>
      <c r="D19" s="4" t="s">
        <v>121</v>
      </c>
      <c r="E19" s="5">
        <v>101.883333</v>
      </c>
      <c r="F19" s="5">
        <v>35.966667</v>
      </c>
      <c r="G19" s="4" t="s">
        <v>122</v>
      </c>
      <c r="H19" s="4" t="s">
        <v>123</v>
      </c>
      <c r="I19" s="4">
        <v>3500</v>
      </c>
      <c r="J19" s="5">
        <v>1.2</v>
      </c>
      <c r="K19" s="4">
        <v>620</v>
      </c>
      <c r="L19" t="s">
        <v>86</v>
      </c>
      <c r="M19" s="6">
        <v>5</v>
      </c>
      <c r="N19" s="7" t="s">
        <v>87</v>
      </c>
      <c r="O19" s="4" t="s">
        <v>124</v>
      </c>
      <c r="P19" s="4" t="s">
        <v>124</v>
      </c>
      <c r="Q19" s="4" t="s">
        <v>125</v>
      </c>
      <c r="S19" s="8"/>
      <c r="AA19" s="4">
        <v>2011</v>
      </c>
      <c r="AB19" s="4">
        <v>6</v>
      </c>
      <c r="AC19" s="7" t="s">
        <v>96</v>
      </c>
      <c r="AD19" s="4" t="s">
        <v>90</v>
      </c>
      <c r="AE19" s="5">
        <v>0.394899994134903</v>
      </c>
      <c r="AF19" s="4">
        <v>6</v>
      </c>
      <c r="AG19" s="4" t="s">
        <v>91</v>
      </c>
      <c r="AH19" s="4" t="s">
        <v>91</v>
      </c>
      <c r="AI19" s="4">
        <v>25</v>
      </c>
      <c r="AJ19" s="8">
        <v>3</v>
      </c>
      <c r="AK19" s="4" t="s">
        <v>92</v>
      </c>
      <c r="AL19" s="4" t="s">
        <v>114</v>
      </c>
      <c r="AM19" s="7" t="s">
        <v>94</v>
      </c>
      <c r="AN19" s="7" t="s">
        <v>95</v>
      </c>
      <c r="AO19" s="5">
        <v>6.16</v>
      </c>
      <c r="AP19" s="5">
        <v>8.376</v>
      </c>
      <c r="AQ19" s="9">
        <v>0.714</v>
      </c>
      <c r="AR19" s="9">
        <v>28.5</v>
      </c>
      <c r="AS19" s="9">
        <v>48.5</v>
      </c>
      <c r="AT19" s="9">
        <v>24</v>
      </c>
      <c r="AU19" s="5">
        <v>0.186623281697446</v>
      </c>
      <c r="AV19" s="14">
        <f t="shared" si="0"/>
        <v>0.0155745800685341</v>
      </c>
      <c r="AW19" s="5">
        <v>0.00635829568767161</v>
      </c>
      <c r="AX19" s="5">
        <v>0.150877453416326</v>
      </c>
      <c r="AY19" s="14">
        <f t="shared" si="1"/>
        <v>0.0335900777942818</v>
      </c>
      <c r="AZ19" s="5">
        <v>0.0137130918360637</v>
      </c>
      <c r="BA19" s="33">
        <f t="shared" si="2"/>
        <v>-0.212624108032502</v>
      </c>
      <c r="BB19" s="33">
        <f t="shared" si="3"/>
        <v>0.00942157912484524</v>
      </c>
      <c r="CA19" s="5">
        <v>75.65</v>
      </c>
      <c r="CB19" s="14">
        <f>CC19*(AF19^0.5)</f>
        <v>15.4807751743897</v>
      </c>
      <c r="CC19" s="5">
        <v>6.32</v>
      </c>
      <c r="CD19" s="14">
        <f>CE19*(AF19^0.5)</f>
        <v>128.64</v>
      </c>
      <c r="CE19" s="14">
        <f>CF19*(AF19^0.5)</f>
        <v>52.5170600852713</v>
      </c>
      <c r="CF19" s="5">
        <v>21.44</v>
      </c>
      <c r="CG19" s="33">
        <f>LN(CD19)-LN(CA19)</f>
        <v>0.530900365196291</v>
      </c>
      <c r="CH19" s="33">
        <f>(CE19^2)/(AF19*(CD19^2))+(CB19^2)/(AF19*(CA19^2))</f>
        <v>0.0347571488945455</v>
      </c>
      <c r="CI19" s="5">
        <v>83.76</v>
      </c>
      <c r="CJ19" s="14">
        <f>CK19*(AF19^0.5)</f>
        <v>2.25769469592325</v>
      </c>
      <c r="CK19" s="5">
        <v>0.9217</v>
      </c>
      <c r="CL19" s="5">
        <v>91.12</v>
      </c>
      <c r="CM19" s="14">
        <f>CN19*(AF19^0.5)</f>
        <v>8.05882125375665</v>
      </c>
      <c r="CN19" s="5">
        <v>3.29</v>
      </c>
      <c r="CO19" s="33">
        <f>LN(CL19)-LN(CI19)</f>
        <v>0.0842217525766458</v>
      </c>
      <c r="CP19" s="33">
        <f>(CM19^2)/(AF19*(CL19^2))+(CJ19^2)/(AF19*(CI19^2))</f>
        <v>0.00142474941956148</v>
      </c>
      <c r="CQ19" s="5">
        <v>7.14</v>
      </c>
      <c r="CR19" s="14">
        <f>CS19*(AF19^0.5)</f>
        <v>0.248677097666834</v>
      </c>
      <c r="CS19" s="5">
        <v>0.101522</v>
      </c>
      <c r="CT19" s="5">
        <v>7.86</v>
      </c>
      <c r="CU19" s="14">
        <f>CV19*(AF19^0.5)</f>
        <v>0.650140232976677</v>
      </c>
      <c r="CV19" s="5">
        <v>0.265418638674506</v>
      </c>
      <c r="CW19" s="33">
        <f>LN(CT19)-LN(CQ19)</f>
        <v>0.0960738300896222</v>
      </c>
      <c r="CX19" s="33">
        <f>(CU19^2)/(AF19*(CT19^2))+(CR19^2)/(AF19*(CQ19^2))</f>
        <v>0.00134246972161595</v>
      </c>
      <c r="CY19" s="5">
        <v>432.612098461733</v>
      </c>
      <c r="CZ19" s="14">
        <f t="shared" si="16"/>
        <v>69.1018085764264</v>
      </c>
      <c r="DA19" s="5">
        <v>28.2106952192872</v>
      </c>
      <c r="DB19" s="5">
        <v>449.17549658543</v>
      </c>
      <c r="DC19" s="14">
        <f t="shared" si="17"/>
        <v>52.0445867891457</v>
      </c>
      <c r="DD19" s="5">
        <v>21.2471135845669</v>
      </c>
      <c r="DE19" s="33">
        <f t="shared" si="18"/>
        <v>0.03757219238455</v>
      </c>
      <c r="DF19" s="33">
        <f t="shared" si="19"/>
        <v>0.00648988660015448</v>
      </c>
      <c r="DG19" s="5">
        <v>34.6573300939787</v>
      </c>
      <c r="DH19" s="14">
        <f t="shared" si="22"/>
        <v>1.74608546745891</v>
      </c>
      <c r="DI19" s="5">
        <v>0.712836407093894</v>
      </c>
      <c r="DJ19" s="5">
        <v>52.2162607752409</v>
      </c>
      <c r="DK19" s="14">
        <f t="shared" si="23"/>
        <v>12.7932256482934</v>
      </c>
      <c r="DL19" s="5">
        <v>5.22281250043421</v>
      </c>
      <c r="DM19" s="33">
        <f t="shared" si="24"/>
        <v>0.409884705497106</v>
      </c>
      <c r="DN19" s="33">
        <f t="shared" si="25"/>
        <v>0.0104275926783773</v>
      </c>
      <c r="DO19" s="5">
        <v>2.38337277394928</v>
      </c>
      <c r="DP19" s="14">
        <f>DQ19*(AF19^0.5)</f>
        <v>0.484724972340778</v>
      </c>
      <c r="DQ19" s="5">
        <v>0.197888141303266</v>
      </c>
      <c r="DR19" s="5">
        <v>13.8939506792907</v>
      </c>
      <c r="DS19" s="14">
        <f>DT19*(AF19^0.5)</f>
        <v>11.1940063624755</v>
      </c>
      <c r="DT19" s="5">
        <v>4.56993396092223</v>
      </c>
      <c r="DU19" s="33">
        <f>LN(DR19)-LN(DO19)</f>
        <v>1.76293692606857</v>
      </c>
      <c r="DV19" s="33">
        <f>(DS19^2)/(AF19*(DR19^2))+(DP19^2)/(AF19*(DO19^2))</f>
        <v>0.115079073128416</v>
      </c>
      <c r="DW19" s="5">
        <v>0.799321236797494</v>
      </c>
      <c r="DX19" s="14">
        <f t="shared" si="26"/>
        <v>0.301838403605072</v>
      </c>
      <c r="DY19" s="5">
        <v>0.123225012268112</v>
      </c>
      <c r="DZ19" s="5">
        <v>3.19919148717033</v>
      </c>
      <c r="EA19" s="14">
        <f t="shared" si="27"/>
        <v>1.92246001590061</v>
      </c>
      <c r="EB19" s="5">
        <v>0.784841014976553</v>
      </c>
      <c r="EC19" s="33">
        <f t="shared" si="29"/>
        <v>1.38689048308059</v>
      </c>
      <c r="ED19" s="33">
        <f t="shared" si="28"/>
        <v>0.0839502001994836</v>
      </c>
      <c r="EE19" s="5">
        <v>1744.97412515104</v>
      </c>
      <c r="EF19" s="14">
        <f t="shared" si="20"/>
        <v>318.851290589425</v>
      </c>
      <c r="EG19" s="5">
        <v>130.170494295329</v>
      </c>
      <c r="EH19" s="5">
        <v>1708.28518017601</v>
      </c>
      <c r="EI19" s="14">
        <f t="shared" si="21"/>
        <v>65.8829731104934</v>
      </c>
      <c r="EJ19" s="5">
        <v>26.8966111430356</v>
      </c>
      <c r="EK19" s="33">
        <f t="shared" si="12"/>
        <v>-0.021249678805729</v>
      </c>
      <c r="EL19" s="33">
        <f t="shared" si="13"/>
        <v>0.00581266756999017</v>
      </c>
      <c r="EU19" s="5">
        <v>1069.83025912953</v>
      </c>
      <c r="EV19" s="14">
        <f>EW19*(AF19^0.5)</f>
        <v>438.13171436974</v>
      </c>
      <c r="EW19" s="5">
        <v>178.866523389448</v>
      </c>
      <c r="EX19" s="5">
        <v>1193.66126534047</v>
      </c>
      <c r="EY19" s="14">
        <f>EZ19*(AF19^0.5)</f>
        <v>318.538115557417</v>
      </c>
      <c r="EZ19" s="5">
        <v>130.042641123896</v>
      </c>
      <c r="FA19" s="33">
        <f>LN(EX19)-LN(EU19)</f>
        <v>0.109525277788709</v>
      </c>
      <c r="FB19" s="33">
        <f>(EY19^2)/(AF19*(EX19^2))+(EV19^2)/(AF19*(EU19^2))</f>
        <v>0.0398218665823272</v>
      </c>
      <c r="FC19" s="5">
        <v>394.162055880614</v>
      </c>
      <c r="FD19" s="14">
        <f>FE19*(AF19^0.5)</f>
        <v>187.17121220147</v>
      </c>
      <c r="FE19" s="5">
        <v>76.412327405299</v>
      </c>
      <c r="FF19" s="14">
        <v>320.736282630288</v>
      </c>
      <c r="FG19" s="14">
        <f>FH19*(AF19^0.5)</f>
        <v>121.609620085678</v>
      </c>
      <c r="FH19" s="14">
        <v>49.6469195039381</v>
      </c>
      <c r="FI19" s="33">
        <f>LN(FF19)-LN(FC19)</f>
        <v>-0.20614289804012</v>
      </c>
      <c r="FJ19" s="33">
        <f>(FG19^2)/(AF19*(FF19^2))+(FD19^2)/(AF19*(FC19^2))</f>
        <v>0.0615418588751272</v>
      </c>
      <c r="FK19" s="14">
        <v>2700.03866500667</v>
      </c>
      <c r="FL19" s="14">
        <f>FM19*(AF19^0.5)</f>
        <v>660.675066159256</v>
      </c>
      <c r="FM19" s="14">
        <v>269.719466311616</v>
      </c>
      <c r="FN19" s="14">
        <v>2996.18130838258</v>
      </c>
      <c r="FO19" s="14">
        <f>FP19*(AF19^0.5)</f>
        <v>448.905268748838</v>
      </c>
      <c r="FP19" s="14">
        <v>183.264808546934</v>
      </c>
      <c r="FQ19" s="33">
        <f>LN(FN19)-LN(FK19)</f>
        <v>0.104072487359931</v>
      </c>
      <c r="FR19" s="33">
        <f>(FO19^2)/(AF19*(FN19^2))+(FL19^2)/(AF19*(FK19^2))</f>
        <v>0.0137202398946924</v>
      </c>
      <c r="FS19" s="14">
        <v>14.2137914329043</v>
      </c>
      <c r="FT19" s="14">
        <f>FU19*(AF19^0.5)</f>
        <v>10.2967571171115</v>
      </c>
      <c r="FU19" s="14">
        <v>4.20363349038237</v>
      </c>
      <c r="FV19" s="14">
        <v>13.9828859538243</v>
      </c>
      <c r="FW19" s="14">
        <f>FX19*(AF19^0.5)</f>
        <v>2.86335202980864</v>
      </c>
      <c r="FX19" s="14">
        <v>1.16895857116561</v>
      </c>
      <c r="FY19" s="33">
        <f>LN(FV19)-LN(FS19)</f>
        <v>-0.016378570973838</v>
      </c>
      <c r="FZ19" s="33">
        <f>(FW19^2)/(AF19*(FV19^2))+(FT19^2)/(AF19*(FS19^2))</f>
        <v>0.0944529277246575</v>
      </c>
      <c r="GA19" s="5">
        <v>25.7945209319089</v>
      </c>
      <c r="GB19" s="14">
        <f>GC19*(AF19^0.5)</f>
        <v>20.3155735403535</v>
      </c>
      <c r="GC19" s="5">
        <v>8.29379816764221</v>
      </c>
      <c r="GD19" s="5">
        <v>15.5302896529139</v>
      </c>
      <c r="GE19" s="14">
        <f>GF19*(AF19^0.5)</f>
        <v>10.8634123202336</v>
      </c>
      <c r="GF19" s="5">
        <v>4.43496950833945</v>
      </c>
      <c r="GG19" s="33">
        <f>LN(GD19)-LN(GA19)</f>
        <v>-0.507369814221873</v>
      </c>
      <c r="GH19" s="33">
        <f>(GE19^2)/(AF19*(GD19^2))+(GB19^2)/(AF19*(GA19^2))</f>
        <v>0.184933343161814</v>
      </c>
    </row>
    <row r="20" spans="1:190">
      <c r="A20" s="4">
        <v>5</v>
      </c>
      <c r="B20" s="4" t="s">
        <v>119</v>
      </c>
      <c r="C20" s="4" t="s">
        <v>120</v>
      </c>
      <c r="D20" s="4" t="s">
        <v>121</v>
      </c>
      <c r="E20" s="5">
        <v>101.883333</v>
      </c>
      <c r="F20" s="5">
        <v>35.966667</v>
      </c>
      <c r="G20" s="4" t="s">
        <v>122</v>
      </c>
      <c r="H20" s="4" t="s">
        <v>123</v>
      </c>
      <c r="I20" s="4">
        <v>3500</v>
      </c>
      <c r="J20" s="5">
        <v>1.2</v>
      </c>
      <c r="K20" s="4">
        <v>620</v>
      </c>
      <c r="L20" t="s">
        <v>86</v>
      </c>
      <c r="M20" s="6">
        <v>10</v>
      </c>
      <c r="N20" s="7" t="s">
        <v>96</v>
      </c>
      <c r="O20" s="4" t="s">
        <v>124</v>
      </c>
      <c r="P20" s="4" t="s">
        <v>124</v>
      </c>
      <c r="Q20" s="4" t="s">
        <v>125</v>
      </c>
      <c r="S20" s="8"/>
      <c r="AA20" s="4">
        <v>2011</v>
      </c>
      <c r="AB20" s="4">
        <v>6</v>
      </c>
      <c r="AC20" s="7" t="s">
        <v>96</v>
      </c>
      <c r="AD20" s="4" t="s">
        <v>90</v>
      </c>
      <c r="AE20" s="5">
        <v>0.394899994134903</v>
      </c>
      <c r="AF20" s="4">
        <v>6</v>
      </c>
      <c r="AG20" s="4" t="s">
        <v>91</v>
      </c>
      <c r="AH20" s="4" t="s">
        <v>91</v>
      </c>
      <c r="AI20" s="4">
        <v>25</v>
      </c>
      <c r="AJ20" s="8">
        <v>3</v>
      </c>
      <c r="AK20" s="4" t="s">
        <v>126</v>
      </c>
      <c r="AL20" s="4" t="s">
        <v>114</v>
      </c>
      <c r="AM20" s="7" t="s">
        <v>94</v>
      </c>
      <c r="AN20" s="7" t="s">
        <v>95</v>
      </c>
      <c r="AO20" s="5">
        <v>6.16</v>
      </c>
      <c r="AP20" s="5">
        <v>8.376</v>
      </c>
      <c r="AQ20" s="9">
        <v>0.714</v>
      </c>
      <c r="AR20" s="9">
        <v>28.5</v>
      </c>
      <c r="AS20" s="9">
        <v>48.5</v>
      </c>
      <c r="AT20" s="9">
        <v>24</v>
      </c>
      <c r="AU20" s="5">
        <v>0.186623281697446</v>
      </c>
      <c r="AV20" s="14">
        <f t="shared" si="0"/>
        <v>0.0155745800685341</v>
      </c>
      <c r="AW20" s="5">
        <v>0.00635829568767161</v>
      </c>
      <c r="AX20" s="5">
        <v>0.145144527866992</v>
      </c>
      <c r="AY20" s="14">
        <f t="shared" si="1"/>
        <v>0.0605457988488817</v>
      </c>
      <c r="AZ20" s="5">
        <v>0.0247177188748249</v>
      </c>
      <c r="BA20" s="33">
        <f t="shared" si="2"/>
        <v>-0.251362058658031</v>
      </c>
      <c r="BB20" s="33">
        <f t="shared" si="3"/>
        <v>0.0301619445983132</v>
      </c>
      <c r="CA20" s="5">
        <v>75.65</v>
      </c>
      <c r="CB20" s="14">
        <f>CC20*(AF20^0.5)</f>
        <v>15.4807751743897</v>
      </c>
      <c r="CC20" s="5">
        <v>6.32</v>
      </c>
      <c r="CD20" s="14">
        <f>CE20*(AF20^0.5)</f>
        <v>64.32</v>
      </c>
      <c r="CE20" s="14">
        <f>CF20*(AF20^0.5)</f>
        <v>26.2585300426357</v>
      </c>
      <c r="CF20" s="5">
        <v>10.72</v>
      </c>
      <c r="CG20" s="33">
        <f>LN(CD20)-LN(CA20)</f>
        <v>-0.162246815363654</v>
      </c>
      <c r="CH20" s="33">
        <f>(CE20^2)/(AF20*(CD20^2))+(CB20^2)/(AF20*(CA20^2))</f>
        <v>0.0347571488945455</v>
      </c>
      <c r="CI20" s="5">
        <v>83.76</v>
      </c>
      <c r="CJ20" s="14">
        <f>CK20*(AF20^0.5)</f>
        <v>2.25769469592325</v>
      </c>
      <c r="CK20" s="5">
        <v>0.9217</v>
      </c>
      <c r="CL20" s="5">
        <v>78.72</v>
      </c>
      <c r="CM20" s="14">
        <f>CN20*(AF20^0.5)</f>
        <v>5.19536774444312</v>
      </c>
      <c r="CN20" s="5">
        <v>2.121</v>
      </c>
      <c r="CO20" s="33">
        <f>LN(CL20)-LN(CI20)</f>
        <v>-0.0620583138182838</v>
      </c>
      <c r="CP20" s="33">
        <f>(CM20^2)/(AF20*(CL20^2))+(CJ20^2)/(AF20*(CI20^2))</f>
        <v>0.00084704676877487</v>
      </c>
      <c r="CQ20" s="5">
        <v>7.14</v>
      </c>
      <c r="CR20" s="14">
        <f>CS20*(AF20^0.5)</f>
        <v>0.248677097666834</v>
      </c>
      <c r="CS20" s="5">
        <v>0.101522</v>
      </c>
      <c r="CT20" s="5">
        <v>6.97</v>
      </c>
      <c r="CU20" s="14">
        <f>CV20*(AF20^0.5)</f>
        <v>0.186361895305386</v>
      </c>
      <c r="CV20" s="5">
        <v>0.0760819251660291</v>
      </c>
      <c r="CW20" s="33">
        <f>LN(CT20)-LN(CQ20)</f>
        <v>-0.0240975515790605</v>
      </c>
      <c r="CX20" s="33">
        <f>(CU20^2)/(AF20*(CT20^2))+(CR20^2)/(AF20*(CQ20^2))</f>
        <v>0.000321324277807118</v>
      </c>
      <c r="CY20" s="5">
        <v>432.612098461733</v>
      </c>
      <c r="CZ20" s="14">
        <f t="shared" si="16"/>
        <v>69.1018085764264</v>
      </c>
      <c r="DA20" s="5">
        <v>28.2106952192872</v>
      </c>
      <c r="DB20" s="5">
        <v>440.572942276004</v>
      </c>
      <c r="DC20" s="14">
        <f t="shared" si="17"/>
        <v>39.3578829201994</v>
      </c>
      <c r="DD20" s="5">
        <v>16.0677884184483</v>
      </c>
      <c r="DE20" s="33">
        <f t="shared" si="18"/>
        <v>0.0182345414141354</v>
      </c>
      <c r="DF20" s="33">
        <f t="shared" si="19"/>
        <v>0.00558243860449784</v>
      </c>
      <c r="DG20" s="5">
        <v>34.6573300939787</v>
      </c>
      <c r="DH20" s="14">
        <f t="shared" si="22"/>
        <v>1.74608546745891</v>
      </c>
      <c r="DI20" s="5">
        <v>0.712836407093894</v>
      </c>
      <c r="DJ20" s="5">
        <v>64.2411219102905</v>
      </c>
      <c r="DK20" s="14">
        <f t="shared" si="23"/>
        <v>22.9590416585371</v>
      </c>
      <c r="DL20" s="5">
        <v>9.3729895077864</v>
      </c>
      <c r="DM20" s="33">
        <f t="shared" si="24"/>
        <v>0.617134283856125</v>
      </c>
      <c r="DN20" s="33">
        <f t="shared" si="25"/>
        <v>0.0217108109689918</v>
      </c>
      <c r="DO20" s="5">
        <v>2.38337277394928</v>
      </c>
      <c r="DP20" s="14">
        <f>DQ20*(AF20^0.5)</f>
        <v>0.484724972340778</v>
      </c>
      <c r="DQ20" s="5">
        <v>0.197888141303266</v>
      </c>
      <c r="DR20" s="5">
        <v>25.609761253433</v>
      </c>
      <c r="DS20" s="14">
        <f>DT20*(AF20^0.5)</f>
        <v>21.3844320077759</v>
      </c>
      <c r="DT20" s="5">
        <v>8.73015780971524</v>
      </c>
      <c r="DU20" s="33">
        <f>LN(DR20)-LN(DO20)</f>
        <v>2.3744569613607</v>
      </c>
      <c r="DV20" s="33">
        <f>(DS20^2)/(AF20*(DR20^2))+(DP20^2)/(AF20*(DO20^2))</f>
        <v>0.123100975558993</v>
      </c>
      <c r="DW20" s="5">
        <v>0.799321236797494</v>
      </c>
      <c r="DX20" s="14">
        <f t="shared" si="26"/>
        <v>0.301838403605072</v>
      </c>
      <c r="DY20" s="5">
        <v>0.123225012268112</v>
      </c>
      <c r="DZ20" s="5">
        <v>8.45609815702629</v>
      </c>
      <c r="EA20" s="14">
        <f t="shared" si="27"/>
        <v>5.45592549338979</v>
      </c>
      <c r="EB20" s="5">
        <v>2.22737225557459</v>
      </c>
      <c r="EC20" s="33">
        <f t="shared" si="29"/>
        <v>2.35888022193251</v>
      </c>
      <c r="ED20" s="33">
        <f t="shared" si="28"/>
        <v>0.0931477450276574</v>
      </c>
      <c r="EE20" s="5">
        <v>1744.97412515104</v>
      </c>
      <c r="EF20" s="14">
        <f t="shared" si="20"/>
        <v>318.851290589425</v>
      </c>
      <c r="EG20" s="5">
        <v>130.170494295329</v>
      </c>
      <c r="EH20" s="5">
        <v>1287.45299568482</v>
      </c>
      <c r="EI20" s="14">
        <f t="shared" si="21"/>
        <v>319.023545937693</v>
      </c>
      <c r="EJ20" s="5">
        <v>130.240817246783</v>
      </c>
      <c r="EK20" s="33">
        <f t="shared" si="12"/>
        <v>-0.304073882867433</v>
      </c>
      <c r="EL20" s="33">
        <f t="shared" si="13"/>
        <v>0.0157984400384471</v>
      </c>
      <c r="EU20" s="5">
        <v>1069.83025912953</v>
      </c>
      <c r="EV20" s="14">
        <f>EW20*(AF20^0.5)</f>
        <v>438.13171436974</v>
      </c>
      <c r="EW20" s="5">
        <v>178.866523389448</v>
      </c>
      <c r="EX20" s="5">
        <v>1146.8343693607</v>
      </c>
      <c r="EY20" s="14">
        <f>EZ20*(AF20^0.5)</f>
        <v>292.255658513189</v>
      </c>
      <c r="EZ20" s="5">
        <v>119.3128729664</v>
      </c>
      <c r="FA20" s="33">
        <f>LN(EX20)-LN(EU20)</f>
        <v>0.0695054248106128</v>
      </c>
      <c r="FB20" s="33">
        <f>(EY20^2)/(AF20*(EX20^2))+(EV20^2)/(AF20*(EU20^2))</f>
        <v>0.0387766336409339</v>
      </c>
      <c r="FC20" s="5">
        <v>394.162055880614</v>
      </c>
      <c r="FD20" s="14">
        <f>FE20*(AF20^0.5)</f>
        <v>187.17121220147</v>
      </c>
      <c r="FE20" s="5">
        <v>76.412327405299</v>
      </c>
      <c r="FF20" s="14">
        <v>320.648535318705</v>
      </c>
      <c r="FG20" s="14">
        <f>FH20*(AF20^0.5)</f>
        <v>178.707683397048</v>
      </c>
      <c r="FH20" s="14">
        <v>72.9571062396023</v>
      </c>
      <c r="FI20" s="33">
        <f>LN(FF20)-LN(FC20)</f>
        <v>-0.206416516341255</v>
      </c>
      <c r="FJ20" s="33">
        <f>(FG20^2)/(AF20*(FF20^2))+(FD20^2)/(AF20*(FC20^2))</f>
        <v>0.0893515925305004</v>
      </c>
      <c r="FK20" s="14">
        <v>2700.03866500667</v>
      </c>
      <c r="FL20" s="14">
        <f>FM20*(AF20^0.5)</f>
        <v>660.675066159256</v>
      </c>
      <c r="FM20" s="14">
        <v>269.719466311616</v>
      </c>
      <c r="FN20" s="14">
        <v>3678.76682040107</v>
      </c>
      <c r="FO20" s="14">
        <f>FP20*(AF20^0.5)</f>
        <v>1074.05379427655</v>
      </c>
      <c r="FP20" s="14">
        <v>438.480625379628</v>
      </c>
      <c r="FQ20" s="33">
        <f>LN(FN20)-LN(FK20)</f>
        <v>0.309311499588761</v>
      </c>
      <c r="FR20" s="33">
        <f>(FO20^2)/(AF20*(FN20^2))+(FL20^2)/(AF20*(FK20^2))</f>
        <v>0.0241857456537224</v>
      </c>
      <c r="FS20" s="14">
        <v>14.2137914329043</v>
      </c>
      <c r="FT20" s="14">
        <f>FU20*(AF20^0.5)</f>
        <v>10.2967571171115</v>
      </c>
      <c r="FU20" s="14">
        <v>4.20363349038237</v>
      </c>
      <c r="FV20" s="14">
        <v>15.2463300610799</v>
      </c>
      <c r="FW20" s="14">
        <f>FX20*(AF20^0.5)</f>
        <v>2.27010186057202</v>
      </c>
      <c r="FX20" s="14">
        <v>0.926765203757362</v>
      </c>
      <c r="FY20" s="33">
        <f>LN(FV20)-LN(FS20)</f>
        <v>0.0701261014195826</v>
      </c>
      <c r="FZ20" s="33">
        <f>(FW20^2)/(AF20*(FV20^2))+(FT20^2)/(AF20*(FS20^2))</f>
        <v>0.0911590476308351</v>
      </c>
      <c r="GA20" s="5">
        <v>25.7945209319089</v>
      </c>
      <c r="GB20" s="14">
        <f>GC20*(AF20^0.5)</f>
        <v>20.3155735403535</v>
      </c>
      <c r="GC20" s="5">
        <v>8.29379816764221</v>
      </c>
      <c r="GD20" s="5">
        <v>13.3712788986572</v>
      </c>
      <c r="GE20" s="14">
        <f>GF20*(AF20^0.5)</f>
        <v>7.43386069925485</v>
      </c>
      <c r="GF20" s="5">
        <v>3.03486092201729</v>
      </c>
      <c r="GG20" s="33">
        <f>LN(GD20)-LN(GA20)</f>
        <v>-0.657053061505142</v>
      </c>
      <c r="GH20" s="33">
        <f>(GE20^2)/(AF20*(GD20^2))+(GB20^2)/(AF20*(GA20^2))</f>
        <v>0.154898442568112</v>
      </c>
    </row>
    <row r="21" spans="1:190">
      <c r="A21" s="4">
        <v>5</v>
      </c>
      <c r="B21" s="4" t="s">
        <v>119</v>
      </c>
      <c r="C21" s="4" t="s">
        <v>120</v>
      </c>
      <c r="D21" s="4" t="s">
        <v>121</v>
      </c>
      <c r="E21" s="5">
        <v>101.883333</v>
      </c>
      <c r="F21" s="5">
        <v>35.966667</v>
      </c>
      <c r="G21" s="4" t="s">
        <v>122</v>
      </c>
      <c r="H21" s="4" t="s">
        <v>123</v>
      </c>
      <c r="I21" s="4">
        <v>3500</v>
      </c>
      <c r="J21" s="5">
        <v>1.2</v>
      </c>
      <c r="K21" s="4">
        <v>620</v>
      </c>
      <c r="L21" t="s">
        <v>86</v>
      </c>
      <c r="M21" s="6">
        <v>15</v>
      </c>
      <c r="N21" s="7" t="s">
        <v>109</v>
      </c>
      <c r="O21" s="4" t="s">
        <v>124</v>
      </c>
      <c r="P21" s="4" t="s">
        <v>124</v>
      </c>
      <c r="Q21" s="4" t="s">
        <v>125</v>
      </c>
      <c r="S21" s="8"/>
      <c r="AA21" s="4">
        <v>2011</v>
      </c>
      <c r="AB21" s="4">
        <v>6</v>
      </c>
      <c r="AC21" s="7" t="s">
        <v>96</v>
      </c>
      <c r="AD21" s="4" t="s">
        <v>90</v>
      </c>
      <c r="AE21" s="5">
        <v>0.394899994134903</v>
      </c>
      <c r="AF21" s="4">
        <v>6</v>
      </c>
      <c r="AG21" s="4" t="s">
        <v>91</v>
      </c>
      <c r="AH21" s="4" t="s">
        <v>91</v>
      </c>
      <c r="AI21" s="4">
        <v>25</v>
      </c>
      <c r="AJ21" s="8">
        <v>3</v>
      </c>
      <c r="AK21" s="4" t="s">
        <v>97</v>
      </c>
      <c r="AL21" s="4" t="s">
        <v>114</v>
      </c>
      <c r="AM21" s="7" t="s">
        <v>94</v>
      </c>
      <c r="AN21" s="7" t="s">
        <v>95</v>
      </c>
      <c r="AO21" s="5">
        <v>6.16</v>
      </c>
      <c r="AP21" s="5">
        <v>8.376</v>
      </c>
      <c r="AQ21" s="9">
        <v>0.714</v>
      </c>
      <c r="AR21" s="9">
        <v>28.5</v>
      </c>
      <c r="AS21" s="9">
        <v>48.5</v>
      </c>
      <c r="AT21" s="9">
        <v>24</v>
      </c>
      <c r="AU21" s="5">
        <v>0.186623281697446</v>
      </c>
      <c r="AV21" s="14">
        <f t="shared" si="0"/>
        <v>0.0155745800685341</v>
      </c>
      <c r="AW21" s="5">
        <v>0.00635829568767161</v>
      </c>
      <c r="AX21" s="5">
        <v>0.159243325419037</v>
      </c>
      <c r="AY21" s="14">
        <f t="shared" si="1"/>
        <v>0.020116388339233</v>
      </c>
      <c r="AZ21" s="5">
        <v>0.00821248114979906</v>
      </c>
      <c r="BA21" s="33">
        <f t="shared" si="2"/>
        <v>-0.158658667591923</v>
      </c>
      <c r="BB21" s="33">
        <f t="shared" si="3"/>
        <v>0.0038204407413027</v>
      </c>
      <c r="CA21" s="5">
        <v>75.65</v>
      </c>
      <c r="CB21" s="14">
        <f>CC21*(AF21^0.5)</f>
        <v>15.4807751743897</v>
      </c>
      <c r="CC21" s="5">
        <v>6.32</v>
      </c>
      <c r="CD21" s="14">
        <f>CE21*(AF21^0.5)</f>
        <v>70.794</v>
      </c>
      <c r="CE21" s="14">
        <f>CF21*(AF21^0.5)</f>
        <v>28.9015294750987</v>
      </c>
      <c r="CF21" s="5">
        <v>11.799</v>
      </c>
      <c r="CG21" s="33">
        <f>LN(CD21)-LN(CA21)</f>
        <v>-0.0663431888885286</v>
      </c>
      <c r="CH21" s="33">
        <f>(CE21^2)/(AF21*(CD21^2))+(CB21^2)/(AF21*(CA21^2))</f>
        <v>0.0347571488945455</v>
      </c>
      <c r="CI21" s="5">
        <v>83.76</v>
      </c>
      <c r="CJ21" s="14">
        <f>CK21*(AF21^0.5)</f>
        <v>2.25769469592325</v>
      </c>
      <c r="CK21" s="5">
        <v>0.9217</v>
      </c>
      <c r="CL21" s="5">
        <v>79.94</v>
      </c>
      <c r="CM21" s="14">
        <f>CN21*(AF21^0.5)</f>
        <v>12.5805793189344</v>
      </c>
      <c r="CN21" s="5">
        <v>5.136</v>
      </c>
      <c r="CO21" s="33">
        <f>LN(CL21)-LN(CI21)</f>
        <v>-0.0466792132791038</v>
      </c>
      <c r="CP21" s="33">
        <f>(CM21^2)/(AF21*(CL21^2))+(CJ21^2)/(AF21*(CI21^2))</f>
        <v>0.00424891874147635</v>
      </c>
      <c r="CQ21" s="5">
        <v>7.14</v>
      </c>
      <c r="CR21" s="14">
        <f>CS21*(AF21^0.5)</f>
        <v>0.248677097666834</v>
      </c>
      <c r="CS21" s="5">
        <v>0.101522</v>
      </c>
      <c r="CT21" s="5">
        <v>7.39</v>
      </c>
      <c r="CU21" s="14">
        <f>CV21*(AF21^0.5)</f>
        <v>0.679086354000299</v>
      </c>
      <c r="CV21" s="5">
        <v>0.27723584309796</v>
      </c>
      <c r="CW21" s="33">
        <f>LN(CT21)-LN(CQ21)</f>
        <v>0.0344149586086175</v>
      </c>
      <c r="CX21" s="33">
        <f>(CU21^2)/(AF21*(CT21^2))+(CR21^2)/(AF21*(CQ21^2))</f>
        <v>0.00160954850434241</v>
      </c>
      <c r="CY21" s="5">
        <v>432.612098461733</v>
      </c>
      <c r="CZ21" s="14">
        <f t="shared" si="16"/>
        <v>69.1018085764264</v>
      </c>
      <c r="DA21" s="5">
        <v>28.2106952192872</v>
      </c>
      <c r="DB21" s="5">
        <v>425.675741996413</v>
      </c>
      <c r="DC21" s="14">
        <f t="shared" si="17"/>
        <v>54.7279033778744</v>
      </c>
      <c r="DD21" s="5">
        <v>22.3425729946887</v>
      </c>
      <c r="DE21" s="33">
        <f t="shared" si="18"/>
        <v>-0.0161635925728545</v>
      </c>
      <c r="DF21" s="33">
        <f t="shared" si="19"/>
        <v>0.00700727958011249</v>
      </c>
      <c r="DG21" s="5">
        <v>34.6573300939787</v>
      </c>
      <c r="DH21" s="14">
        <f t="shared" si="22"/>
        <v>1.74608546745891</v>
      </c>
      <c r="DI21" s="5">
        <v>0.712836407093894</v>
      </c>
      <c r="DJ21" s="5">
        <v>101.118162460682</v>
      </c>
      <c r="DK21" s="14">
        <f t="shared" si="23"/>
        <v>20.339024687358</v>
      </c>
      <c r="DL21" s="5">
        <v>8.30337205831622</v>
      </c>
      <c r="DM21" s="33">
        <f t="shared" si="24"/>
        <v>1.07078050837835</v>
      </c>
      <c r="DN21" s="33">
        <f t="shared" si="25"/>
        <v>0.0071660090650104</v>
      </c>
      <c r="DO21" s="5">
        <v>2.38337277394928</v>
      </c>
      <c r="DP21" s="14">
        <f>DQ21*(AF21^0.5)</f>
        <v>0.484724972340778</v>
      </c>
      <c r="DQ21" s="5">
        <v>0.197888141303266</v>
      </c>
      <c r="DR21" s="5">
        <v>45.5453863280461</v>
      </c>
      <c r="DS21" s="14">
        <f>DT21*(AF21^0.5)</f>
        <v>15.4371213721002</v>
      </c>
      <c r="DT21" s="5">
        <v>6.30217840984309</v>
      </c>
      <c r="DU21" s="33">
        <f>LN(DR21)-LN(DO21)</f>
        <v>2.95019271408689</v>
      </c>
      <c r="DV21" s="33">
        <f>(DS21^2)/(AF21*(DR21^2))+(DP21^2)/(AF21*(DO21^2))</f>
        <v>0.0260403925117465</v>
      </c>
      <c r="DW21" s="5">
        <v>0.799321236797494</v>
      </c>
      <c r="DX21" s="14">
        <f t="shared" si="26"/>
        <v>0.301838403605072</v>
      </c>
      <c r="DY21" s="5">
        <v>0.123225012268112</v>
      </c>
      <c r="DZ21" s="5">
        <v>17.4807812440548</v>
      </c>
      <c r="EA21" s="14">
        <f t="shared" si="27"/>
        <v>6.5960005989919</v>
      </c>
      <c r="EB21" s="5">
        <v>2.69280596843706</v>
      </c>
      <c r="EC21" s="33">
        <f t="shared" si="29"/>
        <v>3.08509442828264</v>
      </c>
      <c r="ED21" s="33">
        <f t="shared" si="28"/>
        <v>0.0474954345042356</v>
      </c>
      <c r="EE21" s="5">
        <v>1744.97412515104</v>
      </c>
      <c r="EF21" s="14">
        <f t="shared" si="20"/>
        <v>318.851290589425</v>
      </c>
      <c r="EG21" s="5">
        <v>130.170494295329</v>
      </c>
      <c r="EH21" s="5">
        <v>1174.73500739257</v>
      </c>
      <c r="EI21" s="14">
        <f t="shared" si="21"/>
        <v>117.609738630185</v>
      </c>
      <c r="EJ21" s="5">
        <v>48.0139747376747</v>
      </c>
      <c r="EK21" s="33">
        <f t="shared" si="12"/>
        <v>-0.395697131012732</v>
      </c>
      <c r="EL21" s="33">
        <f t="shared" si="13"/>
        <v>0.00723530347915876</v>
      </c>
      <c r="EU21" s="5">
        <v>1069.83025912953</v>
      </c>
      <c r="EV21" s="14">
        <f>EW21*(AF21^0.5)</f>
        <v>438.13171436974</v>
      </c>
      <c r="EW21" s="5">
        <v>178.866523389448</v>
      </c>
      <c r="EX21" s="5">
        <v>1345.88901667104</v>
      </c>
      <c r="EY21" s="14">
        <f>EZ21*(AF21^0.5)</f>
        <v>104.472793303317</v>
      </c>
      <c r="EZ21" s="5">
        <v>42.6508392660638</v>
      </c>
      <c r="FA21" s="33">
        <f>LN(EX21)-LN(EU21)</f>
        <v>0.229554774078813</v>
      </c>
      <c r="FB21" s="33">
        <f>(EY21^2)/(AF21*(EX21^2))+(EV21^2)/(AF21*(EU21^2))</f>
        <v>0.0289572349607853</v>
      </c>
      <c r="FC21" s="5">
        <v>394.162055880614</v>
      </c>
      <c r="FD21" s="14">
        <f>FE21*(AF21^0.5)</f>
        <v>187.17121220147</v>
      </c>
      <c r="FE21" s="5">
        <v>76.412327405299</v>
      </c>
      <c r="FF21" s="14">
        <v>374.386564640325</v>
      </c>
      <c r="FG21" s="14">
        <f>FH21*(AF21^0.5)</f>
        <v>17.2508146242484</v>
      </c>
      <c r="FH21" s="14">
        <v>7.04261557945842</v>
      </c>
      <c r="FI21" s="33">
        <f>LN(FF21)-LN(FC21)</f>
        <v>-0.0514732751574076</v>
      </c>
      <c r="FJ21" s="33">
        <f>(FG21^2)/(AF21*(FF21^2))+(FD21^2)/(AF21*(FC21^2))</f>
        <v>0.0379356264146475</v>
      </c>
      <c r="FK21" s="14">
        <v>2700.03866500667</v>
      </c>
      <c r="FL21" s="14">
        <f>FM21*(AF21^0.5)</f>
        <v>660.675066159256</v>
      </c>
      <c r="FM21" s="14">
        <v>269.719466311616</v>
      </c>
      <c r="FN21" s="14">
        <v>3627.28259032853</v>
      </c>
      <c r="FO21" s="14">
        <f>FP21*(AF21^0.5)</f>
        <v>555.514402266732</v>
      </c>
      <c r="FP21" s="14">
        <v>226.787805053448</v>
      </c>
      <c r="FQ21" s="33">
        <f>LN(FN21)-LN(FK21)</f>
        <v>0.295217676951353</v>
      </c>
      <c r="FR21" s="33">
        <f>(FO21^2)/(AF21*(FN21^2))+(FL21^2)/(AF21*(FK21^2))</f>
        <v>0.0138880432056716</v>
      </c>
      <c r="FS21" s="14">
        <v>14.2137914329043</v>
      </c>
      <c r="FT21" s="14">
        <f>FU21*(AF21^0.5)</f>
        <v>10.2967571171115</v>
      </c>
      <c r="FU21" s="14">
        <v>4.20363349038237</v>
      </c>
      <c r="FV21" s="14">
        <v>16.8158928288851</v>
      </c>
      <c r="FW21" s="14">
        <f>FX21*(AF21^0.5)</f>
        <v>9.36565317251712</v>
      </c>
      <c r="FX21" s="14">
        <v>3.82351189675757</v>
      </c>
      <c r="FY21" s="33">
        <f>LN(FV21)-LN(FS21)</f>
        <v>0.168111720010839</v>
      </c>
      <c r="FZ21" s="33">
        <f>(FW21^2)/(AF21*(FV21^2))+(FT21^2)/(AF21*(FS21^2))</f>
        <v>0.139163439304116</v>
      </c>
      <c r="GA21" s="5">
        <v>25.7945209319089</v>
      </c>
      <c r="GB21" s="14">
        <f>GC21*(AF21^0.5)</f>
        <v>20.3155735403535</v>
      </c>
      <c r="GC21" s="5">
        <v>8.29379816764221</v>
      </c>
      <c r="GD21" s="5">
        <v>19.2719318098521</v>
      </c>
      <c r="GE21" s="14">
        <f>GF21*(AF21^0.5)</f>
        <v>8.54005429548247</v>
      </c>
      <c r="GF21" s="5">
        <v>3.48646256659929</v>
      </c>
      <c r="GG21" s="33">
        <f>LN(GD21)-LN(GA21)</f>
        <v>-0.291512375389498</v>
      </c>
      <c r="GH21" s="33">
        <f>(GE21^2)/(AF21*(GD21^2))+(GB21^2)/(AF21*(GA21^2))</f>
        <v>0.136111684697454</v>
      </c>
    </row>
    <row r="22" spans="1:174">
      <c r="A22" s="4">
        <v>6</v>
      </c>
      <c r="B22" s="4" t="s">
        <v>127</v>
      </c>
      <c r="C22" s="4" t="s">
        <v>128</v>
      </c>
      <c r="D22" s="4" t="s">
        <v>129</v>
      </c>
      <c r="E22" s="5">
        <v>92.015</v>
      </c>
      <c r="F22" s="5">
        <v>31.641944</v>
      </c>
      <c r="G22" s="4" t="s">
        <v>130</v>
      </c>
      <c r="H22" s="4" t="s">
        <v>123</v>
      </c>
      <c r="I22" s="4">
        <v>4600</v>
      </c>
      <c r="J22" s="5">
        <v>-1</v>
      </c>
      <c r="K22" s="4">
        <v>435</v>
      </c>
      <c r="L22" t="s">
        <v>86</v>
      </c>
      <c r="M22" s="6">
        <v>5</v>
      </c>
      <c r="N22" s="7" t="s">
        <v>87</v>
      </c>
      <c r="O22" s="4" t="s">
        <v>88</v>
      </c>
      <c r="P22" s="4" t="s">
        <v>88</v>
      </c>
      <c r="Q22" s="4" t="s">
        <v>125</v>
      </c>
      <c r="S22" s="8"/>
      <c r="AA22" s="4">
        <v>2013</v>
      </c>
      <c r="AB22" s="4">
        <v>7</v>
      </c>
      <c r="AC22" s="7" t="s">
        <v>96</v>
      </c>
      <c r="AD22" s="4" t="s">
        <v>90</v>
      </c>
      <c r="AE22" s="5">
        <v>0.383300006389618</v>
      </c>
      <c r="AF22" s="4">
        <v>4</v>
      </c>
      <c r="AG22" s="4" t="s">
        <v>100</v>
      </c>
      <c r="AH22" s="4" t="s">
        <v>100</v>
      </c>
      <c r="AI22" s="4">
        <v>13</v>
      </c>
      <c r="AJ22" s="8">
        <v>24</v>
      </c>
      <c r="AK22" s="4" t="s">
        <v>131</v>
      </c>
      <c r="AL22" s="4" t="s">
        <v>114</v>
      </c>
      <c r="AM22" s="7" t="s">
        <v>94</v>
      </c>
      <c r="AN22" s="7" t="s">
        <v>95</v>
      </c>
      <c r="AO22" s="5">
        <v>7.4</v>
      </c>
      <c r="AP22" s="5">
        <v>4.54</v>
      </c>
      <c r="AQ22" s="9">
        <v>0.379999995231628</v>
      </c>
      <c r="AR22" s="9">
        <v>65</v>
      </c>
      <c r="AS22" s="9">
        <v>21.5</v>
      </c>
      <c r="AT22" s="9">
        <v>14</v>
      </c>
      <c r="AU22" s="5">
        <v>0.352477067432252</v>
      </c>
      <c r="AV22" s="14">
        <f t="shared" si="0"/>
        <v>0.029672291856312</v>
      </c>
      <c r="AW22" s="5">
        <v>0.014836145928156</v>
      </c>
      <c r="AX22" s="5">
        <v>0.373987290805966</v>
      </c>
      <c r="AY22" s="14">
        <f t="shared" si="1"/>
        <v>0.022319865555634</v>
      </c>
      <c r="AZ22" s="5">
        <v>0.011159932777817</v>
      </c>
      <c r="BA22" s="33">
        <f t="shared" si="2"/>
        <v>0.0592362518286594</v>
      </c>
      <c r="BB22" s="33">
        <f t="shared" si="3"/>
        <v>0.00266211018465938</v>
      </c>
      <c r="BC22" s="5">
        <v>216.103848946986</v>
      </c>
      <c r="BD22" s="14">
        <f>BE22*(AF22^0.5)</f>
        <v>61.274509803922</v>
      </c>
      <c r="BE22" s="5">
        <v>30.637254901961</v>
      </c>
      <c r="BF22" s="5">
        <v>191.14015976761</v>
      </c>
      <c r="BG22" s="14">
        <f>BH22*(AF22^0.5)</f>
        <v>36.310820624546</v>
      </c>
      <c r="BH22" s="5">
        <v>18.155410312273</v>
      </c>
      <c r="BI22" s="33">
        <f>LN(BF22)-LN(BC22)</f>
        <v>-0.122752094602784</v>
      </c>
      <c r="BJ22" s="33">
        <f>(BG22^2)/(AF22*(BF22^2))+(BD22^2)/(AF22*(BC22^2))</f>
        <v>0.0291211240600884</v>
      </c>
      <c r="BK22" s="5">
        <v>387.119913122999</v>
      </c>
      <c r="BL22" s="14">
        <f>BM22*(AF22^0.5)</f>
        <v>78.589391860996</v>
      </c>
      <c r="BM22" s="5">
        <v>39.294695930498</v>
      </c>
      <c r="BN22" s="5">
        <v>349.611339734796</v>
      </c>
      <c r="BO22" s="14">
        <f>BP22*(AF22^0.5)</f>
        <v>103.595107453132</v>
      </c>
      <c r="BP22" s="5">
        <v>51.797553726566</v>
      </c>
      <c r="BQ22" s="33">
        <f>LN(BN22)-LN(BK22)</f>
        <v>-0.10191241849857</v>
      </c>
      <c r="BR22" s="33">
        <f>(BO22^2)/(AF22*(BN22^2))+(BL22^2)/(AF22*(BK22^2))</f>
        <v>0.0322539664643407</v>
      </c>
      <c r="BS22" s="5">
        <v>136.444895269801</v>
      </c>
      <c r="BT22" s="14">
        <f>BU22*(AF22^0.5)</f>
        <v>24.275211541128</v>
      </c>
      <c r="BU22" s="5">
        <v>12.137605770564</v>
      </c>
      <c r="BV22" s="5">
        <v>182.719517270079</v>
      </c>
      <c r="BW22" s="14">
        <f>BX22*(AF22^0.5)</f>
        <v>57.653627410182</v>
      </c>
      <c r="BX22" s="5">
        <v>28.826813705091</v>
      </c>
      <c r="BY22" s="33">
        <f>LN(BV22)-LN(BS22)</f>
        <v>0.292031449093424</v>
      </c>
      <c r="BZ22" s="33">
        <f>(BW22^2)/(AF22*(BV22^2))+(BT22^2)/(AF22*(BS22^2))</f>
        <v>0.0328031022433358</v>
      </c>
      <c r="CA22" s="5">
        <v>7885.25685485735</v>
      </c>
      <c r="CB22" s="14">
        <f>CC22*(AF22^0.5)</f>
        <v>1092.19185894176</v>
      </c>
      <c r="CC22" s="5">
        <v>546.09592947088</v>
      </c>
      <c r="CD22" s="14">
        <f>CE22*(AF22^0.5)</f>
        <v>1560.54931335832</v>
      </c>
      <c r="CE22" s="14">
        <f>CF22*(AF22^0.5)</f>
        <v>780.27465667916</v>
      </c>
      <c r="CF22" s="5">
        <v>390.13732833958</v>
      </c>
      <c r="CG22" s="33">
        <f>LN(CD22)-LN(CA22)</f>
        <v>-1.61995691178103</v>
      </c>
      <c r="CH22" s="33">
        <f>(CE22^2)/(AF22*(CD22^2))+(CB22^2)/(AF22*(CA22^2))</f>
        <v>0.0672962983418809</v>
      </c>
      <c r="CI22" s="5">
        <v>58.0233145418371</v>
      </c>
      <c r="CJ22" s="14">
        <f>CK22*(AF22^0.5)</f>
        <v>5.5004488284454</v>
      </c>
      <c r="CK22" s="5">
        <v>2.7502244142227</v>
      </c>
      <c r="CL22" s="5">
        <v>64.2721515751935</v>
      </c>
      <c r="CM22" s="14">
        <f>CN22*(AF22^0.5)</f>
        <v>12.1030321990958</v>
      </c>
      <c r="CN22" s="5">
        <v>6.0515160995479</v>
      </c>
      <c r="CO22" s="33">
        <f>LN(CL22)-LN(CI22)</f>
        <v>0.102281531318171</v>
      </c>
      <c r="CP22" s="33">
        <f>(CM22^2)/(AF22*(CL22^2))+(CJ22^2)/(AF22*(CI22^2))</f>
        <v>0.0111117091759021</v>
      </c>
      <c r="CQ22" s="5">
        <v>4.63244047619047</v>
      </c>
      <c r="CR22" s="14">
        <f>CS22*(AF22^0.5)</f>
        <v>0.41335978835978</v>
      </c>
      <c r="CS22" s="5">
        <v>0.20667989417989</v>
      </c>
      <c r="CT22" s="5">
        <v>4.9769069664903</v>
      </c>
      <c r="CU22" s="14">
        <f>CV22*(AF22^0.5)</f>
        <v>0.6200396825397</v>
      </c>
      <c r="CV22" s="5">
        <v>0.31001984126985</v>
      </c>
      <c r="CW22" s="33">
        <f>LN(CT22)-LN(CQ22)</f>
        <v>0.0717247770949432</v>
      </c>
      <c r="CX22" s="33">
        <f>(CU22^2)/(AF22*(CT22^2))+(CR22^2)/(AF22*(CQ22^2))</f>
        <v>0.00587081886676619</v>
      </c>
      <c r="CY22" s="5">
        <v>240.02</v>
      </c>
      <c r="CZ22" s="14">
        <f t="shared" si="16"/>
        <v>28.24</v>
      </c>
      <c r="DA22" s="5">
        <v>14.12</v>
      </c>
      <c r="DB22" s="5">
        <v>219.4</v>
      </c>
      <c r="DC22" s="14">
        <f t="shared" si="17"/>
        <v>27.94</v>
      </c>
      <c r="DD22" s="5">
        <v>13.97</v>
      </c>
      <c r="DE22" s="33">
        <f t="shared" si="18"/>
        <v>-0.0898257053621663</v>
      </c>
      <c r="DF22" s="33">
        <f t="shared" si="19"/>
        <v>0.0075151186847357</v>
      </c>
      <c r="DG22" s="5">
        <v>26.5</v>
      </c>
      <c r="DH22" s="14">
        <f t="shared" si="22"/>
        <v>28.24</v>
      </c>
      <c r="DI22" s="5">
        <v>14.12</v>
      </c>
      <c r="DJ22" s="5">
        <v>33.9</v>
      </c>
      <c r="DK22" s="14">
        <f t="shared" si="23"/>
        <v>3.22</v>
      </c>
      <c r="DL22" s="5">
        <v>1.61</v>
      </c>
      <c r="DM22" s="33">
        <f t="shared" si="24"/>
        <v>0.246270281394228</v>
      </c>
      <c r="DN22" s="33">
        <f t="shared" si="25"/>
        <v>0.286163559432375</v>
      </c>
      <c r="DW22" s="5">
        <v>15.4</v>
      </c>
      <c r="DX22" s="14">
        <f t="shared" si="26"/>
        <v>5.92</v>
      </c>
      <c r="DY22" s="5">
        <v>2.96</v>
      </c>
      <c r="DZ22" s="5">
        <v>27.6</v>
      </c>
      <c r="EA22" s="14">
        <f t="shared" si="27"/>
        <v>4.84</v>
      </c>
      <c r="EB22" s="5">
        <v>2.42</v>
      </c>
      <c r="EC22" s="33">
        <f t="shared" si="29"/>
        <v>0.583448263303521</v>
      </c>
      <c r="ED22" s="33">
        <f t="shared" si="28"/>
        <v>0.0446318211026801</v>
      </c>
      <c r="EE22" s="5">
        <v>709.3</v>
      </c>
      <c r="EF22" s="14">
        <f t="shared" si="20"/>
        <v>136.14</v>
      </c>
      <c r="EG22" s="5">
        <v>68.07</v>
      </c>
      <c r="EH22" s="5">
        <v>817.8</v>
      </c>
      <c r="EI22" s="14">
        <f t="shared" si="21"/>
        <v>113.84</v>
      </c>
      <c r="EJ22" s="5">
        <v>56.92</v>
      </c>
      <c r="EK22" s="33">
        <f t="shared" si="12"/>
        <v>0.1423392397225</v>
      </c>
      <c r="EL22" s="33">
        <f t="shared" si="13"/>
        <v>0.0140541799548381</v>
      </c>
      <c r="EM22" s="5">
        <v>120.3</v>
      </c>
      <c r="EN22" s="14">
        <f>EO22*(AF22^0.5)</f>
        <v>10.56</v>
      </c>
      <c r="EO22" s="5">
        <v>5.28</v>
      </c>
      <c r="EP22" s="5">
        <v>143.5</v>
      </c>
      <c r="EQ22" s="14">
        <f>ER22*(AF22^0.5)</f>
        <v>18.02</v>
      </c>
      <c r="ER22" s="5">
        <v>9.01</v>
      </c>
      <c r="ES22" s="33">
        <f>LN(EP22)-LN(EM22)</f>
        <v>0.176346412219043</v>
      </c>
      <c r="ET22" s="33">
        <f>(EQ22^2)/(AF22*(EP22^2))+(EN22^2)/(AF22*(EM22^2))</f>
        <v>0.00586862086633447</v>
      </c>
      <c r="EU22" s="5">
        <v>64.2677824267782</v>
      </c>
      <c r="EV22" s="14">
        <f>EW22*(AF22^0.5)</f>
        <v>13.0543933054394</v>
      </c>
      <c r="EW22" s="5">
        <v>6.5271966527197</v>
      </c>
      <c r="EX22" s="5">
        <v>82.8451882845188</v>
      </c>
      <c r="EY22" s="14">
        <f>EZ22*(AF22^0.5)</f>
        <v>9.0376569037656</v>
      </c>
      <c r="EZ22" s="5">
        <v>4.5188284518828</v>
      </c>
      <c r="FA22" s="33">
        <f>LN(EX22)-LN(EU22)</f>
        <v>0.253915209980964</v>
      </c>
      <c r="FB22" s="33">
        <f>(EY22^2)/(AF22*(EX22^2))+(EV22^2)/(AF22*(EU22^2))</f>
        <v>0.0132901480178203</v>
      </c>
      <c r="FC22" s="5">
        <v>12.3743059156853</v>
      </c>
      <c r="FD22" s="14">
        <f>FE22*(AF22^0.5)</f>
        <v>1.6936289700358</v>
      </c>
      <c r="FE22" s="5">
        <v>0.8468144850179</v>
      </c>
      <c r="FF22" s="5">
        <v>12.8511529072488</v>
      </c>
      <c r="FG22" s="14">
        <f>FH22*(AF22^0.5)</f>
        <v>2.9660641782928</v>
      </c>
      <c r="FH22" s="5">
        <v>1.4830320891464</v>
      </c>
      <c r="FI22" s="33">
        <f>LN(FF22)-LN(FC22)</f>
        <v>0.0378113084646658</v>
      </c>
      <c r="FJ22" s="33">
        <f>(FG22^2)/(AF22*(FF22^2))+(FD22^2)/(AF22*(FC22^2))</f>
        <v>0.0180004378182993</v>
      </c>
      <c r="FK22" s="5">
        <v>217.691949434464</v>
      </c>
      <c r="FL22" s="14">
        <f>FM22*(AF22^0.5)</f>
        <v>15.701929474384</v>
      </c>
      <c r="FM22" s="5">
        <v>7.85096473719199</v>
      </c>
      <c r="FN22" s="5">
        <v>238.324018629407</v>
      </c>
      <c r="FO22" s="14">
        <f>FP22*(AF22^0.5)</f>
        <v>35.868263473054</v>
      </c>
      <c r="FP22" s="5">
        <v>17.934131736527</v>
      </c>
      <c r="FQ22" s="33">
        <f>LN(FN22)-LN(FK22)</f>
        <v>0.0905501831213504</v>
      </c>
      <c r="FR22" s="33">
        <f>(FO22^2)/(AF22*(FN22^2))+(FL22^2)/(AF22*(FK22^2))</f>
        <v>0.00696337256327158</v>
      </c>
    </row>
    <row r="23" spans="1:174">
      <c r="A23" s="4">
        <v>6</v>
      </c>
      <c r="B23" s="4" t="s">
        <v>127</v>
      </c>
      <c r="C23" s="4" t="s">
        <v>128</v>
      </c>
      <c r="D23" s="4" t="s">
        <v>129</v>
      </c>
      <c r="E23" s="5">
        <v>92.015</v>
      </c>
      <c r="F23" s="5">
        <v>31.641944</v>
      </c>
      <c r="G23" s="4" t="s">
        <v>130</v>
      </c>
      <c r="H23" s="4" t="s">
        <v>123</v>
      </c>
      <c r="I23" s="4">
        <v>4600</v>
      </c>
      <c r="J23" s="5">
        <v>-1</v>
      </c>
      <c r="K23" s="4">
        <v>435</v>
      </c>
      <c r="L23" t="s">
        <v>86</v>
      </c>
      <c r="M23" s="6">
        <v>5</v>
      </c>
      <c r="N23" s="7" t="s">
        <v>87</v>
      </c>
      <c r="O23" s="4" t="s">
        <v>88</v>
      </c>
      <c r="P23" s="4" t="s">
        <v>88</v>
      </c>
      <c r="Q23" s="4" t="s">
        <v>125</v>
      </c>
      <c r="S23" s="8"/>
      <c r="AA23" s="4">
        <v>2013</v>
      </c>
      <c r="AB23" s="4">
        <v>7</v>
      </c>
      <c r="AC23" s="7" t="s">
        <v>96</v>
      </c>
      <c r="AD23" s="4" t="s">
        <v>90</v>
      </c>
      <c r="AE23" s="5">
        <v>0.383300006389618</v>
      </c>
      <c r="AF23" s="4">
        <v>4</v>
      </c>
      <c r="AG23" s="4" t="s">
        <v>100</v>
      </c>
      <c r="AH23" s="4" t="s">
        <v>100</v>
      </c>
      <c r="AI23" s="4">
        <v>13</v>
      </c>
      <c r="AJ23" s="8">
        <v>24</v>
      </c>
      <c r="AK23" s="4" t="s">
        <v>132</v>
      </c>
      <c r="AL23" s="4" t="s">
        <v>114</v>
      </c>
      <c r="AM23" s="7" t="s">
        <v>94</v>
      </c>
      <c r="AN23" s="7" t="s">
        <v>95</v>
      </c>
      <c r="AO23" s="5">
        <v>7.4</v>
      </c>
      <c r="AP23" s="5">
        <v>4.54</v>
      </c>
      <c r="AQ23" s="9">
        <v>0.379999995231628</v>
      </c>
      <c r="AR23" s="9">
        <v>65</v>
      </c>
      <c r="AS23" s="9">
        <v>21.5</v>
      </c>
      <c r="AT23" s="9">
        <v>14</v>
      </c>
      <c r="AU23" s="5">
        <v>0.325736993207758</v>
      </c>
      <c r="AV23" s="14">
        <f t="shared" si="0"/>
        <v>0.025996078705972</v>
      </c>
      <c r="AW23" s="5">
        <v>0.012998039352986</v>
      </c>
      <c r="AX23" s="5">
        <v>0.373308941950843</v>
      </c>
      <c r="AY23" s="14">
        <f t="shared" si="1"/>
        <v>0.026083607590504</v>
      </c>
      <c r="AZ23" s="5">
        <v>0.013041803795252</v>
      </c>
      <c r="BA23" s="33">
        <f t="shared" si="2"/>
        <v>0.136316052974569</v>
      </c>
      <c r="BB23" s="33">
        <f t="shared" si="3"/>
        <v>0.00281278977940379</v>
      </c>
      <c r="BC23" s="5">
        <v>237.66339869281</v>
      </c>
      <c r="BD23" s="14">
        <f>BE23*(AF23^0.5)</f>
        <v>61.274509803922</v>
      </c>
      <c r="BE23" s="5">
        <v>30.637254901961</v>
      </c>
      <c r="BF23" s="5">
        <v>293.264342774146</v>
      </c>
      <c r="BG23" s="14">
        <f>BH23*(AF23^0.5)</f>
        <v>72.621641249092</v>
      </c>
      <c r="BH23" s="5">
        <v>36.310820624546</v>
      </c>
      <c r="BI23" s="33">
        <f>LN(BF23)-LN(BC23)</f>
        <v>0.210219014642282</v>
      </c>
      <c r="BJ23" s="33">
        <f>(BG23^2)/(AF23*(BF23^2))+(BD23^2)/(AF23*(BC23^2))</f>
        <v>0.0319482640752988</v>
      </c>
      <c r="BK23" s="5">
        <v>474.639917695473</v>
      </c>
      <c r="BL23" s="14">
        <f>BM23*(AF23^0.5)</f>
        <v>75.017146776406</v>
      </c>
      <c r="BM23" s="5">
        <v>37.508573388203</v>
      </c>
      <c r="BN23" s="5">
        <v>490.715020576131</v>
      </c>
      <c r="BO23" s="14">
        <f>BP23*(AF23^0.5)</f>
        <v>157.178783721994</v>
      </c>
      <c r="BP23" s="5">
        <v>78.589391860997</v>
      </c>
      <c r="BQ23" s="33">
        <f>LN(BN23)-LN(BK23)</f>
        <v>0.0333071045888085</v>
      </c>
      <c r="BR23" s="33">
        <f>(BO23^2)/(AF23*(BN23^2))+(BL23^2)/(AF23*(BK23^2))</f>
        <v>0.0318939259913069</v>
      </c>
      <c r="BS23" s="5">
        <v>189.546920516021</v>
      </c>
      <c r="BT23" s="14">
        <f>BU23*(AF23^0.5)</f>
        <v>27.30961298377</v>
      </c>
      <c r="BU23" s="5">
        <v>13.654806491885</v>
      </c>
      <c r="BV23" s="5">
        <v>292.71656956582</v>
      </c>
      <c r="BW23" s="14">
        <f>BX23*(AF23^0.5)</f>
        <v>25.79241226245</v>
      </c>
      <c r="BX23" s="5">
        <v>12.896206131225</v>
      </c>
      <c r="BY23" s="33">
        <f>LN(BV23)-LN(BS23)</f>
        <v>0.43456820593469</v>
      </c>
      <c r="BZ23" s="33">
        <f>(BW23^2)/(AF23*(BV23^2))+(BT23^2)/(AF23*(BS23^2))</f>
        <v>0.00713066170655516</v>
      </c>
      <c r="CA23" s="5">
        <v>9062.31562398853</v>
      </c>
      <c r="CB23" s="14">
        <f>CC23*(AF23^0.5)</f>
        <v>416.14648356222</v>
      </c>
      <c r="CC23" s="5">
        <v>208.07324178111</v>
      </c>
      <c r="CD23" s="14">
        <f>CE23*(AF23^0.5)</f>
        <v>1664.971255067</v>
      </c>
      <c r="CE23" s="14">
        <f>CF23*(AF23^0.5)</f>
        <v>832.4856275335</v>
      </c>
      <c r="CF23" s="5">
        <v>416.24281376675</v>
      </c>
      <c r="CG23" s="33">
        <f>LN(CD23)-LN(CA23)</f>
        <v>-1.69431681597528</v>
      </c>
      <c r="CH23" s="33">
        <f>(CE23^2)/(AF23*(CD23^2))+(CB23^2)/(AF23*(CA23^2))</f>
        <v>0.0630271741415154</v>
      </c>
      <c r="CI23" s="5">
        <v>62.759016953242</v>
      </c>
      <c r="CJ23" s="14">
        <f>CK23*(AF23^0.5)</f>
        <v>12.6530770819402</v>
      </c>
      <c r="CK23" s="5">
        <v>6.32653854097011</v>
      </c>
      <c r="CL23" s="5">
        <v>62.1302481745257</v>
      </c>
      <c r="CM23" s="14">
        <f>CN23*(AF23^0.5)</f>
        <v>8.250673242668</v>
      </c>
      <c r="CN23" s="5">
        <v>4.125336621334</v>
      </c>
      <c r="CO23" s="33">
        <f>LN(CL23)-LN(CI23)</f>
        <v>-0.0100693056474359</v>
      </c>
      <c r="CP23" s="33">
        <f>(CM23^2)/(AF23*(CL23^2))+(CJ23^2)/(AF23*(CI23^2))</f>
        <v>0.0145707410626596</v>
      </c>
      <c r="CQ23" s="5">
        <v>4.94246031746031</v>
      </c>
      <c r="CR23" s="14">
        <f>CS23*(AF23^0.5)</f>
        <v>0.65448633156966</v>
      </c>
      <c r="CS23" s="5">
        <v>0.32724316578483</v>
      </c>
      <c r="CT23" s="5">
        <v>4.82189704585538</v>
      </c>
      <c r="CU23" s="14">
        <f>CV23*(AF23^0.5)</f>
        <v>0.34446649029984</v>
      </c>
      <c r="CV23" s="5">
        <v>0.17223324514992</v>
      </c>
      <c r="CW23" s="33">
        <f>LN(CT23)-LN(CQ23)</f>
        <v>-0.0246958185815032</v>
      </c>
      <c r="CX23" s="33">
        <f>(CU23^2)/(AF23*(CT23^2))+(CR23^2)/(AF23*(CQ23^2))</f>
        <v>0.00565968649232348</v>
      </c>
      <c r="CY23" s="5">
        <v>343.4</v>
      </c>
      <c r="CZ23" s="14">
        <f t="shared" si="16"/>
        <v>110.3</v>
      </c>
      <c r="DA23" s="5">
        <v>55.15</v>
      </c>
      <c r="DB23" s="5">
        <v>311.1</v>
      </c>
      <c r="DC23" s="14">
        <f t="shared" si="17"/>
        <v>83.16</v>
      </c>
      <c r="DD23" s="5">
        <v>41.58</v>
      </c>
      <c r="DE23" s="33">
        <f t="shared" si="18"/>
        <v>-0.0987815445597837</v>
      </c>
      <c r="DF23" s="33">
        <f t="shared" si="19"/>
        <v>0.0436559210344518</v>
      </c>
      <c r="DG23" s="5">
        <v>33.9</v>
      </c>
      <c r="DH23" s="14">
        <f t="shared" si="22"/>
        <v>110.3</v>
      </c>
      <c r="DI23" s="5">
        <v>55.15</v>
      </c>
      <c r="DJ23" s="5">
        <v>44.9</v>
      </c>
      <c r="DK23" s="14">
        <f t="shared" si="23"/>
        <v>8.5</v>
      </c>
      <c r="DL23" s="5">
        <v>4.25</v>
      </c>
      <c r="DM23" s="33">
        <f t="shared" si="24"/>
        <v>0.281022780361804</v>
      </c>
      <c r="DN23" s="33">
        <f t="shared" si="25"/>
        <v>2.65557981595034</v>
      </c>
      <c r="DW23" s="5">
        <v>17.9</v>
      </c>
      <c r="DX23" s="14">
        <f t="shared" si="26"/>
        <v>5.92</v>
      </c>
      <c r="DY23" s="5">
        <v>2.96</v>
      </c>
      <c r="DZ23" s="5">
        <v>30.3</v>
      </c>
      <c r="EA23" s="14">
        <f t="shared" si="27"/>
        <v>5</v>
      </c>
      <c r="EB23" s="5">
        <v>2.5</v>
      </c>
      <c r="EC23" s="33">
        <f t="shared" si="29"/>
        <v>0.526346999668614</v>
      </c>
      <c r="ED23" s="33">
        <f t="shared" si="28"/>
        <v>0.0341525757187508</v>
      </c>
      <c r="EE23" s="5">
        <v>823.9</v>
      </c>
      <c r="EF23" s="14">
        <f t="shared" si="20"/>
        <v>220.68</v>
      </c>
      <c r="EG23" s="5">
        <v>110.34</v>
      </c>
      <c r="EH23" s="5">
        <v>804.8</v>
      </c>
      <c r="EI23" s="14">
        <f t="shared" si="21"/>
        <v>192.76</v>
      </c>
      <c r="EJ23" s="5">
        <v>96.38</v>
      </c>
      <c r="EK23" s="33">
        <f t="shared" si="12"/>
        <v>-0.0234553639760691</v>
      </c>
      <c r="EL23" s="33">
        <f t="shared" si="13"/>
        <v>0.032277253114559</v>
      </c>
      <c r="EM23" s="5">
        <v>138.1</v>
      </c>
      <c r="EN23" s="14">
        <f>EO23*(AF23^0.5)</f>
        <v>37.6</v>
      </c>
      <c r="EO23" s="5">
        <v>18.8</v>
      </c>
      <c r="EP23" s="5">
        <v>136.7</v>
      </c>
      <c r="EQ23" s="14">
        <f>ER23*(AF23^0.5)</f>
        <v>39.58</v>
      </c>
      <c r="ER23" s="5">
        <v>19.79</v>
      </c>
      <c r="ES23" s="33">
        <f>LN(EP23)-LN(EM23)</f>
        <v>-0.0101893166853424</v>
      </c>
      <c r="ET23" s="33">
        <f>(EQ23^2)/(AF23*(EP23^2))+(EN23^2)/(AF23*(EM23^2))</f>
        <v>0.0394904860916734</v>
      </c>
      <c r="EU23" s="5">
        <v>70.7949790794979</v>
      </c>
      <c r="EV23" s="14">
        <f>EW23*(AF23^0.5)</f>
        <v>23.0962343096234</v>
      </c>
      <c r="EW23" s="5">
        <v>11.5481171548117</v>
      </c>
      <c r="EX23" s="5">
        <v>95.3974895397489</v>
      </c>
      <c r="EY23" s="14">
        <f>EZ23*(AF23^0.5)</f>
        <v>32.133891213389</v>
      </c>
      <c r="EZ23" s="5">
        <v>16.0669456066945</v>
      </c>
      <c r="FA23" s="33">
        <f>LN(EX23)-LN(EU23)</f>
        <v>0.298264181782318</v>
      </c>
      <c r="FB23" s="33">
        <f>(EY23^2)/(AF23*(EX23^2))+(EV23^2)/(AF23*(EU23^2))</f>
        <v>0.05497397047056</v>
      </c>
      <c r="FC23" s="5">
        <v>19.5646399615486</v>
      </c>
      <c r="FD23" s="14">
        <f>FE23*(AF23^0.5)</f>
        <v>7.414528022666</v>
      </c>
      <c r="FE23" s="5">
        <v>3.707264011333</v>
      </c>
      <c r="FF23" s="5">
        <v>15.5920744741402</v>
      </c>
      <c r="FG23" s="14">
        <f>FH23*(AF23^0.5)</f>
        <v>4.2359696942868</v>
      </c>
      <c r="FH23" s="5">
        <v>2.1179848471434</v>
      </c>
      <c r="FI23" s="33">
        <f>LN(FF23)-LN(FC23)</f>
        <v>-0.22696111469664</v>
      </c>
      <c r="FJ23" s="33">
        <f>(FG23^2)/(AF23*(FF23^2))+(FD23^2)/(AF23*(FC23^2))</f>
        <v>0.0543574569519572</v>
      </c>
      <c r="FK23" s="5">
        <v>229.452040363716</v>
      </c>
      <c r="FL23" s="14">
        <f>FM23*(AF23^0.5)</f>
        <v>7.77611443779</v>
      </c>
      <c r="FM23" s="5">
        <v>3.888057218895</v>
      </c>
      <c r="FN23" s="5">
        <v>238.900735565905</v>
      </c>
      <c r="FO23" s="14">
        <f>FP23*(AF23^0.5)</f>
        <v>32.69849190508</v>
      </c>
      <c r="FP23" s="5">
        <v>16.34924595254</v>
      </c>
      <c r="FQ23" s="33">
        <f>LN(FN23)-LN(FK23)</f>
        <v>0.0403541000845484</v>
      </c>
      <c r="FR23" s="33">
        <f>(FO23^2)/(AF23*(FN23^2))+(FL23^2)/(AF23*(FK23^2))</f>
        <v>0.00497052358796071</v>
      </c>
    </row>
    <row r="24" spans="1:142">
      <c r="A24" s="4">
        <v>7</v>
      </c>
      <c r="B24" s="4" t="s">
        <v>133</v>
      </c>
      <c r="C24" s="4" t="s">
        <v>134</v>
      </c>
      <c r="D24" s="4" t="s">
        <v>135</v>
      </c>
      <c r="E24" s="5">
        <v>108.066667</v>
      </c>
      <c r="F24" s="5">
        <v>34.283333</v>
      </c>
      <c r="G24" s="4" t="s">
        <v>108</v>
      </c>
      <c r="H24" s="4" t="s">
        <v>108</v>
      </c>
      <c r="I24" s="4">
        <v>520</v>
      </c>
      <c r="J24" s="5">
        <v>12.9</v>
      </c>
      <c r="K24" s="4">
        <v>555</v>
      </c>
      <c r="L24" t="s">
        <v>136</v>
      </c>
      <c r="M24" s="8"/>
      <c r="N24" s="8"/>
      <c r="R24" s="6">
        <v>2</v>
      </c>
      <c r="S24" s="7" t="s">
        <v>87</v>
      </c>
      <c r="T24" s="4" t="s">
        <v>137</v>
      </c>
      <c r="U24" s="4" t="s">
        <v>125</v>
      </c>
      <c r="AA24" s="4">
        <v>2018</v>
      </c>
      <c r="AB24" s="4">
        <v>1</v>
      </c>
      <c r="AC24" s="4" t="s">
        <v>87</v>
      </c>
      <c r="AD24" s="4" t="s">
        <v>138</v>
      </c>
      <c r="AE24" s="5">
        <v>0.547699987888336</v>
      </c>
      <c r="AF24" s="4">
        <v>3</v>
      </c>
      <c r="AG24" s="4" t="s">
        <v>139</v>
      </c>
      <c r="AH24" s="4" t="s">
        <v>139</v>
      </c>
      <c r="AI24" s="4">
        <v>25</v>
      </c>
      <c r="AJ24" s="8">
        <v>240</v>
      </c>
      <c r="AK24" s="4" t="s">
        <v>140</v>
      </c>
      <c r="AL24" s="4" t="s">
        <v>114</v>
      </c>
      <c r="AM24" s="7" t="s">
        <v>141</v>
      </c>
      <c r="AN24" s="7" t="s">
        <v>95</v>
      </c>
      <c r="AO24" s="5">
        <v>8.4</v>
      </c>
      <c r="AP24" s="5">
        <v>0.874</v>
      </c>
      <c r="AQ24" s="9">
        <v>0.435000002384186</v>
      </c>
      <c r="AR24" s="9">
        <v>17.5</v>
      </c>
      <c r="AS24" s="9">
        <v>56.5</v>
      </c>
      <c r="AT24" s="9">
        <v>27</v>
      </c>
      <c r="AU24" s="5">
        <v>0.537973484848484</v>
      </c>
      <c r="AV24" s="14">
        <f t="shared" si="0"/>
        <v>0.0246029944256954</v>
      </c>
      <c r="AW24" s="5">
        <v>0.0142045454545461</v>
      </c>
      <c r="AX24" s="5">
        <v>0.381723484848484</v>
      </c>
      <c r="AY24" s="14">
        <f t="shared" si="1"/>
        <v>0.0697084842061336</v>
      </c>
      <c r="AZ24" s="5">
        <v>0.040246212121212</v>
      </c>
      <c r="BA24" s="33">
        <f t="shared" si="2"/>
        <v>-0.343112789439962</v>
      </c>
      <c r="BB24" s="33">
        <f t="shared" si="3"/>
        <v>0.0118132561292652</v>
      </c>
      <c r="BW24" s="14"/>
      <c r="CE24" s="14">
        <v>0.58</v>
      </c>
      <c r="CY24" s="5">
        <v>135.901370984243</v>
      </c>
      <c r="CZ24" s="14">
        <f t="shared" si="16"/>
        <v>14.3983147242661</v>
      </c>
      <c r="DA24" s="5">
        <v>8.31287088193201</v>
      </c>
      <c r="DB24" s="5">
        <v>130.146306527521</v>
      </c>
      <c r="DC24" s="14">
        <f t="shared" si="17"/>
        <v>5.53781335548817</v>
      </c>
      <c r="DD24" s="5">
        <v>3.197258031513</v>
      </c>
      <c r="DE24" s="33">
        <f t="shared" si="18"/>
        <v>-0.0432701568348364</v>
      </c>
      <c r="DF24" s="33">
        <f t="shared" si="19"/>
        <v>0.00434509449048043</v>
      </c>
      <c r="EE24" s="5">
        <v>306.974372113538</v>
      </c>
      <c r="EF24" s="14">
        <f t="shared" si="20"/>
        <v>18.9847770914956</v>
      </c>
      <c r="EG24" s="5">
        <v>10.96086616428</v>
      </c>
      <c r="EH24" s="5">
        <v>252.62674404898</v>
      </c>
      <c r="EI24" s="14">
        <f t="shared" si="21"/>
        <v>28.4988377572123</v>
      </c>
      <c r="EJ24" s="5">
        <v>16.453811650718</v>
      </c>
      <c r="EK24" s="33">
        <f t="shared" si="12"/>
        <v>-0.194851186238195</v>
      </c>
      <c r="EL24" s="33">
        <f t="shared" si="13"/>
        <v>0.00551696399067756</v>
      </c>
    </row>
    <row r="25" spans="1:142">
      <c r="A25" s="4">
        <v>7</v>
      </c>
      <c r="B25" s="4" t="s">
        <v>133</v>
      </c>
      <c r="C25" s="4" t="s">
        <v>134</v>
      </c>
      <c r="D25" s="4" t="s">
        <v>135</v>
      </c>
      <c r="E25" s="5">
        <v>108.066667</v>
      </c>
      <c r="F25" s="5">
        <v>34.283333</v>
      </c>
      <c r="G25" s="4" t="s">
        <v>108</v>
      </c>
      <c r="H25" s="4" t="s">
        <v>108</v>
      </c>
      <c r="I25" s="4">
        <v>520</v>
      </c>
      <c r="J25" s="5">
        <v>12.9</v>
      </c>
      <c r="K25" s="4">
        <v>555</v>
      </c>
      <c r="L25" t="s">
        <v>136</v>
      </c>
      <c r="M25" s="8"/>
      <c r="N25" s="8"/>
      <c r="R25" s="6">
        <v>10</v>
      </c>
      <c r="S25" s="7" t="s">
        <v>96</v>
      </c>
      <c r="T25" s="4" t="s">
        <v>137</v>
      </c>
      <c r="U25" s="4" t="s">
        <v>125</v>
      </c>
      <c r="AA25" s="4">
        <v>2018</v>
      </c>
      <c r="AB25" s="4">
        <v>1</v>
      </c>
      <c r="AC25" s="4" t="s">
        <v>87</v>
      </c>
      <c r="AD25" s="4" t="s">
        <v>138</v>
      </c>
      <c r="AE25" s="5">
        <v>0.547699987888336</v>
      </c>
      <c r="AF25" s="4">
        <v>3</v>
      </c>
      <c r="AG25" s="4" t="s">
        <v>139</v>
      </c>
      <c r="AH25" s="4" t="s">
        <v>139</v>
      </c>
      <c r="AI25" s="4">
        <v>25</v>
      </c>
      <c r="AJ25" s="8">
        <v>240</v>
      </c>
      <c r="AK25" s="4" t="s">
        <v>142</v>
      </c>
      <c r="AL25" s="4" t="s">
        <v>114</v>
      </c>
      <c r="AM25" s="7" t="s">
        <v>141</v>
      </c>
      <c r="AN25" s="7" t="s">
        <v>95</v>
      </c>
      <c r="AO25" s="5">
        <v>8.4</v>
      </c>
      <c r="AP25" s="5">
        <v>0.874</v>
      </c>
      <c r="AQ25" s="9">
        <v>0.435000002384186</v>
      </c>
      <c r="AR25" s="9">
        <v>17.5</v>
      </c>
      <c r="AS25" s="9">
        <v>56.5</v>
      </c>
      <c r="AT25" s="9">
        <v>27</v>
      </c>
      <c r="AU25" s="5">
        <v>0.537973484848484</v>
      </c>
      <c r="AV25" s="14">
        <f t="shared" si="0"/>
        <v>0.0246029944256954</v>
      </c>
      <c r="AW25" s="5">
        <v>0.0142045454545461</v>
      </c>
      <c r="AX25" s="5">
        <v>0.44090909090909</v>
      </c>
      <c r="AY25" s="14">
        <f t="shared" si="1"/>
        <v>0.0328039925675925</v>
      </c>
      <c r="AZ25" s="5">
        <v>0.018939393939394</v>
      </c>
      <c r="BA25" s="33">
        <f t="shared" si="2"/>
        <v>-0.198970563145854</v>
      </c>
      <c r="BB25" s="33">
        <f t="shared" si="3"/>
        <v>0.00254232083917141</v>
      </c>
      <c r="BW25" s="14"/>
      <c r="CE25" s="14">
        <v>0.58</v>
      </c>
      <c r="CY25" s="5">
        <v>135.901370984243</v>
      </c>
      <c r="CZ25" s="14">
        <f t="shared" si="16"/>
        <v>14.3983147242661</v>
      </c>
      <c r="DA25" s="5">
        <v>8.31287088193201</v>
      </c>
      <c r="DB25" s="5">
        <v>122.472887251892</v>
      </c>
      <c r="DC25" s="14">
        <f t="shared" si="17"/>
        <v>16.613440066461</v>
      </c>
      <c r="DD25" s="5">
        <v>9.591774094537</v>
      </c>
      <c r="DE25" s="33">
        <f t="shared" si="18"/>
        <v>-0.104039732358469</v>
      </c>
      <c r="DF25" s="33">
        <f t="shared" si="19"/>
        <v>0.00987521007241616</v>
      </c>
      <c r="EE25" s="5">
        <v>306.974372113538</v>
      </c>
      <c r="EF25" s="14">
        <f t="shared" si="20"/>
        <v>18.9847770914956</v>
      </c>
      <c r="EG25" s="5">
        <v>10.96086616428</v>
      </c>
      <c r="EH25" s="5">
        <v>279.12176014814</v>
      </c>
      <c r="EI25" s="14">
        <f t="shared" si="21"/>
        <v>35.5964570465559</v>
      </c>
      <c r="EJ25" s="5">
        <v>20.551624058026</v>
      </c>
      <c r="EK25" s="33">
        <f t="shared" si="12"/>
        <v>-0.0951161627241</v>
      </c>
      <c r="EL25" s="33">
        <f t="shared" si="13"/>
        <v>0.00669624582665303</v>
      </c>
    </row>
    <row r="26" spans="1:142">
      <c r="A26" s="4">
        <v>7</v>
      </c>
      <c r="B26" s="4" t="s">
        <v>133</v>
      </c>
      <c r="C26" s="4" t="s">
        <v>134</v>
      </c>
      <c r="D26" s="4" t="s">
        <v>135</v>
      </c>
      <c r="E26" s="5">
        <v>108.066667</v>
      </c>
      <c r="F26" s="5">
        <v>34.283333</v>
      </c>
      <c r="G26" s="4" t="s">
        <v>108</v>
      </c>
      <c r="H26" s="4" t="s">
        <v>108</v>
      </c>
      <c r="I26" s="4">
        <v>520</v>
      </c>
      <c r="J26" s="5">
        <v>12.9</v>
      </c>
      <c r="K26" s="4">
        <v>555</v>
      </c>
      <c r="L26" t="s">
        <v>136</v>
      </c>
      <c r="M26" s="8"/>
      <c r="N26" s="8"/>
      <c r="R26" s="6">
        <v>20</v>
      </c>
      <c r="S26" s="7" t="s">
        <v>109</v>
      </c>
      <c r="T26" s="4" t="s">
        <v>137</v>
      </c>
      <c r="U26" s="4" t="s">
        <v>125</v>
      </c>
      <c r="AA26" s="4">
        <v>2018</v>
      </c>
      <c r="AB26" s="4">
        <v>1</v>
      </c>
      <c r="AC26" s="4" t="s">
        <v>87</v>
      </c>
      <c r="AD26" s="4" t="s">
        <v>138</v>
      </c>
      <c r="AE26" s="5">
        <v>0.547699987888336</v>
      </c>
      <c r="AF26" s="4">
        <v>3</v>
      </c>
      <c r="AG26" s="4" t="s">
        <v>139</v>
      </c>
      <c r="AH26" s="4" t="s">
        <v>139</v>
      </c>
      <c r="AI26" s="4">
        <v>25</v>
      </c>
      <c r="AJ26" s="8">
        <v>240</v>
      </c>
      <c r="AK26" s="4" t="s">
        <v>143</v>
      </c>
      <c r="AL26" s="4" t="s">
        <v>114</v>
      </c>
      <c r="AM26" s="7" t="s">
        <v>141</v>
      </c>
      <c r="AN26" s="7" t="s">
        <v>95</v>
      </c>
      <c r="AO26" s="5">
        <v>8.4</v>
      </c>
      <c r="AP26" s="5">
        <v>0.874</v>
      </c>
      <c r="AQ26" s="9">
        <v>0.275000005960464</v>
      </c>
      <c r="AR26" s="9">
        <v>17.5</v>
      </c>
      <c r="AS26" s="9">
        <v>56.5</v>
      </c>
      <c r="AT26" s="9">
        <v>27</v>
      </c>
      <c r="AU26" s="5">
        <v>0.537973484848484</v>
      </c>
      <c r="AV26" s="14">
        <f t="shared" si="0"/>
        <v>0.0246029944256954</v>
      </c>
      <c r="AW26" s="5">
        <v>0.0142045454545461</v>
      </c>
      <c r="AX26" s="5">
        <v>0.443276515151515</v>
      </c>
      <c r="AY26" s="14">
        <f t="shared" si="1"/>
        <v>0.049205988851387</v>
      </c>
      <c r="AZ26" s="5">
        <v>0.02840909090909</v>
      </c>
      <c r="BA26" s="33">
        <f t="shared" si="2"/>
        <v>-0.193615511257055</v>
      </c>
      <c r="BB26" s="33">
        <f t="shared" si="3"/>
        <v>0.00480454401285172</v>
      </c>
      <c r="BW26" s="14"/>
      <c r="CE26" s="14">
        <v>0.28</v>
      </c>
      <c r="CY26" s="5">
        <v>135.901370984243</v>
      </c>
      <c r="CZ26" s="14">
        <f t="shared" si="16"/>
        <v>14.3983147242661</v>
      </c>
      <c r="DA26" s="5">
        <v>8.31287088193201</v>
      </c>
      <c r="DB26" s="5">
        <v>137.819725803151</v>
      </c>
      <c r="DC26" s="14">
        <f t="shared" si="17"/>
        <v>16.6134400664594</v>
      </c>
      <c r="DD26" s="5">
        <v>9.59177409453602</v>
      </c>
      <c r="DE26" s="33">
        <f t="shared" si="18"/>
        <v>0.0140170871078693</v>
      </c>
      <c r="DF26" s="33">
        <f t="shared" si="19"/>
        <v>0.00858525086903019</v>
      </c>
      <c r="EE26" s="5">
        <v>306.974372113538</v>
      </c>
      <c r="EF26" s="14">
        <f t="shared" si="20"/>
        <v>18.9847770914956</v>
      </c>
      <c r="EG26" s="5">
        <v>10.96086616428</v>
      </c>
      <c r="EH26" s="5">
        <v>257.669242980721</v>
      </c>
      <c r="EI26" s="14">
        <f t="shared" si="21"/>
        <v>28.4988377572123</v>
      </c>
      <c r="EJ26" s="5">
        <v>16.453811650718</v>
      </c>
      <c r="EK26" s="33">
        <f t="shared" si="12"/>
        <v>-0.175087507144302</v>
      </c>
      <c r="EL26" s="33">
        <f t="shared" si="13"/>
        <v>0.00535255816655018</v>
      </c>
    </row>
    <row r="27" spans="1:142">
      <c r="A27" s="4">
        <v>7</v>
      </c>
      <c r="B27" s="4" t="s">
        <v>133</v>
      </c>
      <c r="C27" s="4" t="s">
        <v>134</v>
      </c>
      <c r="D27" s="4" t="s">
        <v>135</v>
      </c>
      <c r="E27" s="5">
        <v>108.066667</v>
      </c>
      <c r="F27" s="5">
        <v>34.283333</v>
      </c>
      <c r="G27" s="4" t="s">
        <v>108</v>
      </c>
      <c r="H27" s="4" t="s">
        <v>108</v>
      </c>
      <c r="I27" s="4">
        <v>520</v>
      </c>
      <c r="J27" s="5">
        <v>12.9</v>
      </c>
      <c r="K27" s="4">
        <v>555</v>
      </c>
      <c r="L27" t="s">
        <v>136</v>
      </c>
      <c r="M27" s="8"/>
      <c r="N27" s="8"/>
      <c r="R27" s="6">
        <v>100</v>
      </c>
      <c r="S27" s="7" t="s">
        <v>109</v>
      </c>
      <c r="T27" s="4" t="s">
        <v>137</v>
      </c>
      <c r="U27" s="4" t="s">
        <v>125</v>
      </c>
      <c r="AA27" s="4">
        <v>2018</v>
      </c>
      <c r="AB27" s="4">
        <v>1</v>
      </c>
      <c r="AC27" s="4" t="s">
        <v>87</v>
      </c>
      <c r="AD27" s="4" t="s">
        <v>138</v>
      </c>
      <c r="AE27" s="5">
        <v>0.547699987888336</v>
      </c>
      <c r="AF27" s="4">
        <v>3</v>
      </c>
      <c r="AG27" s="4" t="s">
        <v>139</v>
      </c>
      <c r="AH27" s="4" t="s">
        <v>139</v>
      </c>
      <c r="AI27" s="4">
        <v>25</v>
      </c>
      <c r="AJ27" s="8">
        <v>240</v>
      </c>
      <c r="AK27" s="4" t="s">
        <v>144</v>
      </c>
      <c r="AL27" s="4" t="s">
        <v>114</v>
      </c>
      <c r="AM27" s="7" t="s">
        <v>141</v>
      </c>
      <c r="AN27" s="7" t="s">
        <v>95</v>
      </c>
      <c r="AO27" s="5">
        <v>8.4</v>
      </c>
      <c r="AP27" s="5">
        <v>0.874</v>
      </c>
      <c r="AQ27" s="9">
        <v>0.275000005960464</v>
      </c>
      <c r="AR27" s="9">
        <v>17.5</v>
      </c>
      <c r="AS27" s="9">
        <v>56.5</v>
      </c>
      <c r="AT27" s="9">
        <v>27</v>
      </c>
      <c r="AU27" s="5">
        <v>0.537973484848484</v>
      </c>
      <c r="AV27" s="14">
        <f t="shared" si="0"/>
        <v>0.0246029944256954</v>
      </c>
      <c r="AW27" s="5">
        <v>0.0142045454545461</v>
      </c>
      <c r="AX27" s="5">
        <v>0.376988636363636</v>
      </c>
      <c r="AY27" s="14">
        <f t="shared" si="1"/>
        <v>0.0410049907094897</v>
      </c>
      <c r="AZ27" s="5">
        <v>0.023674242424242</v>
      </c>
      <c r="BA27" s="33">
        <f t="shared" si="2"/>
        <v>-0.355594229556809</v>
      </c>
      <c r="BB27" s="33">
        <f t="shared" si="3"/>
        <v>0.00464078623170186</v>
      </c>
      <c r="BW27" s="14"/>
      <c r="CE27" s="14">
        <v>0.28</v>
      </c>
      <c r="CY27" s="5">
        <v>135.901370984243</v>
      </c>
      <c r="CZ27" s="14">
        <f t="shared" si="16"/>
        <v>14.3983147242661</v>
      </c>
      <c r="DA27" s="5">
        <v>8.31287088193201</v>
      </c>
      <c r="DB27" s="5">
        <v>130.146306527521</v>
      </c>
      <c r="DC27" s="14">
        <f t="shared" si="17"/>
        <v>13.2907520531695</v>
      </c>
      <c r="DD27" s="5">
        <v>7.67341927562998</v>
      </c>
      <c r="DE27" s="33">
        <f t="shared" si="18"/>
        <v>-0.0432701568348364</v>
      </c>
      <c r="DF27" s="33">
        <f t="shared" si="19"/>
        <v>0.00721784977010448</v>
      </c>
      <c r="EE27" s="5">
        <v>306.974372113538</v>
      </c>
      <c r="EF27" s="14">
        <f t="shared" si="20"/>
        <v>18.9847770914956</v>
      </c>
      <c r="EG27" s="5">
        <v>10.96086616428</v>
      </c>
      <c r="EH27" s="5">
        <v>230.723780326864</v>
      </c>
      <c r="EI27" s="14">
        <f t="shared" si="21"/>
        <v>35.6072931065404</v>
      </c>
      <c r="EJ27" s="5">
        <v>20.557880260175</v>
      </c>
      <c r="EK27" s="33">
        <f t="shared" si="12"/>
        <v>-0.285543026770934</v>
      </c>
      <c r="EL27" s="33">
        <f t="shared" si="13"/>
        <v>0.00921403989002172</v>
      </c>
    </row>
    <row r="28" spans="1:142">
      <c r="A28" s="4">
        <v>7</v>
      </c>
      <c r="B28" s="4" t="s">
        <v>133</v>
      </c>
      <c r="C28" s="4" t="s">
        <v>134</v>
      </c>
      <c r="D28" s="4" t="s">
        <v>135</v>
      </c>
      <c r="E28" s="5">
        <v>108.066667</v>
      </c>
      <c r="F28" s="5">
        <v>34.283333</v>
      </c>
      <c r="G28" s="4" t="s">
        <v>108</v>
      </c>
      <c r="H28" s="4" t="s">
        <v>108</v>
      </c>
      <c r="I28" s="4">
        <v>520</v>
      </c>
      <c r="J28" s="5">
        <v>12.9</v>
      </c>
      <c r="K28" s="4">
        <v>555</v>
      </c>
      <c r="L28" t="s">
        <v>136</v>
      </c>
      <c r="M28" s="8"/>
      <c r="N28" s="8"/>
      <c r="R28" s="6">
        <v>2</v>
      </c>
      <c r="S28" s="7" t="s">
        <v>87</v>
      </c>
      <c r="T28" s="4" t="s">
        <v>137</v>
      </c>
      <c r="U28" s="4" t="s">
        <v>125</v>
      </c>
      <c r="AA28" s="4">
        <v>2018</v>
      </c>
      <c r="AB28" s="4">
        <v>1</v>
      </c>
      <c r="AC28" s="4" t="s">
        <v>87</v>
      </c>
      <c r="AD28" s="4" t="s">
        <v>138</v>
      </c>
      <c r="AE28" s="5">
        <v>0.547699987888336</v>
      </c>
      <c r="AF28" s="4">
        <v>3</v>
      </c>
      <c r="AG28" s="4" t="s">
        <v>139</v>
      </c>
      <c r="AH28" s="4" t="s">
        <v>139</v>
      </c>
      <c r="AI28" s="4">
        <v>25</v>
      </c>
      <c r="AJ28" s="8">
        <v>240</v>
      </c>
      <c r="AK28" s="4" t="s">
        <v>145</v>
      </c>
      <c r="AL28" s="4" t="s">
        <v>114</v>
      </c>
      <c r="AM28" s="7" t="s">
        <v>141</v>
      </c>
      <c r="AN28" s="7" t="s">
        <v>95</v>
      </c>
      <c r="AO28" s="5">
        <v>8.4</v>
      </c>
      <c r="AP28" s="5">
        <v>0.874</v>
      </c>
      <c r="AQ28" s="9">
        <v>0.275000005960464</v>
      </c>
      <c r="AR28" s="9">
        <v>17.5</v>
      </c>
      <c r="AS28" s="9">
        <v>56.5</v>
      </c>
      <c r="AT28" s="9">
        <v>27</v>
      </c>
      <c r="AU28" s="5">
        <v>0.59715909090909</v>
      </c>
      <c r="AV28" s="14">
        <f t="shared" si="0"/>
        <v>0.0287034934966437</v>
      </c>
      <c r="AW28" s="5">
        <v>0.0165719696969699</v>
      </c>
      <c r="AX28" s="5">
        <v>0.590056818181818</v>
      </c>
      <c r="AY28" s="14">
        <f t="shared" si="1"/>
        <v>0.0287034934966423</v>
      </c>
      <c r="AZ28" s="5">
        <v>0.0165719696969691</v>
      </c>
      <c r="BA28" s="33">
        <f t="shared" si="2"/>
        <v>-0.0119647275607829</v>
      </c>
      <c r="BB28" s="33">
        <f t="shared" si="3"/>
        <v>0.00155892585620536</v>
      </c>
      <c r="BW28" s="14"/>
      <c r="CE28" s="14">
        <v>20.6560171738856</v>
      </c>
      <c r="CY28" s="5">
        <v>34.2285655821566</v>
      </c>
      <c r="CZ28" s="14">
        <f t="shared" si="16"/>
        <v>8.86050136877882</v>
      </c>
      <c r="DA28" s="5">
        <v>5.1156128504195</v>
      </c>
      <c r="DB28" s="5">
        <v>37.4258236136688</v>
      </c>
      <c r="DC28" s="14">
        <f t="shared" si="17"/>
        <v>12.1831893820709</v>
      </c>
      <c r="DD28" s="5">
        <v>7.03396766932681</v>
      </c>
      <c r="DE28" s="33">
        <f t="shared" si="18"/>
        <v>0.0893003907279404</v>
      </c>
      <c r="DF28" s="33">
        <f t="shared" si="19"/>
        <v>0.0576596791868506</v>
      </c>
      <c r="EE28" s="5">
        <v>142.767834320231</v>
      </c>
      <c r="EF28" s="14">
        <f t="shared" si="20"/>
        <v>14.2602549385906</v>
      </c>
      <c r="EG28" s="5">
        <v>8.233162027508</v>
      </c>
      <c r="EH28" s="5">
        <v>135.010143656014</v>
      </c>
      <c r="EI28" s="14">
        <f t="shared" si="21"/>
        <v>19.0064492114645</v>
      </c>
      <c r="EJ28" s="5">
        <v>10.973378568578</v>
      </c>
      <c r="EK28" s="33">
        <f t="shared" si="12"/>
        <v>-0.0558698608662045</v>
      </c>
      <c r="EL28" s="33">
        <f t="shared" si="13"/>
        <v>0.0099317619952081</v>
      </c>
    </row>
    <row r="29" spans="1:142">
      <c r="A29" s="4">
        <v>7</v>
      </c>
      <c r="B29" s="4" t="s">
        <v>133</v>
      </c>
      <c r="C29" s="4" t="s">
        <v>134</v>
      </c>
      <c r="D29" s="4" t="s">
        <v>135</v>
      </c>
      <c r="E29" s="5">
        <v>108.066667</v>
      </c>
      <c r="F29" s="5">
        <v>34.283333</v>
      </c>
      <c r="G29" s="4" t="s">
        <v>108</v>
      </c>
      <c r="H29" s="4" t="s">
        <v>108</v>
      </c>
      <c r="I29" s="4">
        <v>520</v>
      </c>
      <c r="J29" s="5">
        <v>12.9</v>
      </c>
      <c r="K29" s="4">
        <v>555</v>
      </c>
      <c r="L29" t="s">
        <v>136</v>
      </c>
      <c r="M29" s="8"/>
      <c r="N29" s="8"/>
      <c r="R29" s="6">
        <v>10</v>
      </c>
      <c r="S29" s="7" t="s">
        <v>96</v>
      </c>
      <c r="T29" s="4" t="s">
        <v>137</v>
      </c>
      <c r="U29" s="4" t="s">
        <v>125</v>
      </c>
      <c r="AA29" s="4">
        <v>2018</v>
      </c>
      <c r="AB29" s="4">
        <v>1</v>
      </c>
      <c r="AC29" s="4" t="s">
        <v>87</v>
      </c>
      <c r="AD29" s="4" t="s">
        <v>138</v>
      </c>
      <c r="AE29" s="5">
        <v>0.547699987888336</v>
      </c>
      <c r="AF29" s="4">
        <v>3</v>
      </c>
      <c r="AG29" s="4" t="s">
        <v>139</v>
      </c>
      <c r="AH29" s="4" t="s">
        <v>139</v>
      </c>
      <c r="AI29" s="4">
        <v>25</v>
      </c>
      <c r="AJ29" s="8">
        <v>240</v>
      </c>
      <c r="AK29" s="4" t="s">
        <v>146</v>
      </c>
      <c r="AL29" s="4" t="s">
        <v>114</v>
      </c>
      <c r="AM29" s="7" t="s">
        <v>141</v>
      </c>
      <c r="AN29" s="7" t="s">
        <v>95</v>
      </c>
      <c r="AO29" s="5">
        <v>8.4</v>
      </c>
      <c r="AP29" s="5">
        <v>0.874</v>
      </c>
      <c r="AQ29" s="9">
        <v>0.275000005960464</v>
      </c>
      <c r="AR29" s="9">
        <v>17.5</v>
      </c>
      <c r="AS29" s="9">
        <v>56.5</v>
      </c>
      <c r="AT29" s="9">
        <v>27</v>
      </c>
      <c r="AU29" s="5">
        <v>0.59715909090909</v>
      </c>
      <c r="AV29" s="14">
        <f t="shared" si="0"/>
        <v>0.0287034934966437</v>
      </c>
      <c r="AW29" s="5">
        <v>0.0165719696969699</v>
      </c>
      <c r="AX29" s="5">
        <v>0.549810606060606</v>
      </c>
      <c r="AY29" s="14">
        <f t="shared" si="1"/>
        <v>0.0451054897804384</v>
      </c>
      <c r="AZ29" s="5">
        <v>0.026041666666666</v>
      </c>
      <c r="BA29" s="33">
        <f t="shared" si="2"/>
        <v>-0.0826096955204294</v>
      </c>
      <c r="BB29" s="33">
        <f t="shared" si="3"/>
        <v>0.00301356112066651</v>
      </c>
      <c r="BW29" s="14"/>
      <c r="CE29" s="14">
        <v>20.6560171738856</v>
      </c>
      <c r="CY29" s="5">
        <v>34.2285655821566</v>
      </c>
      <c r="CZ29" s="14">
        <f t="shared" si="16"/>
        <v>8.86050136877882</v>
      </c>
      <c r="DA29" s="5">
        <v>5.1156128504195</v>
      </c>
      <c r="DB29" s="5">
        <v>34.8680171884591</v>
      </c>
      <c r="DC29" s="14">
        <f t="shared" si="17"/>
        <v>5.53781335548661</v>
      </c>
      <c r="DD29" s="5">
        <v>3.1972580315121</v>
      </c>
      <c r="DE29" s="33">
        <f t="shared" si="18"/>
        <v>0.0185094497263365</v>
      </c>
      <c r="DF29" s="33">
        <f t="shared" si="19"/>
        <v>0.0307448030501799</v>
      </c>
      <c r="EE29" s="5">
        <v>142.767834320231</v>
      </c>
      <c r="EF29" s="14">
        <f t="shared" si="20"/>
        <v>14.2602549385906</v>
      </c>
      <c r="EG29" s="5">
        <v>8.233162027508</v>
      </c>
      <c r="EH29" s="5">
        <v>166.991849039463</v>
      </c>
      <c r="EI29" s="14">
        <f t="shared" si="21"/>
        <v>33.223359910119</v>
      </c>
      <c r="EJ29" s="5">
        <v>19.181515787491</v>
      </c>
      <c r="EK29" s="33">
        <f t="shared" si="12"/>
        <v>0.156725228404072</v>
      </c>
      <c r="EL29" s="33">
        <f t="shared" si="13"/>
        <v>0.0165195838424032</v>
      </c>
    </row>
    <row r="30" spans="1:142">
      <c r="A30" s="4">
        <v>7</v>
      </c>
      <c r="B30" s="4" t="s">
        <v>133</v>
      </c>
      <c r="C30" s="4" t="s">
        <v>134</v>
      </c>
      <c r="D30" s="4" t="s">
        <v>135</v>
      </c>
      <c r="E30" s="5">
        <v>108.066667</v>
      </c>
      <c r="F30" s="5">
        <v>34.283333</v>
      </c>
      <c r="G30" s="4" t="s">
        <v>108</v>
      </c>
      <c r="H30" s="4" t="s">
        <v>108</v>
      </c>
      <c r="I30" s="4">
        <v>520</v>
      </c>
      <c r="J30" s="5">
        <v>12.9</v>
      </c>
      <c r="K30" s="4">
        <v>555</v>
      </c>
      <c r="L30" t="s">
        <v>136</v>
      </c>
      <c r="M30" s="8"/>
      <c r="N30" s="8"/>
      <c r="R30" s="6">
        <v>20</v>
      </c>
      <c r="S30" s="7" t="s">
        <v>109</v>
      </c>
      <c r="T30" s="4" t="s">
        <v>137</v>
      </c>
      <c r="U30" s="4" t="s">
        <v>125</v>
      </c>
      <c r="AA30" s="4">
        <v>2018</v>
      </c>
      <c r="AB30" s="4">
        <v>1</v>
      </c>
      <c r="AC30" s="4" t="s">
        <v>87</v>
      </c>
      <c r="AD30" s="4" t="s">
        <v>138</v>
      </c>
      <c r="AE30" s="5">
        <v>0.547699987888336</v>
      </c>
      <c r="AF30" s="4">
        <v>3</v>
      </c>
      <c r="AG30" s="4" t="s">
        <v>139</v>
      </c>
      <c r="AH30" s="4" t="s">
        <v>139</v>
      </c>
      <c r="AI30" s="4">
        <v>25</v>
      </c>
      <c r="AJ30" s="8">
        <v>240</v>
      </c>
      <c r="AK30" s="4" t="s">
        <v>147</v>
      </c>
      <c r="AL30" s="4" t="s">
        <v>114</v>
      </c>
      <c r="AM30" s="7" t="s">
        <v>141</v>
      </c>
      <c r="AN30" s="7" t="s">
        <v>95</v>
      </c>
      <c r="AO30" s="5">
        <v>8.4</v>
      </c>
      <c r="AP30" s="5">
        <v>0.874</v>
      </c>
      <c r="AQ30" s="9">
        <v>0.384999990463257</v>
      </c>
      <c r="AR30" s="9">
        <v>17.5</v>
      </c>
      <c r="AS30" s="9">
        <v>56.5</v>
      </c>
      <c r="AT30" s="9">
        <v>27</v>
      </c>
      <c r="AU30" s="5">
        <v>0.59715909090909</v>
      </c>
      <c r="AV30" s="14">
        <f t="shared" si="0"/>
        <v>0.0287034934966437</v>
      </c>
      <c r="AW30" s="5">
        <v>0.0165719696969699</v>
      </c>
      <c r="AX30" s="5">
        <v>0.611363636363636</v>
      </c>
      <c r="AY30" s="14">
        <f t="shared" si="1"/>
        <v>0.0246029944256935</v>
      </c>
      <c r="AZ30" s="5">
        <v>0.014204545454545</v>
      </c>
      <c r="BA30" s="33">
        <f t="shared" si="2"/>
        <v>0.0235083698447795</v>
      </c>
      <c r="BB30" s="33">
        <f t="shared" si="3"/>
        <v>0.00130996539571092</v>
      </c>
      <c r="BW30" s="14"/>
      <c r="CE30" s="14">
        <v>9.969061750221</v>
      </c>
      <c r="CY30" s="5">
        <v>34.2285655821566</v>
      </c>
      <c r="CZ30" s="14">
        <f t="shared" si="16"/>
        <v>8.86050136877882</v>
      </c>
      <c r="DA30" s="5">
        <v>5.1156128504195</v>
      </c>
      <c r="DB30" s="5">
        <v>36.1469204010639</v>
      </c>
      <c r="DC30" s="14">
        <f t="shared" si="17"/>
        <v>6.64537602658425</v>
      </c>
      <c r="DD30" s="5">
        <v>3.8367096378147</v>
      </c>
      <c r="DE30" s="33">
        <f t="shared" si="18"/>
        <v>0.054531209136274</v>
      </c>
      <c r="DF30" s="33">
        <f t="shared" si="19"/>
        <v>0.0336027879432164</v>
      </c>
      <c r="EE30" s="5">
        <v>142.767834320231</v>
      </c>
      <c r="EF30" s="14">
        <f t="shared" si="20"/>
        <v>14.2602549385906</v>
      </c>
      <c r="EG30" s="5">
        <v>8.233162027508</v>
      </c>
      <c r="EH30" s="5">
        <v>196.220825477545</v>
      </c>
      <c r="EI30" s="14">
        <f t="shared" si="21"/>
        <v>33.2341959701017</v>
      </c>
      <c r="EJ30" s="5">
        <v>19.187771989639</v>
      </c>
      <c r="EK30" s="33">
        <f t="shared" si="12"/>
        <v>0.318020910949897</v>
      </c>
      <c r="EL30" s="33">
        <f t="shared" si="13"/>
        <v>0.0128878434203631</v>
      </c>
    </row>
    <row r="31" spans="1:142">
      <c r="A31" s="4">
        <v>7</v>
      </c>
      <c r="B31" s="4" t="s">
        <v>133</v>
      </c>
      <c r="C31" s="4" t="s">
        <v>134</v>
      </c>
      <c r="D31" s="4" t="s">
        <v>135</v>
      </c>
      <c r="E31" s="5">
        <v>108.066667</v>
      </c>
      <c r="F31" s="5">
        <v>34.283333</v>
      </c>
      <c r="G31" s="4" t="s">
        <v>108</v>
      </c>
      <c r="H31" s="4" t="s">
        <v>108</v>
      </c>
      <c r="I31" s="4">
        <v>520</v>
      </c>
      <c r="J31" s="5">
        <v>12.9</v>
      </c>
      <c r="K31" s="4">
        <v>555</v>
      </c>
      <c r="L31" t="s">
        <v>136</v>
      </c>
      <c r="M31" s="8"/>
      <c r="N31" s="8"/>
      <c r="R31" s="6">
        <v>100</v>
      </c>
      <c r="S31" s="7" t="s">
        <v>109</v>
      </c>
      <c r="T31" s="4" t="s">
        <v>137</v>
      </c>
      <c r="U31" s="4" t="s">
        <v>125</v>
      </c>
      <c r="AA31" s="4">
        <v>2018</v>
      </c>
      <c r="AB31" s="4">
        <v>1</v>
      </c>
      <c r="AC31" s="4" t="s">
        <v>87</v>
      </c>
      <c r="AD31" s="4" t="s">
        <v>138</v>
      </c>
      <c r="AE31" s="5">
        <v>0.547699987888336</v>
      </c>
      <c r="AF31" s="4">
        <v>3</v>
      </c>
      <c r="AG31" s="4" t="s">
        <v>139</v>
      </c>
      <c r="AH31" s="4" t="s">
        <v>139</v>
      </c>
      <c r="AI31" s="4">
        <v>25</v>
      </c>
      <c r="AJ31" s="8">
        <v>240</v>
      </c>
      <c r="AK31" s="4" t="s">
        <v>148</v>
      </c>
      <c r="AL31" s="4" t="s">
        <v>114</v>
      </c>
      <c r="AM31" s="7" t="s">
        <v>141</v>
      </c>
      <c r="AN31" s="7" t="s">
        <v>95</v>
      </c>
      <c r="AO31" s="5">
        <v>8.4</v>
      </c>
      <c r="AP31" s="5">
        <v>0.874</v>
      </c>
      <c r="AQ31" s="9">
        <v>0.384999990463257</v>
      </c>
      <c r="AR31" s="9">
        <v>17.5</v>
      </c>
      <c r="AS31" s="9">
        <v>56.5</v>
      </c>
      <c r="AT31" s="9">
        <v>27</v>
      </c>
      <c r="AU31" s="5">
        <v>0.59715909090909</v>
      </c>
      <c r="AV31" s="14">
        <f t="shared" si="0"/>
        <v>0.0287034934966437</v>
      </c>
      <c r="AW31" s="5">
        <v>0.0165719696969699</v>
      </c>
      <c r="AX31" s="5">
        <v>0.45748106060606</v>
      </c>
      <c r="AY31" s="14">
        <f t="shared" si="1"/>
        <v>0.0451054897804401</v>
      </c>
      <c r="AZ31" s="5">
        <v>0.026041666666667</v>
      </c>
      <c r="BA31" s="33">
        <f t="shared" si="2"/>
        <v>-0.266448075550599</v>
      </c>
      <c r="BB31" s="33">
        <f t="shared" si="3"/>
        <v>0.00401048276384021</v>
      </c>
      <c r="BW31" s="14"/>
      <c r="CE31" s="14">
        <v>9.969061750221</v>
      </c>
      <c r="CY31" s="5">
        <v>34.2285655821566</v>
      </c>
      <c r="CZ31" s="14">
        <f t="shared" si="16"/>
        <v>8.86050136877882</v>
      </c>
      <c r="DA31" s="5">
        <v>5.1156128504195</v>
      </c>
      <c r="DB31" s="5">
        <v>44.4597912829956</v>
      </c>
      <c r="DC31" s="14">
        <f t="shared" si="17"/>
        <v>7.75293869768134</v>
      </c>
      <c r="DD31" s="5">
        <v>4.47616124411699</v>
      </c>
      <c r="DE31" s="33">
        <f t="shared" si="18"/>
        <v>0.261524667654645</v>
      </c>
      <c r="DF31" s="33">
        <f t="shared" si="19"/>
        <v>0.032472878405784</v>
      </c>
      <c r="EE31" s="5">
        <v>142.767834320231</v>
      </c>
      <c r="EF31" s="14">
        <f t="shared" si="20"/>
        <v>14.2602549385906</v>
      </c>
      <c r="EG31" s="5">
        <v>8.233162027508</v>
      </c>
      <c r="EH31" s="5">
        <v>224.098462251537</v>
      </c>
      <c r="EI31" s="14">
        <f t="shared" si="21"/>
        <v>21.336202107967</v>
      </c>
      <c r="EJ31" s="5">
        <v>12.318462030519</v>
      </c>
      <c r="EK31" s="33">
        <f t="shared" si="12"/>
        <v>0.450865744223586</v>
      </c>
      <c r="EL31" s="33">
        <f t="shared" si="13"/>
        <v>0.00634720752929078</v>
      </c>
    </row>
    <row r="32" spans="1:142">
      <c r="A32" s="4">
        <v>7</v>
      </c>
      <c r="B32" s="4" t="s">
        <v>133</v>
      </c>
      <c r="C32" s="4" t="s">
        <v>134</v>
      </c>
      <c r="D32" s="4" t="s">
        <v>135</v>
      </c>
      <c r="E32" s="5">
        <v>108.066667</v>
      </c>
      <c r="F32" s="5">
        <v>34.283333</v>
      </c>
      <c r="G32" s="4" t="s">
        <v>108</v>
      </c>
      <c r="H32" s="4" t="s">
        <v>108</v>
      </c>
      <c r="I32" s="4">
        <v>520</v>
      </c>
      <c r="J32" s="5">
        <v>12.9</v>
      </c>
      <c r="K32" s="4">
        <v>555</v>
      </c>
      <c r="L32" t="s">
        <v>136</v>
      </c>
      <c r="M32" s="8"/>
      <c r="N32" s="8"/>
      <c r="R32" s="6">
        <v>2</v>
      </c>
      <c r="S32" s="7" t="s">
        <v>87</v>
      </c>
      <c r="T32" s="4" t="s">
        <v>137</v>
      </c>
      <c r="U32" s="4" t="s">
        <v>125</v>
      </c>
      <c r="AA32" s="4">
        <v>2018</v>
      </c>
      <c r="AB32" s="4">
        <v>1</v>
      </c>
      <c r="AC32" s="4" t="s">
        <v>87</v>
      </c>
      <c r="AD32" s="4" t="s">
        <v>138</v>
      </c>
      <c r="AE32" s="5">
        <v>0.547699987888336</v>
      </c>
      <c r="AF32" s="4">
        <v>3</v>
      </c>
      <c r="AG32" s="4" t="s">
        <v>139</v>
      </c>
      <c r="AH32" s="4" t="s">
        <v>139</v>
      </c>
      <c r="AI32" s="4">
        <v>25</v>
      </c>
      <c r="AJ32" s="8">
        <v>1440</v>
      </c>
      <c r="AK32" s="4" t="s">
        <v>140</v>
      </c>
      <c r="AL32" s="4" t="s">
        <v>114</v>
      </c>
      <c r="AM32" s="7" t="s">
        <v>141</v>
      </c>
      <c r="AN32" s="7" t="s">
        <v>95</v>
      </c>
      <c r="AO32" s="5">
        <v>8.4</v>
      </c>
      <c r="AP32" s="5">
        <v>0.874</v>
      </c>
      <c r="AQ32" s="9">
        <v>0.384999990463257</v>
      </c>
      <c r="AR32" s="9">
        <v>17.5</v>
      </c>
      <c r="AS32" s="9">
        <v>56.5</v>
      </c>
      <c r="AT32" s="9">
        <v>27</v>
      </c>
      <c r="AU32" s="5">
        <v>0.253768844221105</v>
      </c>
      <c r="AV32" s="14">
        <f t="shared" si="0"/>
        <v>0.067889428638379</v>
      </c>
      <c r="AW32" s="5">
        <v>0.039195979899498</v>
      </c>
      <c r="AX32" s="5">
        <v>0.210050251256281</v>
      </c>
      <c r="AY32" s="14">
        <f t="shared" si="1"/>
        <v>0.0261113187070683</v>
      </c>
      <c r="AZ32" s="5">
        <v>0.015075376884422</v>
      </c>
      <c r="BA32" s="33">
        <f t="shared" si="2"/>
        <v>-0.189076996750604</v>
      </c>
      <c r="BB32" s="33">
        <f t="shared" si="3"/>
        <v>0.0290074656340778</v>
      </c>
      <c r="BW32" s="14"/>
      <c r="CE32" s="14">
        <v>161.4</v>
      </c>
      <c r="CY32" s="5">
        <v>100.731532637609</v>
      </c>
      <c r="CZ32" s="14">
        <f t="shared" si="16"/>
        <v>13.2907520531695</v>
      </c>
      <c r="DA32" s="5">
        <v>7.67341927563</v>
      </c>
      <c r="DB32" s="5">
        <v>82.1874360548393</v>
      </c>
      <c r="DC32" s="14">
        <f t="shared" si="17"/>
        <v>28.796629448531</v>
      </c>
      <c r="DD32" s="5">
        <v>16.6257417638633</v>
      </c>
      <c r="DE32" s="33">
        <f t="shared" si="18"/>
        <v>-0.203456440811403</v>
      </c>
      <c r="DF32" s="33">
        <f t="shared" si="19"/>
        <v>0.0467243924325589</v>
      </c>
      <c r="EE32" s="5">
        <v>310.809424030606</v>
      </c>
      <c r="EF32" s="14">
        <f t="shared" si="20"/>
        <v>45.1105177122727</v>
      </c>
      <c r="EG32" s="5">
        <v>26.044569544464</v>
      </c>
      <c r="EH32" s="5">
        <v>281.223844070057</v>
      </c>
      <c r="EI32" s="14">
        <f t="shared" si="21"/>
        <v>47.4727787887251</v>
      </c>
      <c r="EJ32" s="5">
        <v>27.40842161285</v>
      </c>
      <c r="EK32" s="33">
        <f t="shared" si="12"/>
        <v>-0.100028989550643</v>
      </c>
      <c r="EL32" s="33">
        <f t="shared" si="13"/>
        <v>0.0165204517346667</v>
      </c>
    </row>
    <row r="33" spans="1:142">
      <c r="A33" s="4">
        <v>7</v>
      </c>
      <c r="B33" s="4" t="s">
        <v>133</v>
      </c>
      <c r="C33" s="4" t="s">
        <v>134</v>
      </c>
      <c r="D33" s="4" t="s">
        <v>135</v>
      </c>
      <c r="E33" s="5">
        <v>108.066667</v>
      </c>
      <c r="F33" s="5">
        <v>34.283333</v>
      </c>
      <c r="G33" s="4" t="s">
        <v>108</v>
      </c>
      <c r="H33" s="4" t="s">
        <v>108</v>
      </c>
      <c r="I33" s="4">
        <v>520</v>
      </c>
      <c r="J33" s="5">
        <v>12.9</v>
      </c>
      <c r="K33" s="4">
        <v>555</v>
      </c>
      <c r="L33" t="s">
        <v>136</v>
      </c>
      <c r="M33" s="8"/>
      <c r="N33" s="8"/>
      <c r="R33" s="6">
        <v>10</v>
      </c>
      <c r="S33" s="7" t="s">
        <v>96</v>
      </c>
      <c r="T33" s="4" t="s">
        <v>137</v>
      </c>
      <c r="U33" s="4" t="s">
        <v>125</v>
      </c>
      <c r="AA33" s="4">
        <v>2018</v>
      </c>
      <c r="AB33" s="4">
        <v>1</v>
      </c>
      <c r="AC33" s="4" t="s">
        <v>87</v>
      </c>
      <c r="AD33" s="4" t="s">
        <v>138</v>
      </c>
      <c r="AE33" s="5">
        <v>0.547699987888336</v>
      </c>
      <c r="AF33" s="4">
        <v>3</v>
      </c>
      <c r="AG33" s="4" t="s">
        <v>139</v>
      </c>
      <c r="AH33" s="4" t="s">
        <v>139</v>
      </c>
      <c r="AI33" s="4">
        <v>25</v>
      </c>
      <c r="AJ33" s="8">
        <v>1440</v>
      </c>
      <c r="AK33" s="4" t="s">
        <v>142</v>
      </c>
      <c r="AL33" s="4" t="s">
        <v>114</v>
      </c>
      <c r="AM33" s="7" t="s">
        <v>141</v>
      </c>
      <c r="AN33" s="7" t="s">
        <v>95</v>
      </c>
      <c r="AO33" s="5">
        <v>8.4</v>
      </c>
      <c r="AP33" s="5">
        <v>0.874</v>
      </c>
      <c r="AQ33" s="9">
        <v>0.384999990463257</v>
      </c>
      <c r="AR33" s="9">
        <v>17.5</v>
      </c>
      <c r="AS33" s="9">
        <v>56.5</v>
      </c>
      <c r="AT33" s="9">
        <v>27</v>
      </c>
      <c r="AU33" s="5">
        <v>0.253768844221105</v>
      </c>
      <c r="AV33" s="14">
        <f t="shared" si="0"/>
        <v>0.067889428638379</v>
      </c>
      <c r="AW33" s="5">
        <v>0.039195979899498</v>
      </c>
      <c r="AX33" s="5">
        <v>0.181407035175879</v>
      </c>
      <c r="AY33" s="14">
        <f t="shared" si="1"/>
        <v>0.036555846189896</v>
      </c>
      <c r="AZ33" s="5">
        <v>0.021105527638191</v>
      </c>
      <c r="BA33" s="33">
        <f t="shared" si="2"/>
        <v>-0.335680470942479</v>
      </c>
      <c r="BB33" s="33">
        <f t="shared" si="3"/>
        <v>0.0373922923946496</v>
      </c>
      <c r="BW33" s="14"/>
      <c r="CE33" s="14">
        <v>161.4</v>
      </c>
      <c r="CY33" s="5">
        <v>100.731532637609</v>
      </c>
      <c r="CZ33" s="14">
        <f t="shared" si="16"/>
        <v>13.2907520531695</v>
      </c>
      <c r="DA33" s="5">
        <v>7.67341927563</v>
      </c>
      <c r="DB33" s="5">
        <v>93.6975649682831</v>
      </c>
      <c r="DC33" s="14">
        <f t="shared" si="17"/>
        <v>12.1831893820693</v>
      </c>
      <c r="DD33" s="5">
        <v>7.0339676693259</v>
      </c>
      <c r="DE33" s="33">
        <f t="shared" si="18"/>
        <v>-0.0723866837681753</v>
      </c>
      <c r="DF33" s="33">
        <f t="shared" si="19"/>
        <v>0.0114385766834029</v>
      </c>
      <c r="EE33" s="5">
        <v>310.809424030606</v>
      </c>
      <c r="EF33" s="14">
        <f t="shared" si="20"/>
        <v>45.1105177122727</v>
      </c>
      <c r="EG33" s="5">
        <v>26.044569544464</v>
      </c>
      <c r="EH33" s="5">
        <v>284.533375006646</v>
      </c>
      <c r="EI33" s="14">
        <f t="shared" si="21"/>
        <v>33.2125238501345</v>
      </c>
      <c r="EJ33" s="5">
        <v>19.175259585342</v>
      </c>
      <c r="EK33" s="33">
        <f t="shared" si="12"/>
        <v>-0.0883293821011977</v>
      </c>
      <c r="EL33" s="33">
        <f t="shared" si="13"/>
        <v>0.0115634356862148</v>
      </c>
    </row>
    <row r="34" spans="1:142">
      <c r="A34" s="4">
        <v>7</v>
      </c>
      <c r="B34" s="4" t="s">
        <v>133</v>
      </c>
      <c r="C34" s="4" t="s">
        <v>134</v>
      </c>
      <c r="D34" s="4" t="s">
        <v>135</v>
      </c>
      <c r="E34" s="5">
        <v>108.066667</v>
      </c>
      <c r="F34" s="5">
        <v>34.283333</v>
      </c>
      <c r="G34" s="4" t="s">
        <v>108</v>
      </c>
      <c r="H34" s="4" t="s">
        <v>108</v>
      </c>
      <c r="I34" s="4">
        <v>520</v>
      </c>
      <c r="J34" s="5">
        <v>12.9</v>
      </c>
      <c r="K34" s="4">
        <v>555</v>
      </c>
      <c r="L34" t="s">
        <v>136</v>
      </c>
      <c r="M34" s="8"/>
      <c r="N34" s="8"/>
      <c r="R34" s="6">
        <v>20</v>
      </c>
      <c r="S34" s="7" t="s">
        <v>109</v>
      </c>
      <c r="T34" s="4" t="s">
        <v>137</v>
      </c>
      <c r="U34" s="4" t="s">
        <v>125</v>
      </c>
      <c r="AA34" s="4">
        <v>2018</v>
      </c>
      <c r="AB34" s="4">
        <v>1</v>
      </c>
      <c r="AC34" s="4" t="s">
        <v>87</v>
      </c>
      <c r="AD34" s="4" t="s">
        <v>138</v>
      </c>
      <c r="AE34" s="5">
        <v>0.547699987888336</v>
      </c>
      <c r="AF34" s="4">
        <v>3</v>
      </c>
      <c r="AG34" s="4" t="s">
        <v>139</v>
      </c>
      <c r="AH34" s="4" t="s">
        <v>139</v>
      </c>
      <c r="AI34" s="4">
        <v>25</v>
      </c>
      <c r="AJ34" s="8">
        <v>1440</v>
      </c>
      <c r="AK34" s="4" t="s">
        <v>143</v>
      </c>
      <c r="AL34" s="4" t="s">
        <v>114</v>
      </c>
      <c r="AM34" s="7" t="s">
        <v>141</v>
      </c>
      <c r="AN34" s="7" t="s">
        <v>95</v>
      </c>
      <c r="AO34" s="5">
        <v>8.4</v>
      </c>
      <c r="AP34" s="5">
        <v>0.874</v>
      </c>
      <c r="AQ34" s="9">
        <v>0.280000001192093</v>
      </c>
      <c r="AR34" s="9">
        <v>17.5</v>
      </c>
      <c r="AS34" s="9">
        <v>56.5</v>
      </c>
      <c r="AT34" s="9">
        <v>27</v>
      </c>
      <c r="AU34" s="5">
        <v>0.253768844221105</v>
      </c>
      <c r="AV34" s="14">
        <f t="shared" si="0"/>
        <v>0.067889428638379</v>
      </c>
      <c r="AW34" s="5">
        <v>0.039195979899498</v>
      </c>
      <c r="AX34" s="5">
        <v>0.204020100502512</v>
      </c>
      <c r="AY34" s="14">
        <f t="shared" si="1"/>
        <v>0.0261113187070683</v>
      </c>
      <c r="AZ34" s="5">
        <v>0.015075376884422</v>
      </c>
      <c r="BA34" s="33">
        <f t="shared" si="2"/>
        <v>-0.218205269673628</v>
      </c>
      <c r="BB34" s="33">
        <f t="shared" si="3"/>
        <v>0.0293164569945077</v>
      </c>
      <c r="BW34" s="14"/>
      <c r="CE34" s="14">
        <v>161.4</v>
      </c>
      <c r="CY34" s="5">
        <v>100.731532637609</v>
      </c>
      <c r="CZ34" s="14">
        <f t="shared" si="16"/>
        <v>13.2907520531695</v>
      </c>
      <c r="DA34" s="5">
        <v>7.67341927563</v>
      </c>
      <c r="DB34" s="5">
        <v>66.8405975035808</v>
      </c>
      <c r="DC34" s="14">
        <f t="shared" si="17"/>
        <v>11.0756267109736</v>
      </c>
      <c r="DD34" s="5">
        <v>6.3945160630244</v>
      </c>
      <c r="DE34" s="33">
        <f t="shared" si="18"/>
        <v>-0.410148242144467</v>
      </c>
      <c r="DF34" s="33">
        <f t="shared" si="19"/>
        <v>0.0149553194394157</v>
      </c>
      <c r="EE34" s="5">
        <v>310.809424030606</v>
      </c>
      <c r="EF34" s="14">
        <f t="shared" si="20"/>
        <v>45.1105177122727</v>
      </c>
      <c r="EG34" s="5">
        <v>26.044569544464</v>
      </c>
      <c r="EH34" s="5">
        <v>298.78500350107</v>
      </c>
      <c r="EI34" s="14">
        <f t="shared" si="21"/>
        <v>21.3578742279342</v>
      </c>
      <c r="EJ34" s="5">
        <v>12.330974434816</v>
      </c>
      <c r="EK34" s="33">
        <f t="shared" si="12"/>
        <v>-0.0394556769695544</v>
      </c>
      <c r="EL34" s="33">
        <f t="shared" si="13"/>
        <v>0.00872500579117562</v>
      </c>
    </row>
    <row r="35" spans="1:142">
      <c r="A35" s="4">
        <v>7</v>
      </c>
      <c r="B35" s="4" t="s">
        <v>133</v>
      </c>
      <c r="C35" s="4" t="s">
        <v>134</v>
      </c>
      <c r="D35" s="4" t="s">
        <v>135</v>
      </c>
      <c r="E35" s="5">
        <v>108.066667</v>
      </c>
      <c r="F35" s="5">
        <v>34.283333</v>
      </c>
      <c r="G35" s="4" t="s">
        <v>108</v>
      </c>
      <c r="H35" s="4" t="s">
        <v>108</v>
      </c>
      <c r="I35" s="4">
        <v>520</v>
      </c>
      <c r="J35" s="5">
        <v>12.9</v>
      </c>
      <c r="K35" s="4">
        <v>555</v>
      </c>
      <c r="L35" t="s">
        <v>136</v>
      </c>
      <c r="M35" s="8"/>
      <c r="N35" s="8"/>
      <c r="R35" s="6">
        <v>100</v>
      </c>
      <c r="S35" s="7" t="s">
        <v>109</v>
      </c>
      <c r="T35" s="4" t="s">
        <v>137</v>
      </c>
      <c r="U35" s="4" t="s">
        <v>125</v>
      </c>
      <c r="AA35" s="4">
        <v>2018</v>
      </c>
      <c r="AB35" s="4">
        <v>1</v>
      </c>
      <c r="AC35" s="4" t="s">
        <v>87</v>
      </c>
      <c r="AD35" s="4" t="s">
        <v>138</v>
      </c>
      <c r="AE35" s="5">
        <v>0.547699987888336</v>
      </c>
      <c r="AF35" s="4">
        <v>3</v>
      </c>
      <c r="AG35" s="4" t="s">
        <v>139</v>
      </c>
      <c r="AH35" s="4" t="s">
        <v>139</v>
      </c>
      <c r="AI35" s="4">
        <v>25</v>
      </c>
      <c r="AJ35" s="8">
        <v>1440</v>
      </c>
      <c r="AK35" s="4" t="s">
        <v>144</v>
      </c>
      <c r="AL35" s="4" t="s">
        <v>114</v>
      </c>
      <c r="AM35" s="7" t="s">
        <v>141</v>
      </c>
      <c r="AN35" s="7" t="s">
        <v>95</v>
      </c>
      <c r="AO35" s="5">
        <v>8.4</v>
      </c>
      <c r="AP35" s="5">
        <v>0.874</v>
      </c>
      <c r="AQ35" s="9">
        <v>0.280000001192093</v>
      </c>
      <c r="AR35" s="9">
        <v>17.5</v>
      </c>
      <c r="AS35" s="9">
        <v>56.5</v>
      </c>
      <c r="AT35" s="9">
        <v>27</v>
      </c>
      <c r="AU35" s="5">
        <v>0.253768844221105</v>
      </c>
      <c r="AV35" s="14">
        <f t="shared" si="0"/>
        <v>0.067889428638379</v>
      </c>
      <c r="AW35" s="5">
        <v>0.039195979899498</v>
      </c>
      <c r="AX35" s="5">
        <v>0.191959798994974</v>
      </c>
      <c r="AY35" s="14">
        <f t="shared" si="1"/>
        <v>0.02611131870707</v>
      </c>
      <c r="AZ35" s="5">
        <v>0.015075376884423</v>
      </c>
      <c r="BA35" s="33">
        <f t="shared" si="2"/>
        <v>-0.279137820668787</v>
      </c>
      <c r="BB35" s="33">
        <f t="shared" si="3"/>
        <v>0.0300240787484426</v>
      </c>
      <c r="BW35" s="14"/>
      <c r="CE35" s="14">
        <v>370.4</v>
      </c>
      <c r="CY35" s="5">
        <v>100.731532637609</v>
      </c>
      <c r="CZ35" s="14">
        <f t="shared" si="16"/>
        <v>13.2907520531695</v>
      </c>
      <c r="DA35" s="5">
        <v>7.67341927563</v>
      </c>
      <c r="DB35" s="5">
        <v>91.7792101493758</v>
      </c>
      <c r="DC35" s="14">
        <f t="shared" si="17"/>
        <v>27.6890667774325</v>
      </c>
      <c r="DD35" s="5">
        <v>15.9862901575602</v>
      </c>
      <c r="DE35" s="33">
        <f t="shared" si="18"/>
        <v>-0.0930730821257768</v>
      </c>
      <c r="DF35" s="33">
        <f t="shared" si="19"/>
        <v>0.0361423086703259</v>
      </c>
      <c r="EE35" s="5">
        <v>310.809424030606</v>
      </c>
      <c r="EF35" s="14">
        <f t="shared" si="20"/>
        <v>45.1105177122727</v>
      </c>
      <c r="EG35" s="5">
        <v>26.044569544464</v>
      </c>
      <c r="EH35" s="5">
        <v>317.159469211397</v>
      </c>
      <c r="EI35" s="14">
        <f t="shared" si="21"/>
        <v>49.8133677452103</v>
      </c>
      <c r="EJ35" s="5">
        <v>28.759761276939</v>
      </c>
      <c r="EK35" s="33">
        <f t="shared" si="12"/>
        <v>0.0202247649529124</v>
      </c>
      <c r="EL35" s="33">
        <f t="shared" si="13"/>
        <v>0.0152444745495936</v>
      </c>
    </row>
    <row r="36" spans="1:142">
      <c r="A36" s="4">
        <v>7</v>
      </c>
      <c r="B36" s="4" t="s">
        <v>133</v>
      </c>
      <c r="C36" s="4" t="s">
        <v>134</v>
      </c>
      <c r="D36" s="4" t="s">
        <v>135</v>
      </c>
      <c r="E36" s="5">
        <v>108.066667</v>
      </c>
      <c r="F36" s="5">
        <v>34.283333</v>
      </c>
      <c r="G36" s="4" t="s">
        <v>108</v>
      </c>
      <c r="H36" s="4" t="s">
        <v>108</v>
      </c>
      <c r="I36" s="4">
        <v>520</v>
      </c>
      <c r="J36" s="5">
        <v>12.9</v>
      </c>
      <c r="K36" s="4">
        <v>555</v>
      </c>
      <c r="L36" t="s">
        <v>136</v>
      </c>
      <c r="M36" s="8"/>
      <c r="N36" s="8"/>
      <c r="R36" s="6">
        <v>2</v>
      </c>
      <c r="S36" s="7" t="s">
        <v>87</v>
      </c>
      <c r="T36" s="4" t="s">
        <v>137</v>
      </c>
      <c r="U36" s="4" t="s">
        <v>125</v>
      </c>
      <c r="AA36" s="4">
        <v>2018</v>
      </c>
      <c r="AB36" s="4">
        <v>1</v>
      </c>
      <c r="AC36" s="4" t="s">
        <v>87</v>
      </c>
      <c r="AD36" s="4" t="s">
        <v>138</v>
      </c>
      <c r="AE36" s="5">
        <v>0.547699987888336</v>
      </c>
      <c r="AF36" s="4">
        <v>3</v>
      </c>
      <c r="AG36" s="4" t="s">
        <v>139</v>
      </c>
      <c r="AH36" s="4" t="s">
        <v>139</v>
      </c>
      <c r="AI36" s="4">
        <v>25</v>
      </c>
      <c r="AJ36" s="8">
        <v>1440</v>
      </c>
      <c r="AK36" s="4" t="s">
        <v>145</v>
      </c>
      <c r="AL36" s="4" t="s">
        <v>114</v>
      </c>
      <c r="AM36" s="7" t="s">
        <v>141</v>
      </c>
      <c r="AN36" s="7" t="s">
        <v>95</v>
      </c>
      <c r="AO36" s="5">
        <v>8.4</v>
      </c>
      <c r="AP36" s="5">
        <v>0.874</v>
      </c>
      <c r="AQ36" s="9">
        <v>0.280000001192093</v>
      </c>
      <c r="AR36" s="9">
        <v>17.5</v>
      </c>
      <c r="AS36" s="9">
        <v>56.5</v>
      </c>
      <c r="AT36" s="9">
        <v>27</v>
      </c>
      <c r="AU36" s="5">
        <v>0.157286432160803</v>
      </c>
      <c r="AV36" s="14">
        <f t="shared" si="0"/>
        <v>0.0443892418020172</v>
      </c>
      <c r="AW36" s="5">
        <v>0.025628140703518</v>
      </c>
      <c r="AX36" s="5">
        <v>0.210050251256281</v>
      </c>
      <c r="AY36" s="14">
        <f t="shared" si="1"/>
        <v>0.0287224505777748</v>
      </c>
      <c r="AZ36" s="5">
        <v>0.016582914572864</v>
      </c>
      <c r="BA36" s="33">
        <f t="shared" si="2"/>
        <v>0.289278241984607</v>
      </c>
      <c r="BB36" s="33">
        <f t="shared" si="3"/>
        <v>0.0327819015280693</v>
      </c>
      <c r="BW36" s="14"/>
      <c r="CE36" s="14">
        <v>370.4</v>
      </c>
      <c r="CY36" s="5">
        <v>42.5414364640883</v>
      </c>
      <c r="CZ36" s="14">
        <f t="shared" si="16"/>
        <v>7.75293869768136</v>
      </c>
      <c r="DA36" s="5">
        <v>4.476161244117</v>
      </c>
      <c r="DB36" s="5">
        <v>44.4597912829956</v>
      </c>
      <c r="DC36" s="14">
        <f t="shared" si="17"/>
        <v>5.53781335548678</v>
      </c>
      <c r="DD36" s="5">
        <v>3.1972580315122</v>
      </c>
      <c r="DE36" s="33">
        <f t="shared" si="18"/>
        <v>0.0441066374595565</v>
      </c>
      <c r="DF36" s="33">
        <f t="shared" si="19"/>
        <v>0.01624255519438</v>
      </c>
      <c r="EE36" s="5">
        <v>132.951853149137</v>
      </c>
      <c r="EF36" s="14">
        <f t="shared" si="20"/>
        <v>28.4771656372451</v>
      </c>
      <c r="EG36" s="5">
        <v>16.441299246421</v>
      </c>
      <c r="EH36" s="5">
        <v>185.597794229286</v>
      </c>
      <c r="EI36" s="14">
        <f t="shared" si="21"/>
        <v>35.5856209865731</v>
      </c>
      <c r="EJ36" s="5">
        <v>20.545367855878</v>
      </c>
      <c r="EK36" s="33">
        <f t="shared" si="12"/>
        <v>0.33359487945684</v>
      </c>
      <c r="EL36" s="33">
        <f t="shared" si="13"/>
        <v>0.027546798288072</v>
      </c>
    </row>
    <row r="37" spans="1:142">
      <c r="A37" s="4">
        <v>7</v>
      </c>
      <c r="B37" s="4" t="s">
        <v>133</v>
      </c>
      <c r="C37" s="4" t="s">
        <v>134</v>
      </c>
      <c r="D37" s="4" t="s">
        <v>135</v>
      </c>
      <c r="E37" s="5">
        <v>108.066667</v>
      </c>
      <c r="F37" s="5">
        <v>34.283333</v>
      </c>
      <c r="G37" s="4" t="s">
        <v>108</v>
      </c>
      <c r="H37" s="4" t="s">
        <v>108</v>
      </c>
      <c r="I37" s="4">
        <v>520</v>
      </c>
      <c r="J37" s="5">
        <v>12.9</v>
      </c>
      <c r="K37" s="4">
        <v>555</v>
      </c>
      <c r="L37" t="s">
        <v>136</v>
      </c>
      <c r="M37" s="8"/>
      <c r="N37" s="8"/>
      <c r="R37" s="6">
        <v>10</v>
      </c>
      <c r="S37" s="7" t="s">
        <v>96</v>
      </c>
      <c r="T37" s="4" t="s">
        <v>137</v>
      </c>
      <c r="U37" s="4" t="s">
        <v>125</v>
      </c>
      <c r="AA37" s="4">
        <v>2018</v>
      </c>
      <c r="AB37" s="4">
        <v>1</v>
      </c>
      <c r="AC37" s="4" t="s">
        <v>87</v>
      </c>
      <c r="AD37" s="4" t="s">
        <v>138</v>
      </c>
      <c r="AE37" s="5">
        <v>0.547699987888336</v>
      </c>
      <c r="AF37" s="4">
        <v>3</v>
      </c>
      <c r="AG37" s="4" t="s">
        <v>139</v>
      </c>
      <c r="AH37" s="4" t="s">
        <v>139</v>
      </c>
      <c r="AI37" s="4">
        <v>25</v>
      </c>
      <c r="AJ37" s="8">
        <v>1440</v>
      </c>
      <c r="AK37" s="4" t="s">
        <v>146</v>
      </c>
      <c r="AL37" s="4" t="s">
        <v>114</v>
      </c>
      <c r="AM37" s="7" t="s">
        <v>141</v>
      </c>
      <c r="AN37" s="7" t="s">
        <v>95</v>
      </c>
      <c r="AO37" s="5">
        <v>8.4</v>
      </c>
      <c r="AP37" s="5">
        <v>0.874</v>
      </c>
      <c r="AQ37" s="9">
        <v>0.280000001192093</v>
      </c>
      <c r="AR37" s="9">
        <v>17.5</v>
      </c>
      <c r="AS37" s="9">
        <v>56.5</v>
      </c>
      <c r="AT37" s="9">
        <v>27</v>
      </c>
      <c r="AU37" s="5">
        <v>0.157286432160803</v>
      </c>
      <c r="AV37" s="14">
        <f t="shared" si="0"/>
        <v>0.0443892418020172</v>
      </c>
      <c r="AW37" s="5">
        <v>0.025628140703518</v>
      </c>
      <c r="AX37" s="5">
        <v>0.160301507537688</v>
      </c>
      <c r="AY37" s="14">
        <f t="shared" si="1"/>
        <v>0.0548337692848431</v>
      </c>
      <c r="AZ37" s="5">
        <v>0.031658291457286</v>
      </c>
      <c r="BA37" s="33">
        <f t="shared" si="2"/>
        <v>0.018987912244695</v>
      </c>
      <c r="BB37" s="33">
        <f t="shared" si="3"/>
        <v>0.0655523689975924</v>
      </c>
      <c r="BW37" s="14"/>
      <c r="CE37" s="14">
        <v>370.4</v>
      </c>
      <c r="CY37" s="5">
        <v>42.5414364640883</v>
      </c>
      <c r="CZ37" s="14">
        <f t="shared" si="16"/>
        <v>7.75293869768136</v>
      </c>
      <c r="DA37" s="5">
        <v>4.476161244117</v>
      </c>
      <c r="DB37" s="5">
        <v>48.2965009208102</v>
      </c>
      <c r="DC37" s="14">
        <f t="shared" si="17"/>
        <v>9.96806403987611</v>
      </c>
      <c r="DD37" s="5">
        <v>5.7550644567219</v>
      </c>
      <c r="DE37" s="33">
        <f t="shared" si="18"/>
        <v>0.126880536754613</v>
      </c>
      <c r="DF37" s="33">
        <f t="shared" si="19"/>
        <v>0.0252703766326346</v>
      </c>
      <c r="EE37" s="5">
        <v>132.951853149137</v>
      </c>
      <c r="EF37" s="14">
        <f t="shared" si="20"/>
        <v>28.4771656372451</v>
      </c>
      <c r="EG37" s="5">
        <v>16.441299246421</v>
      </c>
      <c r="EH37" s="5">
        <v>212.155372349932</v>
      </c>
      <c r="EI37" s="14">
        <f t="shared" si="21"/>
        <v>52.218973061599</v>
      </c>
      <c r="EJ37" s="5">
        <v>30.14863815392</v>
      </c>
      <c r="EK37" s="33">
        <f t="shared" si="12"/>
        <v>0.467331838399344</v>
      </c>
      <c r="EL37" s="33">
        <f t="shared" si="13"/>
        <v>0.0354869071891861</v>
      </c>
    </row>
    <row r="38" spans="1:142">
      <c r="A38" s="4">
        <v>7</v>
      </c>
      <c r="B38" s="4" t="s">
        <v>133</v>
      </c>
      <c r="C38" s="4" t="s">
        <v>134</v>
      </c>
      <c r="D38" s="4" t="s">
        <v>135</v>
      </c>
      <c r="E38" s="5">
        <v>108.066667</v>
      </c>
      <c r="F38" s="5">
        <v>34.283333</v>
      </c>
      <c r="G38" s="4" t="s">
        <v>108</v>
      </c>
      <c r="H38" s="4" t="s">
        <v>108</v>
      </c>
      <c r="I38" s="4">
        <v>520</v>
      </c>
      <c r="J38" s="5">
        <v>12.9</v>
      </c>
      <c r="K38" s="4">
        <v>555</v>
      </c>
      <c r="L38" t="s">
        <v>136</v>
      </c>
      <c r="M38" s="8"/>
      <c r="N38" s="8"/>
      <c r="R38" s="6">
        <v>20</v>
      </c>
      <c r="S38" s="7" t="s">
        <v>109</v>
      </c>
      <c r="T38" s="4" t="s">
        <v>137</v>
      </c>
      <c r="U38" s="4" t="s">
        <v>125</v>
      </c>
      <c r="AA38" s="4">
        <v>2018</v>
      </c>
      <c r="AB38" s="4">
        <v>1</v>
      </c>
      <c r="AC38" s="4" t="s">
        <v>87</v>
      </c>
      <c r="AD38" s="4" t="s">
        <v>138</v>
      </c>
      <c r="AE38" s="5">
        <v>0.547699987888336</v>
      </c>
      <c r="AF38" s="4">
        <v>3</v>
      </c>
      <c r="AG38" s="4" t="s">
        <v>139</v>
      </c>
      <c r="AH38" s="4" t="s">
        <v>139</v>
      </c>
      <c r="AI38" s="4">
        <v>25</v>
      </c>
      <c r="AJ38" s="8">
        <v>1440</v>
      </c>
      <c r="AK38" s="4" t="s">
        <v>147</v>
      </c>
      <c r="AL38" s="4" t="s">
        <v>114</v>
      </c>
      <c r="AM38" s="7" t="s">
        <v>141</v>
      </c>
      <c r="AN38" s="7" t="s">
        <v>95</v>
      </c>
      <c r="AO38" s="5">
        <v>8.4</v>
      </c>
      <c r="AP38" s="5">
        <v>0.874</v>
      </c>
      <c r="AQ38" s="9">
        <v>0.280000001192093</v>
      </c>
      <c r="AR38" s="9">
        <v>17.5</v>
      </c>
      <c r="AS38" s="9">
        <v>56.5</v>
      </c>
      <c r="AT38" s="9">
        <v>27</v>
      </c>
      <c r="AU38" s="5">
        <v>0.157286432160803</v>
      </c>
      <c r="AV38" s="14">
        <f t="shared" si="0"/>
        <v>0.0443892418020172</v>
      </c>
      <c r="AW38" s="5">
        <v>0.025628140703518</v>
      </c>
      <c r="AX38" s="5">
        <v>0.163316582914572</v>
      </c>
      <c r="AY38" s="14">
        <f t="shared" si="1"/>
        <v>0.0130556593535342</v>
      </c>
      <c r="AZ38" s="5">
        <v>0.007537688442211</v>
      </c>
      <c r="BA38" s="33">
        <f t="shared" si="2"/>
        <v>0.0376219917895853</v>
      </c>
      <c r="BB38" s="33">
        <f t="shared" si="3"/>
        <v>0.028679392062253</v>
      </c>
      <c r="BW38" s="14"/>
      <c r="CE38" s="14">
        <v>45.2</v>
      </c>
      <c r="CY38" s="5">
        <v>42.5414364640883</v>
      </c>
      <c r="CZ38" s="14">
        <f t="shared" si="16"/>
        <v>7.75293869768136</v>
      </c>
      <c r="DA38" s="5">
        <v>4.476161244117</v>
      </c>
      <c r="DB38" s="5">
        <v>50.8543073460199</v>
      </c>
      <c r="DC38" s="14">
        <f t="shared" si="17"/>
        <v>6.64537602658425</v>
      </c>
      <c r="DD38" s="5">
        <v>3.8367096378147</v>
      </c>
      <c r="DE38" s="33">
        <f t="shared" si="18"/>
        <v>0.178486249234241</v>
      </c>
      <c r="DF38" s="33">
        <f t="shared" si="19"/>
        <v>0.0167629745676671</v>
      </c>
      <c r="EE38" s="5">
        <v>132.951853149137</v>
      </c>
      <c r="EF38" s="14">
        <f t="shared" si="20"/>
        <v>28.4771656372451</v>
      </c>
      <c r="EG38" s="5">
        <v>16.441299246421</v>
      </c>
      <c r="EH38" s="5">
        <v>248.334989375066</v>
      </c>
      <c r="EI38" s="14">
        <f t="shared" si="21"/>
        <v>14.2494188786062</v>
      </c>
      <c r="EJ38" s="5">
        <v>8.22690582535901</v>
      </c>
      <c r="EK38" s="33">
        <f t="shared" si="12"/>
        <v>0.624791542029487</v>
      </c>
      <c r="EL38" s="33">
        <f t="shared" si="13"/>
        <v>0.0163901571964351</v>
      </c>
    </row>
    <row r="39" spans="1:142">
      <c r="A39" s="4">
        <v>7</v>
      </c>
      <c r="B39" s="4" t="s">
        <v>133</v>
      </c>
      <c r="C39" s="4" t="s">
        <v>134</v>
      </c>
      <c r="D39" s="4" t="s">
        <v>135</v>
      </c>
      <c r="E39" s="5">
        <v>108.066667</v>
      </c>
      <c r="F39" s="5">
        <v>34.283333</v>
      </c>
      <c r="G39" s="4" t="s">
        <v>108</v>
      </c>
      <c r="H39" s="4" t="s">
        <v>108</v>
      </c>
      <c r="I39" s="4">
        <v>520</v>
      </c>
      <c r="J39" s="5">
        <v>12.9</v>
      </c>
      <c r="K39" s="4">
        <v>555</v>
      </c>
      <c r="L39" t="s">
        <v>136</v>
      </c>
      <c r="M39" s="8"/>
      <c r="N39" s="8"/>
      <c r="R39" s="6">
        <v>100</v>
      </c>
      <c r="S39" s="7" t="s">
        <v>109</v>
      </c>
      <c r="T39" s="4" t="s">
        <v>137</v>
      </c>
      <c r="U39" s="4" t="s">
        <v>125</v>
      </c>
      <c r="AA39" s="4">
        <v>2018</v>
      </c>
      <c r="AB39" s="4">
        <v>1</v>
      </c>
      <c r="AC39" s="4" t="s">
        <v>87</v>
      </c>
      <c r="AD39" s="4" t="s">
        <v>138</v>
      </c>
      <c r="AE39" s="5">
        <v>0.547699987888336</v>
      </c>
      <c r="AF39" s="4">
        <v>3</v>
      </c>
      <c r="AG39" s="4" t="s">
        <v>139</v>
      </c>
      <c r="AH39" s="4" t="s">
        <v>139</v>
      </c>
      <c r="AI39" s="4">
        <v>25</v>
      </c>
      <c r="AJ39" s="8">
        <v>1440</v>
      </c>
      <c r="AK39" s="4" t="s">
        <v>148</v>
      </c>
      <c r="AL39" s="4" t="s">
        <v>114</v>
      </c>
      <c r="AM39" s="7" t="s">
        <v>141</v>
      </c>
      <c r="AN39" s="7" t="s">
        <v>95</v>
      </c>
      <c r="AO39" s="5">
        <v>8.4</v>
      </c>
      <c r="AP39" s="5">
        <v>0.874</v>
      </c>
      <c r="AQ39" s="9">
        <v>0.280000001192093</v>
      </c>
      <c r="AR39" s="9">
        <v>17.5</v>
      </c>
      <c r="AS39" s="9">
        <v>56.5</v>
      </c>
      <c r="AT39" s="9">
        <v>27</v>
      </c>
      <c r="AU39" s="5">
        <v>0.157286432160803</v>
      </c>
      <c r="AV39" s="14">
        <f t="shared" si="0"/>
        <v>0.0443892418020172</v>
      </c>
      <c r="AW39" s="5">
        <v>0.025628140703518</v>
      </c>
      <c r="AX39" s="5">
        <v>0.139195979899497</v>
      </c>
      <c r="AY39" s="14">
        <f t="shared" si="1"/>
        <v>0.0182779230949489</v>
      </c>
      <c r="AZ39" s="5">
        <v>0.010552763819096</v>
      </c>
      <c r="BA39" s="33">
        <f t="shared" si="2"/>
        <v>-0.122185684352812</v>
      </c>
      <c r="BB39" s="33">
        <f t="shared" si="3"/>
        <v>0.0322967154923446</v>
      </c>
      <c r="BW39" s="14"/>
      <c r="CE39" s="14">
        <v>45.2</v>
      </c>
      <c r="CY39" s="5">
        <v>42.5414364640883</v>
      </c>
      <c r="CZ39" s="14">
        <f t="shared" si="16"/>
        <v>7.75293869768136</v>
      </c>
      <c r="DA39" s="5">
        <v>4.476161244117</v>
      </c>
      <c r="DB39" s="5">
        <v>58.5277266216492</v>
      </c>
      <c r="DC39" s="14">
        <f t="shared" si="17"/>
        <v>7.75293869768136</v>
      </c>
      <c r="DD39" s="5">
        <v>4.476161244117</v>
      </c>
      <c r="DE39" s="33">
        <f t="shared" si="18"/>
        <v>0.319022024723042</v>
      </c>
      <c r="DF39" s="33">
        <f t="shared" si="19"/>
        <v>0.0169200952165585</v>
      </c>
      <c r="EE39" s="5">
        <v>132.951853149137</v>
      </c>
      <c r="EF39" s="14">
        <f t="shared" si="20"/>
        <v>28.4771656372451</v>
      </c>
      <c r="EG39" s="5">
        <v>16.441299246421</v>
      </c>
      <c r="EH39" s="5">
        <v>258.488805462182</v>
      </c>
      <c r="EI39" s="14">
        <f t="shared" si="21"/>
        <v>28.4771656372451</v>
      </c>
      <c r="EJ39" s="5">
        <v>16.441299246421</v>
      </c>
      <c r="EK39" s="33">
        <f t="shared" si="12"/>
        <v>0.664865330971026</v>
      </c>
      <c r="EL39" s="33">
        <f t="shared" si="13"/>
        <v>0.0193383301356863</v>
      </c>
    </row>
    <row r="40" spans="1:83">
      <c r="A40" s="4">
        <v>8</v>
      </c>
      <c r="B40" s="4" t="s">
        <v>149</v>
      </c>
      <c r="C40" s="4" t="s">
        <v>150</v>
      </c>
      <c r="D40" s="4" t="s">
        <v>151</v>
      </c>
      <c r="E40" s="5">
        <v>100.283333</v>
      </c>
      <c r="F40" s="5">
        <v>37.466667</v>
      </c>
      <c r="G40" s="4" t="s">
        <v>152</v>
      </c>
      <c r="H40" s="4" t="s">
        <v>123</v>
      </c>
      <c r="I40" s="4">
        <v>3848</v>
      </c>
      <c r="J40" s="5">
        <v>-3.3</v>
      </c>
      <c r="K40" s="4">
        <v>460</v>
      </c>
      <c r="L40" t="s">
        <v>86</v>
      </c>
      <c r="M40" s="6">
        <v>3</v>
      </c>
      <c r="N40" s="7" t="s">
        <v>87</v>
      </c>
      <c r="O40" s="4" t="s">
        <v>124</v>
      </c>
      <c r="P40" s="4" t="s">
        <v>124</v>
      </c>
      <c r="Q40" s="4" t="s">
        <v>125</v>
      </c>
      <c r="S40" s="8"/>
      <c r="AA40" s="4">
        <v>2014</v>
      </c>
      <c r="AB40" s="4">
        <v>1</v>
      </c>
      <c r="AC40" s="4" t="s">
        <v>87</v>
      </c>
      <c r="AD40" s="4" t="s">
        <v>138</v>
      </c>
      <c r="AE40" s="5">
        <v>0.421200007200241</v>
      </c>
      <c r="AF40" s="4">
        <v>5</v>
      </c>
      <c r="AG40" s="4" t="s">
        <v>91</v>
      </c>
      <c r="AH40" s="4" t="s">
        <v>91</v>
      </c>
      <c r="AI40" s="4">
        <v>15</v>
      </c>
      <c r="AJ40" s="8">
        <v>6</v>
      </c>
      <c r="AK40" s="4" t="s">
        <v>153</v>
      </c>
      <c r="AL40" s="4" t="s">
        <v>114</v>
      </c>
      <c r="AM40" s="7" t="s">
        <v>95</v>
      </c>
      <c r="AN40" s="7" t="s">
        <v>95</v>
      </c>
      <c r="AO40" s="5">
        <v>6.4</v>
      </c>
      <c r="AP40" s="5">
        <v>5.75</v>
      </c>
      <c r="AQ40" s="9">
        <v>0.435000002384186</v>
      </c>
      <c r="AR40" s="9">
        <v>42</v>
      </c>
      <c r="AS40" s="9">
        <v>40</v>
      </c>
      <c r="AT40" s="9">
        <v>18</v>
      </c>
      <c r="AU40" s="5">
        <v>0.538252186324708</v>
      </c>
      <c r="AV40" s="14">
        <f t="shared" si="0"/>
        <v>0.0195145540108938</v>
      </c>
      <c r="AW40" s="5">
        <v>0.00872717386378996</v>
      </c>
      <c r="AX40" s="5">
        <v>0.550639471657075</v>
      </c>
      <c r="AY40" s="14">
        <f t="shared" si="1"/>
        <v>0.0121965962568093</v>
      </c>
      <c r="AZ40" s="5">
        <v>0.005454483664869</v>
      </c>
      <c r="BA40" s="33">
        <f t="shared" si="2"/>
        <v>0.0227530804333765</v>
      </c>
      <c r="BB40" s="33">
        <f t="shared" si="3"/>
        <v>0.000361014364474848</v>
      </c>
      <c r="BW40" s="14"/>
      <c r="CE40" s="14">
        <v>45.2</v>
      </c>
    </row>
    <row r="41" spans="1:75">
      <c r="A41" s="4">
        <v>8</v>
      </c>
      <c r="B41" s="4" t="s">
        <v>149</v>
      </c>
      <c r="C41" s="4" t="s">
        <v>150</v>
      </c>
      <c r="D41" s="4" t="s">
        <v>151</v>
      </c>
      <c r="E41" s="5">
        <v>100.283333</v>
      </c>
      <c r="F41" s="5">
        <v>37.466667</v>
      </c>
      <c r="G41" s="4" t="s">
        <v>152</v>
      </c>
      <c r="H41" s="4" t="s">
        <v>123</v>
      </c>
      <c r="I41" s="4">
        <v>3848</v>
      </c>
      <c r="J41" s="5">
        <v>-3.3</v>
      </c>
      <c r="K41" s="4">
        <v>460</v>
      </c>
      <c r="L41" t="s">
        <v>86</v>
      </c>
      <c r="M41" s="6">
        <v>7.5</v>
      </c>
      <c r="N41" s="7" t="s">
        <v>96</v>
      </c>
      <c r="O41" s="4" t="s">
        <v>124</v>
      </c>
      <c r="P41" s="4" t="s">
        <v>124</v>
      </c>
      <c r="Q41" s="4" t="s">
        <v>125</v>
      </c>
      <c r="S41" s="8"/>
      <c r="AA41" s="4">
        <v>2014</v>
      </c>
      <c r="AB41" s="4">
        <v>1</v>
      </c>
      <c r="AC41" s="4" t="s">
        <v>87</v>
      </c>
      <c r="AD41" s="4" t="s">
        <v>138</v>
      </c>
      <c r="AE41" s="5">
        <v>0.421200007200241</v>
      </c>
      <c r="AF41" s="4">
        <v>5</v>
      </c>
      <c r="AG41" s="4" t="s">
        <v>91</v>
      </c>
      <c r="AH41" s="4" t="s">
        <v>91</v>
      </c>
      <c r="AI41" s="4">
        <v>5</v>
      </c>
      <c r="AJ41" s="8">
        <v>6</v>
      </c>
      <c r="AK41" s="4" t="s">
        <v>154</v>
      </c>
      <c r="AL41" s="4" t="s">
        <v>114</v>
      </c>
      <c r="AM41" s="7" t="s">
        <v>95</v>
      </c>
      <c r="AN41" s="7" t="s">
        <v>95</v>
      </c>
      <c r="AO41" s="5">
        <v>6.4</v>
      </c>
      <c r="AP41" s="5">
        <v>5.75</v>
      </c>
      <c r="AQ41" s="9">
        <v>0.435000002384186</v>
      </c>
      <c r="AR41" s="9">
        <v>42</v>
      </c>
      <c r="AS41" s="9">
        <v>40</v>
      </c>
      <c r="AT41" s="9">
        <v>18</v>
      </c>
      <c r="AU41" s="5">
        <v>0.538252186324708</v>
      </c>
      <c r="AV41" s="14">
        <f t="shared" si="0"/>
        <v>0.0195145540108938</v>
      </c>
      <c r="AW41" s="5">
        <v>0.00872717386378996</v>
      </c>
      <c r="AX41" s="5">
        <v>0.557020028093706</v>
      </c>
      <c r="AY41" s="14">
        <f t="shared" si="1"/>
        <v>0.0085338178170711</v>
      </c>
      <c r="AZ41" s="5">
        <v>0.00381643934931397</v>
      </c>
      <c r="BA41" s="33">
        <f t="shared" si="2"/>
        <v>0.0342739982118165</v>
      </c>
      <c r="BB41" s="33">
        <f t="shared" si="3"/>
        <v>0.00030983442054789</v>
      </c>
      <c r="BW41" s="14"/>
    </row>
    <row r="42" spans="1:158">
      <c r="A42" s="4">
        <v>9</v>
      </c>
      <c r="B42" s="4" t="s">
        <v>155</v>
      </c>
      <c r="C42" s="4" t="s">
        <v>156</v>
      </c>
      <c r="D42" s="4" t="s">
        <v>157</v>
      </c>
      <c r="E42" s="5">
        <v>108.07</v>
      </c>
      <c r="F42" s="5">
        <v>34.03</v>
      </c>
      <c r="G42" s="4" t="s">
        <v>108</v>
      </c>
      <c r="H42" s="4" t="s">
        <v>108</v>
      </c>
      <c r="I42" s="4">
        <v>1044</v>
      </c>
      <c r="J42" s="5">
        <v>14.3</v>
      </c>
      <c r="K42" s="4">
        <v>661</v>
      </c>
      <c r="L42" t="s">
        <v>86</v>
      </c>
      <c r="M42" s="6">
        <v>15</v>
      </c>
      <c r="N42" s="7" t="s">
        <v>109</v>
      </c>
      <c r="O42" s="4" t="s">
        <v>110</v>
      </c>
      <c r="P42" s="4" t="s">
        <v>110</v>
      </c>
      <c r="Q42" s="4" t="s">
        <v>125</v>
      </c>
      <c r="S42" s="8"/>
      <c r="AA42" s="4">
        <v>2020</v>
      </c>
      <c r="AB42" s="4">
        <v>1</v>
      </c>
      <c r="AC42" s="4" t="s">
        <v>87</v>
      </c>
      <c r="AD42" s="4" t="s">
        <v>138</v>
      </c>
      <c r="AE42" s="5">
        <v>0.652899980545044</v>
      </c>
      <c r="AF42" s="4">
        <v>3</v>
      </c>
      <c r="AG42" s="4" t="s">
        <v>91</v>
      </c>
      <c r="AH42" s="4" t="s">
        <v>91</v>
      </c>
      <c r="AI42" s="4">
        <v>25</v>
      </c>
      <c r="AJ42" s="8">
        <v>4</v>
      </c>
      <c r="AK42" s="4" t="s">
        <v>158</v>
      </c>
      <c r="AL42" s="4" t="s">
        <v>114</v>
      </c>
      <c r="AM42" s="7" t="s">
        <v>141</v>
      </c>
      <c r="AN42" s="7" t="s">
        <v>95</v>
      </c>
      <c r="AO42" s="5">
        <v>8</v>
      </c>
      <c r="AP42" s="5">
        <v>2.17</v>
      </c>
      <c r="AQ42" s="9">
        <v>0.245000004768372</v>
      </c>
      <c r="AR42" s="9">
        <v>19</v>
      </c>
      <c r="AS42" s="9">
        <v>42</v>
      </c>
      <c r="AT42" s="9">
        <v>39</v>
      </c>
      <c r="AU42" s="5">
        <v>0.332323232323232</v>
      </c>
      <c r="AV42" s="14">
        <f t="shared" si="0"/>
        <v>0.00699818508108623</v>
      </c>
      <c r="AW42" s="5">
        <v>0.00404040404040396</v>
      </c>
      <c r="AX42" s="5">
        <v>0.225252525252525</v>
      </c>
      <c r="AY42" s="14">
        <f t="shared" si="1"/>
        <v>0.0104972776216294</v>
      </c>
      <c r="AZ42" s="5">
        <v>0.00606060606060599</v>
      </c>
      <c r="BA42" s="33">
        <f t="shared" si="2"/>
        <v>-0.388885979305253</v>
      </c>
      <c r="BB42" s="33">
        <f t="shared" si="3"/>
        <v>0.000871741960632825</v>
      </c>
      <c r="BS42" s="5">
        <v>6.64</v>
      </c>
      <c r="BT42" s="14">
        <f>BU42*(AF42^0.5)</f>
        <v>0.917986928011505</v>
      </c>
      <c r="BU42" s="5">
        <v>0.53</v>
      </c>
      <c r="BV42" s="5">
        <v>11.75</v>
      </c>
      <c r="BW42" s="14">
        <f>BX42*(AF42^0.5)</f>
        <v>5.78504969728005</v>
      </c>
      <c r="BX42" s="5">
        <v>3.34</v>
      </c>
      <c r="BY42" s="33">
        <f>LN(BV42)-LN(BS42)</f>
        <v>0.570741277101826</v>
      </c>
      <c r="BZ42" s="33">
        <f>(BW42^2)/(AF42*(BV42^2))+(BT42^2)/(AF42*(BS42^2))</f>
        <v>0.0871722034625765</v>
      </c>
      <c r="CA42" s="5">
        <v>1.59</v>
      </c>
      <c r="CB42" s="14">
        <f t="shared" ref="CB42:CB49" si="30">CC42*(AF42^0.5)</f>
        <v>0.502294734194974</v>
      </c>
      <c r="CC42" s="5">
        <v>0.29</v>
      </c>
      <c r="CD42" s="14">
        <f t="shared" ref="CD42:CD49" si="31">CE42*(AF42^0.5)</f>
        <v>1.2</v>
      </c>
      <c r="CE42" s="14">
        <f t="shared" ref="CE42:CE49" si="32">CF42*(AF42^0.5)</f>
        <v>0.692820323027551</v>
      </c>
      <c r="CF42" s="5">
        <v>0.4</v>
      </c>
      <c r="CG42" s="33">
        <f t="shared" ref="CG42:CG49" si="33">LN(CD42)-LN(CA42)</f>
        <v>-0.281412459438186</v>
      </c>
      <c r="CH42" s="33">
        <f t="shared" ref="CH42:CH49" si="34">(CE42^2)/(AF42*(CD42^2))+(CB42^2)/(AF42*(CA42^2))</f>
        <v>0.144377200268977</v>
      </c>
      <c r="CY42" s="5">
        <v>327.7</v>
      </c>
      <c r="CZ42" s="14">
        <f t="shared" ref="CZ42:CZ49" si="35">DA42*(AF42^0.5)</f>
        <v>18.1692129713975</v>
      </c>
      <c r="DA42" s="5">
        <v>10.49</v>
      </c>
      <c r="DB42" s="5">
        <v>396.16</v>
      </c>
      <c r="DC42" s="14">
        <f t="shared" ref="DC42:DC49" si="36">DD42*(AF42^0.5)</f>
        <v>17.0953414707048</v>
      </c>
      <c r="DD42" s="5">
        <v>9.87</v>
      </c>
      <c r="DE42" s="33">
        <f t="shared" ref="DE42:DE71" si="37">LN(DB42)-LN(CY42)</f>
        <v>0.189719614351408</v>
      </c>
      <c r="DF42" s="33">
        <f t="shared" ref="DF42:DF71" si="38">(DC42^2)/(AF42*(DB42^2))+(CZ42^2)/(AF42*(CY42^2))</f>
        <v>0.00164541937303882</v>
      </c>
      <c r="EE42" s="5">
        <v>190.81</v>
      </c>
      <c r="EF42" s="14">
        <f t="shared" ref="EF42:EF73" si="39">EG42*(AF42^0.5)</f>
        <v>19.7453792062852</v>
      </c>
      <c r="EG42" s="5">
        <v>11.4</v>
      </c>
      <c r="EH42" s="5">
        <v>234.48</v>
      </c>
      <c r="EI42" s="14">
        <f t="shared" ref="EI42:EI73" si="40">EJ42*(AF42^0.5)</f>
        <v>12.0550736206794</v>
      </c>
      <c r="EJ42" s="5">
        <v>6.96</v>
      </c>
      <c r="EK42" s="33">
        <f t="shared" ref="EK42:EK75" si="41">LN(EH42)-LN(EE42)</f>
        <v>0.206092127860386</v>
      </c>
      <c r="EL42" s="33">
        <f t="shared" ref="EL42:EL75" si="42">(EI42^2)/(AF42*(EH42^2))+(EF42^2)/(AF42*(EE42^2))</f>
        <v>0.00445056324500608</v>
      </c>
      <c r="EM42" s="5">
        <v>34.73</v>
      </c>
      <c r="EN42" s="14">
        <f t="shared" ref="EN42:EN49" si="43">EO42*(AF42^0.5)</f>
        <v>2.7712812921102</v>
      </c>
      <c r="EO42" s="5">
        <v>1.6</v>
      </c>
      <c r="EP42" s="5">
        <v>31.37</v>
      </c>
      <c r="EQ42" s="14">
        <f t="shared" ref="EQ42:EQ49" si="44">ER42*(AF42^0.5)</f>
        <v>6.14878036686951</v>
      </c>
      <c r="ER42" s="5">
        <v>3.55</v>
      </c>
      <c r="ES42" s="33">
        <f t="shared" ref="ES42:ES49" si="45">LN(EP42)-LN(EM42)</f>
        <v>-0.101751844553396</v>
      </c>
      <c r="ET42" s="33">
        <f t="shared" ref="ET42:ET49" si="46">(EQ42^2)/(AF42*(EP42^2))+(EN42^2)/(AF42*(EM42^2))</f>
        <v>0.0149288333238079</v>
      </c>
      <c r="EU42" s="5">
        <v>929.78</v>
      </c>
      <c r="EV42" s="14">
        <f>EW42*(AF42^0.5)</f>
        <v>19.1218409155604</v>
      </c>
      <c r="EW42" s="5">
        <v>11.04</v>
      </c>
      <c r="EX42" s="5">
        <v>845.07</v>
      </c>
      <c r="EY42" s="14">
        <f>EZ42*(AF42^0.5)</f>
        <v>39.4734379044947</v>
      </c>
      <c r="EZ42" s="5">
        <v>22.79</v>
      </c>
      <c r="FA42" s="33">
        <f>LN(EX42)-LN(EU42)</f>
        <v>-0.0955285348601924</v>
      </c>
      <c r="FB42" s="33">
        <f>(EY42^2)/(AF42*(EX42^2))+(EV42^2)/(AF42*(EU42^2))</f>
        <v>0.00086826931120781</v>
      </c>
    </row>
    <row r="43" spans="1:158">
      <c r="A43" s="4">
        <v>9</v>
      </c>
      <c r="B43" s="4" t="s">
        <v>155</v>
      </c>
      <c r="C43" s="4" t="s">
        <v>156</v>
      </c>
      <c r="D43" s="4" t="s">
        <v>157</v>
      </c>
      <c r="E43" s="5">
        <v>108.07</v>
      </c>
      <c r="F43" s="5">
        <v>34.03</v>
      </c>
      <c r="G43" s="4" t="s">
        <v>108</v>
      </c>
      <c r="H43" s="4" t="s">
        <v>108</v>
      </c>
      <c r="I43" s="4">
        <v>1044</v>
      </c>
      <c r="J43" s="5">
        <v>14.3</v>
      </c>
      <c r="K43" s="4">
        <v>661</v>
      </c>
      <c r="L43" t="s">
        <v>86</v>
      </c>
      <c r="M43" s="6">
        <v>30</v>
      </c>
      <c r="N43" s="7" t="s">
        <v>109</v>
      </c>
      <c r="O43" s="4" t="s">
        <v>110</v>
      </c>
      <c r="P43" s="4" t="s">
        <v>110</v>
      </c>
      <c r="Q43" s="4" t="s">
        <v>125</v>
      </c>
      <c r="S43" s="8"/>
      <c r="AA43" s="4">
        <v>2020</v>
      </c>
      <c r="AB43" s="4">
        <v>1</v>
      </c>
      <c r="AC43" s="4" t="s">
        <v>87</v>
      </c>
      <c r="AD43" s="4" t="s">
        <v>138</v>
      </c>
      <c r="AE43" s="5">
        <v>0.652899980545044</v>
      </c>
      <c r="AF43" s="4">
        <v>3</v>
      </c>
      <c r="AG43" s="4" t="s">
        <v>91</v>
      </c>
      <c r="AH43" s="4" t="s">
        <v>91</v>
      </c>
      <c r="AI43" s="4">
        <v>25</v>
      </c>
      <c r="AJ43" s="8">
        <v>4</v>
      </c>
      <c r="AK43" s="4" t="s">
        <v>159</v>
      </c>
      <c r="AL43" s="4" t="s">
        <v>114</v>
      </c>
      <c r="AM43" s="7" t="s">
        <v>141</v>
      </c>
      <c r="AN43" s="7" t="s">
        <v>95</v>
      </c>
      <c r="AO43" s="5">
        <v>8</v>
      </c>
      <c r="AP43" s="5">
        <v>2.17</v>
      </c>
      <c r="AQ43" s="9">
        <v>0.245000004768372</v>
      </c>
      <c r="AR43" s="9">
        <v>19</v>
      </c>
      <c r="AS43" s="9">
        <v>42</v>
      </c>
      <c r="AT43" s="9">
        <v>39</v>
      </c>
      <c r="AU43" s="5">
        <v>0.332323232323232</v>
      </c>
      <c r="AV43" s="14">
        <f t="shared" si="0"/>
        <v>0.00699818508108623</v>
      </c>
      <c r="AW43" s="5">
        <v>0.00404040404040396</v>
      </c>
      <c r="AX43" s="5">
        <v>0.28080808080808</v>
      </c>
      <c r="AY43" s="14">
        <f t="shared" si="1"/>
        <v>0.0192450089729873</v>
      </c>
      <c r="AZ43" s="5">
        <v>0.011111111111111</v>
      </c>
      <c r="BA43" s="33">
        <f t="shared" si="2"/>
        <v>-0.168436637074737</v>
      </c>
      <c r="BB43" s="33">
        <f t="shared" si="3"/>
        <v>0.00171347224602044</v>
      </c>
      <c r="BS43" s="5">
        <v>6.64</v>
      </c>
      <c r="BT43" s="14">
        <f>BU43*(AF43^0.5)</f>
        <v>0.917986928011505</v>
      </c>
      <c r="BU43" s="5">
        <v>0.53</v>
      </c>
      <c r="BV43" s="5">
        <v>14.4</v>
      </c>
      <c r="BW43" s="14">
        <f>BX43*(AF43^0.5)</f>
        <v>1.00458946838995</v>
      </c>
      <c r="BX43" s="5">
        <v>0.58</v>
      </c>
      <c r="BY43" s="33">
        <f>LN(BV43)-LN(BS43)</f>
        <v>0.774116243093612</v>
      </c>
      <c r="BZ43" s="33">
        <f>(BW43^2)/(AF43*(BV43^2))+(BT43^2)/(AF43*(BS43^2))</f>
        <v>0.00799341638082898</v>
      </c>
      <c r="CA43" s="5">
        <v>1.59</v>
      </c>
      <c r="CB43" s="14">
        <f t="shared" si="30"/>
        <v>0.502294734194974</v>
      </c>
      <c r="CC43" s="5">
        <v>0.29</v>
      </c>
      <c r="CD43" s="14">
        <f t="shared" si="31"/>
        <v>0.54</v>
      </c>
      <c r="CE43" s="14">
        <f t="shared" si="32"/>
        <v>0.311769145362398</v>
      </c>
      <c r="CF43" s="5">
        <v>0.18</v>
      </c>
      <c r="CG43" s="33">
        <f t="shared" si="33"/>
        <v>-1.07992015565596</v>
      </c>
      <c r="CH43" s="33">
        <f t="shared" si="34"/>
        <v>0.144377200268977</v>
      </c>
      <c r="CY43" s="5">
        <v>327.7</v>
      </c>
      <c r="CZ43" s="14">
        <f t="shared" si="35"/>
        <v>18.1692129713975</v>
      </c>
      <c r="DA43" s="5">
        <v>10.49</v>
      </c>
      <c r="DB43" s="5">
        <v>424.01</v>
      </c>
      <c r="DC43" s="14">
        <f t="shared" si="36"/>
        <v>34.9874263128913</v>
      </c>
      <c r="DD43" s="5">
        <v>20.2</v>
      </c>
      <c r="DE43" s="33">
        <f t="shared" si="37"/>
        <v>0.25765848415473</v>
      </c>
      <c r="DF43" s="33">
        <f t="shared" si="38"/>
        <v>0.00329430956575189</v>
      </c>
      <c r="EE43" s="5">
        <v>190.81</v>
      </c>
      <c r="EF43" s="14">
        <f t="shared" si="39"/>
        <v>19.7453792062852</v>
      </c>
      <c r="EG43" s="5">
        <v>11.4</v>
      </c>
      <c r="EH43" s="5">
        <v>200.28</v>
      </c>
      <c r="EI43" s="14">
        <f t="shared" si="40"/>
        <v>9.33575385279625</v>
      </c>
      <c r="EJ43" s="5">
        <v>5.39</v>
      </c>
      <c r="EK43" s="33">
        <f t="shared" si="41"/>
        <v>0.0484382189194932</v>
      </c>
      <c r="EL43" s="33">
        <f t="shared" si="42"/>
        <v>0.00429377355381461</v>
      </c>
      <c r="EM43" s="5">
        <v>34.73</v>
      </c>
      <c r="EN43" s="14">
        <f t="shared" si="43"/>
        <v>2.7712812921102</v>
      </c>
      <c r="EO43" s="5">
        <v>1.6</v>
      </c>
      <c r="EP43" s="5">
        <v>54.23</v>
      </c>
      <c r="EQ43" s="14">
        <f t="shared" si="44"/>
        <v>15.8136238731039</v>
      </c>
      <c r="ER43" s="5">
        <v>9.13</v>
      </c>
      <c r="ES43" s="33">
        <f t="shared" si="45"/>
        <v>0.445630394096987</v>
      </c>
      <c r="ET43" s="33">
        <f t="shared" si="46"/>
        <v>0.0304664942173936</v>
      </c>
      <c r="EU43" s="5">
        <v>929.78</v>
      </c>
      <c r="EV43" s="14">
        <f>EW43*(AF43^0.5)</f>
        <v>19.1218409155604</v>
      </c>
      <c r="EW43" s="5">
        <v>11.04</v>
      </c>
      <c r="EX43" s="5">
        <v>947.59</v>
      </c>
      <c r="EY43" s="14">
        <f>EZ43*(AF43^0.5)</f>
        <v>26.5176978638795</v>
      </c>
      <c r="EZ43" s="5">
        <v>15.31</v>
      </c>
      <c r="FA43" s="33">
        <f>LN(EX43)-LN(EU43)</f>
        <v>0.0189739202300183</v>
      </c>
      <c r="FB43" s="33">
        <f>(EY43^2)/(AF43*(EX43^2))+(EV43^2)/(AF43*(EU43^2))</f>
        <v>0.00040202800276726</v>
      </c>
    </row>
    <row r="44" spans="1:158">
      <c r="A44" s="4">
        <v>9</v>
      </c>
      <c r="B44" s="4" t="s">
        <v>155</v>
      </c>
      <c r="C44" s="4" t="s">
        <v>156</v>
      </c>
      <c r="D44" s="4" t="s">
        <v>157</v>
      </c>
      <c r="E44" s="5">
        <v>108.07</v>
      </c>
      <c r="F44" s="5">
        <v>34.03</v>
      </c>
      <c r="G44" s="4" t="s">
        <v>108</v>
      </c>
      <c r="H44" s="4" t="s">
        <v>108</v>
      </c>
      <c r="I44" s="4">
        <v>1044</v>
      </c>
      <c r="J44" s="5">
        <v>14.3</v>
      </c>
      <c r="K44" s="4">
        <v>661</v>
      </c>
      <c r="L44" t="s">
        <v>86</v>
      </c>
      <c r="M44" s="6">
        <v>15</v>
      </c>
      <c r="N44" s="7" t="s">
        <v>109</v>
      </c>
      <c r="O44" s="4" t="s">
        <v>110</v>
      </c>
      <c r="P44" s="4" t="s">
        <v>110</v>
      </c>
      <c r="Q44" s="4" t="s">
        <v>125</v>
      </c>
      <c r="S44" s="8"/>
      <c r="AA44" s="4">
        <v>2020</v>
      </c>
      <c r="AB44" s="4">
        <v>1</v>
      </c>
      <c r="AC44" s="4" t="s">
        <v>87</v>
      </c>
      <c r="AD44" s="4" t="s">
        <v>138</v>
      </c>
      <c r="AE44" s="5">
        <v>0.652899980545044</v>
      </c>
      <c r="AF44" s="4">
        <v>3</v>
      </c>
      <c r="AG44" s="4" t="s">
        <v>91</v>
      </c>
      <c r="AH44" s="4" t="s">
        <v>91</v>
      </c>
      <c r="AI44" s="4">
        <v>25</v>
      </c>
      <c r="AJ44" s="8">
        <v>4</v>
      </c>
      <c r="AK44" s="4" t="s">
        <v>160</v>
      </c>
      <c r="AL44" s="4" t="s">
        <v>114</v>
      </c>
      <c r="AM44" s="7" t="s">
        <v>141</v>
      </c>
      <c r="AN44" s="7" t="s">
        <v>95</v>
      </c>
      <c r="AO44" s="5">
        <v>8</v>
      </c>
      <c r="AP44" s="5">
        <v>2.17</v>
      </c>
      <c r="AQ44" s="9">
        <v>0.245000004768372</v>
      </c>
      <c r="AR44" s="9">
        <v>19</v>
      </c>
      <c r="AS44" s="9">
        <v>42</v>
      </c>
      <c r="AT44" s="9">
        <v>39</v>
      </c>
      <c r="AU44" s="5">
        <v>0.379797979797979</v>
      </c>
      <c r="AV44" s="14">
        <f t="shared" si="0"/>
        <v>0.0332413791351617</v>
      </c>
      <c r="AW44" s="5">
        <v>0.01919191919192</v>
      </c>
      <c r="AX44" s="5">
        <v>0.365656565656565</v>
      </c>
      <c r="AY44" s="14">
        <f t="shared" si="1"/>
        <v>0.0437386567567911</v>
      </c>
      <c r="AZ44" s="5">
        <v>0.025252525252526</v>
      </c>
      <c r="BA44" s="33">
        <f t="shared" si="2"/>
        <v>-0.037944931564123</v>
      </c>
      <c r="BB44" s="33">
        <f t="shared" si="3"/>
        <v>0.00732286485656372</v>
      </c>
      <c r="BS44" s="5">
        <v>15.45</v>
      </c>
      <c r="BT44" s="14">
        <f>BU44*(AF44^0.5)</f>
        <v>3.2389350101538</v>
      </c>
      <c r="BU44" s="5">
        <v>1.87</v>
      </c>
      <c r="BV44" s="5">
        <v>22.69</v>
      </c>
      <c r="BW44" s="14">
        <f>BX44*(AF44^0.5)</f>
        <v>3.394819582835</v>
      </c>
      <c r="BX44" s="5">
        <v>1.96</v>
      </c>
      <c r="BY44" s="33">
        <f>LN(BV44)-LN(BS44)</f>
        <v>0.384315295447996</v>
      </c>
      <c r="BZ44" s="33">
        <f>(BW44^2)/(AF44*(BV44^2))+(BT44^2)/(AF44*(BS44^2))</f>
        <v>0.0221114083632091</v>
      </c>
      <c r="CA44" s="5">
        <v>2.27</v>
      </c>
      <c r="CB44" s="14">
        <f t="shared" si="30"/>
        <v>0.242487113059643</v>
      </c>
      <c r="CC44" s="5">
        <v>0.14</v>
      </c>
      <c r="CD44" s="14">
        <f t="shared" si="31"/>
        <v>2.01</v>
      </c>
      <c r="CE44" s="14">
        <f t="shared" si="32"/>
        <v>1.16047404107115</v>
      </c>
      <c r="CF44" s="5">
        <v>0.67</v>
      </c>
      <c r="CG44" s="33">
        <f t="shared" si="33"/>
        <v>-0.121645109422327</v>
      </c>
      <c r="CH44" s="33">
        <f t="shared" si="34"/>
        <v>0.114914794473878</v>
      </c>
      <c r="CY44" s="5">
        <v>335.21</v>
      </c>
      <c r="CZ44" s="14">
        <f t="shared" si="35"/>
        <v>27.3490822515126</v>
      </c>
      <c r="DA44" s="5">
        <v>15.79</v>
      </c>
      <c r="DB44" s="5">
        <v>394.21</v>
      </c>
      <c r="DC44" s="14">
        <f t="shared" si="36"/>
        <v>22.5339810064711</v>
      </c>
      <c r="DD44" s="5">
        <v>13.01</v>
      </c>
      <c r="DE44" s="33">
        <f t="shared" si="37"/>
        <v>0.162126561131953</v>
      </c>
      <c r="DF44" s="33">
        <f t="shared" si="38"/>
        <v>0.00330804133125531</v>
      </c>
      <c r="EE44" s="5">
        <v>302.26</v>
      </c>
      <c r="EF44" s="14">
        <f t="shared" si="39"/>
        <v>46.7307307882083</v>
      </c>
      <c r="EG44" s="5">
        <v>26.98</v>
      </c>
      <c r="EH44" s="5">
        <v>304.9</v>
      </c>
      <c r="EI44" s="14">
        <f t="shared" si="40"/>
        <v>35.7148876520703</v>
      </c>
      <c r="EJ44" s="5">
        <v>20.62</v>
      </c>
      <c r="EK44" s="33">
        <f t="shared" si="41"/>
        <v>0.00869627985223431</v>
      </c>
      <c r="EL44" s="33">
        <f t="shared" si="42"/>
        <v>0.0125411537053166</v>
      </c>
      <c r="EM44" s="5">
        <v>32.77</v>
      </c>
      <c r="EN44" s="14">
        <f t="shared" si="43"/>
        <v>1.8532943640987</v>
      </c>
      <c r="EO44" s="5">
        <v>1.07</v>
      </c>
      <c r="EP44" s="5">
        <v>36.11</v>
      </c>
      <c r="EQ44" s="14">
        <f t="shared" si="44"/>
        <v>3.82783228472722</v>
      </c>
      <c r="ER44" s="5">
        <v>2.21</v>
      </c>
      <c r="ES44" s="33">
        <f t="shared" si="45"/>
        <v>0.0970563725786433</v>
      </c>
      <c r="ET44" s="33">
        <f t="shared" si="46"/>
        <v>0.00481181156678605</v>
      </c>
      <c r="EU44" s="5">
        <v>953.98</v>
      </c>
      <c r="EV44" s="14">
        <f>EW44*(AF44^0.5)</f>
        <v>55.4775873664311</v>
      </c>
      <c r="EW44" s="5">
        <v>32.03</v>
      </c>
      <c r="EX44" s="5">
        <v>846.83</v>
      </c>
      <c r="EY44" s="14">
        <f>EZ44*(AF44^0.5)</f>
        <v>28.3363512118268</v>
      </c>
      <c r="EZ44" s="5">
        <v>16.36</v>
      </c>
      <c r="FA44" s="33">
        <f>LN(EX44)-LN(EU44)</f>
        <v>-0.119142740743039</v>
      </c>
      <c r="FB44" s="33">
        <f>(EY44^2)/(AF44*(EX44^2))+(EV44^2)/(AF44*(EU44^2))</f>
        <v>0.00150051710084732</v>
      </c>
    </row>
    <row r="45" spans="1:158">
      <c r="A45" s="4">
        <v>9</v>
      </c>
      <c r="B45" s="4" t="s">
        <v>155</v>
      </c>
      <c r="C45" s="4" t="s">
        <v>156</v>
      </c>
      <c r="D45" s="4" t="s">
        <v>157</v>
      </c>
      <c r="E45" s="5">
        <v>108.07</v>
      </c>
      <c r="F45" s="5">
        <v>34.03</v>
      </c>
      <c r="G45" s="4" t="s">
        <v>108</v>
      </c>
      <c r="H45" s="4" t="s">
        <v>108</v>
      </c>
      <c r="I45" s="4">
        <v>1044</v>
      </c>
      <c r="J45" s="5">
        <v>14.3</v>
      </c>
      <c r="K45" s="4">
        <v>661</v>
      </c>
      <c r="L45" t="s">
        <v>86</v>
      </c>
      <c r="M45" s="6">
        <v>30</v>
      </c>
      <c r="N45" s="7" t="s">
        <v>109</v>
      </c>
      <c r="O45" s="4" t="s">
        <v>110</v>
      </c>
      <c r="P45" s="4" t="s">
        <v>110</v>
      </c>
      <c r="Q45" s="4" t="s">
        <v>125</v>
      </c>
      <c r="S45" s="8"/>
      <c r="AA45" s="4">
        <v>2020</v>
      </c>
      <c r="AB45" s="4">
        <v>1</v>
      </c>
      <c r="AC45" s="4" t="s">
        <v>87</v>
      </c>
      <c r="AD45" s="4" t="s">
        <v>138</v>
      </c>
      <c r="AE45" s="5">
        <v>0.652899980545044</v>
      </c>
      <c r="AF45" s="4">
        <v>3</v>
      </c>
      <c r="AG45" s="4" t="s">
        <v>91</v>
      </c>
      <c r="AH45" s="4" t="s">
        <v>91</v>
      </c>
      <c r="AI45" s="4">
        <v>25</v>
      </c>
      <c r="AJ45" s="8">
        <v>4</v>
      </c>
      <c r="AK45" s="4" t="s">
        <v>161</v>
      </c>
      <c r="AL45" s="4" t="s">
        <v>114</v>
      </c>
      <c r="AM45" s="7" t="s">
        <v>141</v>
      </c>
      <c r="AN45" s="7" t="s">
        <v>95</v>
      </c>
      <c r="AO45" s="5">
        <v>8</v>
      </c>
      <c r="AP45" s="5">
        <v>2.17</v>
      </c>
      <c r="AQ45" s="9">
        <v>0.245000004768372</v>
      </c>
      <c r="AR45" s="9">
        <v>19</v>
      </c>
      <c r="AS45" s="9">
        <v>42</v>
      </c>
      <c r="AT45" s="9">
        <v>39</v>
      </c>
      <c r="AU45" s="5">
        <v>0.379797979797979</v>
      </c>
      <c r="AV45" s="14">
        <f t="shared" si="0"/>
        <v>0.0332413791351617</v>
      </c>
      <c r="AW45" s="5">
        <v>0.01919191919192</v>
      </c>
      <c r="AX45" s="5">
        <v>0.181818181818181</v>
      </c>
      <c r="AY45" s="14">
        <f t="shared" si="1"/>
        <v>0.012246823891901</v>
      </c>
      <c r="AZ45" s="5">
        <v>0.00707070707070701</v>
      </c>
      <c r="BA45" s="33">
        <f t="shared" si="2"/>
        <v>-0.736632292499687</v>
      </c>
      <c r="BB45" s="33">
        <f t="shared" si="3"/>
        <v>0.00406582010182831</v>
      </c>
      <c r="BS45" s="5">
        <v>15.45</v>
      </c>
      <c r="BT45" s="14">
        <f>BU45*(AF45^0.5)</f>
        <v>3.2389350101538</v>
      </c>
      <c r="BU45" s="5">
        <v>1.87</v>
      </c>
      <c r="BV45" s="5">
        <v>24.82</v>
      </c>
      <c r="BW45" s="14">
        <f>BX45*(AF45^0.5)</f>
        <v>1.19511505722253</v>
      </c>
      <c r="BX45" s="5">
        <v>0.69</v>
      </c>
      <c r="BY45" s="33">
        <f>LN(BV45)-LN(BS45)</f>
        <v>0.474040776432707</v>
      </c>
      <c r="BZ45" s="33">
        <f>(BW45^2)/(AF45*(BV45^2))+(BT45^2)/(AF45*(BS45^2))</f>
        <v>0.0154224651145409</v>
      </c>
      <c r="CA45" s="5">
        <v>2.27</v>
      </c>
      <c r="CB45" s="14">
        <f t="shared" si="30"/>
        <v>0.242487113059643</v>
      </c>
      <c r="CC45" s="5">
        <v>0.14</v>
      </c>
      <c r="CD45" s="14">
        <f t="shared" si="31"/>
        <v>0.75</v>
      </c>
      <c r="CE45" s="14">
        <f t="shared" si="32"/>
        <v>0.433012701892219</v>
      </c>
      <c r="CF45" s="5">
        <v>0.25</v>
      </c>
      <c r="CG45" s="33">
        <f t="shared" si="33"/>
        <v>-1.10746190394509</v>
      </c>
      <c r="CH45" s="33">
        <f t="shared" si="34"/>
        <v>0.114914794473878</v>
      </c>
      <c r="CY45" s="5">
        <v>335.21</v>
      </c>
      <c r="CZ45" s="14">
        <f t="shared" si="35"/>
        <v>27.3490822515126</v>
      </c>
      <c r="DA45" s="5">
        <v>15.79</v>
      </c>
      <c r="DB45" s="5">
        <v>443.82</v>
      </c>
      <c r="DC45" s="14">
        <f t="shared" si="36"/>
        <v>37.4122974434878</v>
      </c>
      <c r="DD45" s="5">
        <v>21.6</v>
      </c>
      <c r="DE45" s="33">
        <f t="shared" si="37"/>
        <v>0.280661873729336</v>
      </c>
      <c r="DF45" s="33">
        <f t="shared" si="38"/>
        <v>0.00458747330234563</v>
      </c>
      <c r="EE45" s="5">
        <v>302.26</v>
      </c>
      <c r="EF45" s="14">
        <f t="shared" si="39"/>
        <v>46.7307307882083</v>
      </c>
      <c r="EG45" s="5">
        <v>26.98</v>
      </c>
      <c r="EH45" s="5">
        <v>285.54</v>
      </c>
      <c r="EI45" s="14">
        <f t="shared" si="40"/>
        <v>32.4759526419165</v>
      </c>
      <c r="EJ45" s="5">
        <v>18.75</v>
      </c>
      <c r="EK45" s="33">
        <f t="shared" si="41"/>
        <v>-0.0569054497809001</v>
      </c>
      <c r="EL45" s="33">
        <f t="shared" si="42"/>
        <v>0.0122794080229566</v>
      </c>
      <c r="EM45" s="5">
        <v>32.77</v>
      </c>
      <c r="EN45" s="14">
        <f t="shared" si="43"/>
        <v>1.8532943640987</v>
      </c>
      <c r="EO45" s="5">
        <v>1.07</v>
      </c>
      <c r="EP45" s="5">
        <v>22.23</v>
      </c>
      <c r="EQ45" s="14">
        <f t="shared" si="44"/>
        <v>2.63271722750469</v>
      </c>
      <c r="ER45" s="5">
        <v>1.52</v>
      </c>
      <c r="ES45" s="33">
        <f t="shared" si="45"/>
        <v>-0.388070734734618</v>
      </c>
      <c r="ET45" s="33">
        <f t="shared" si="46"/>
        <v>0.00574142779410107</v>
      </c>
      <c r="EU45" s="5">
        <v>953.98</v>
      </c>
      <c r="EV45" s="14">
        <f>EW45*(AF45^0.5)</f>
        <v>55.4775873664311</v>
      </c>
      <c r="EW45" s="5">
        <v>32.03</v>
      </c>
      <c r="EX45" s="5">
        <v>809.52</v>
      </c>
      <c r="EY45" s="14">
        <f>EZ45*(AF45^0.5)</f>
        <v>83.4675284167442</v>
      </c>
      <c r="EZ45" s="5">
        <v>48.19</v>
      </c>
      <c r="FA45" s="33">
        <f>LN(EX45)-LN(EU45)</f>
        <v>-0.16420122744644</v>
      </c>
      <c r="FB45" s="33">
        <f>(EY45^2)/(AF45*(EX45^2))+(EV45^2)/(AF45*(EU45^2))</f>
        <v>0.0046710033606396</v>
      </c>
    </row>
    <row r="46" spans="1:206">
      <c r="A46" s="4">
        <v>10</v>
      </c>
      <c r="B46" s="4" t="s">
        <v>162</v>
      </c>
      <c r="C46" s="4" t="s">
        <v>163</v>
      </c>
      <c r="D46" s="4" t="s">
        <v>164</v>
      </c>
      <c r="E46" s="5">
        <v>107.9666665</v>
      </c>
      <c r="F46" s="5">
        <v>25.0083335</v>
      </c>
      <c r="G46" s="4" t="s">
        <v>165</v>
      </c>
      <c r="H46" s="4" t="s">
        <v>85</v>
      </c>
      <c r="I46" s="4">
        <v>1493</v>
      </c>
      <c r="J46" s="5">
        <v>19</v>
      </c>
      <c r="K46" s="4">
        <v>1389</v>
      </c>
      <c r="L46" t="s">
        <v>86</v>
      </c>
      <c r="M46" s="6">
        <v>5</v>
      </c>
      <c r="N46" s="7" t="s">
        <v>87</v>
      </c>
      <c r="O46" s="4" t="s">
        <v>124</v>
      </c>
      <c r="P46" s="4" t="s">
        <v>124</v>
      </c>
      <c r="Q46" s="4" t="s">
        <v>89</v>
      </c>
      <c r="S46" s="8"/>
      <c r="AA46" s="4">
        <v>2016</v>
      </c>
      <c r="AB46" s="4">
        <v>3</v>
      </c>
      <c r="AC46" s="4" t="s">
        <v>87</v>
      </c>
      <c r="AD46" s="4" t="s">
        <v>90</v>
      </c>
      <c r="AE46" s="5">
        <v>1.19910001754761</v>
      </c>
      <c r="AF46" s="4">
        <v>3</v>
      </c>
      <c r="AG46" s="4" t="s">
        <v>100</v>
      </c>
      <c r="AH46" s="4" t="s">
        <v>100</v>
      </c>
      <c r="AI46" s="4">
        <v>25</v>
      </c>
      <c r="AJ46" s="8">
        <v>24</v>
      </c>
      <c r="AK46" s="4" t="s">
        <v>166</v>
      </c>
      <c r="AL46" s="4" t="s">
        <v>114</v>
      </c>
      <c r="AM46" s="7" t="s">
        <v>94</v>
      </c>
      <c r="AN46" s="7" t="s">
        <v>95</v>
      </c>
      <c r="AO46" s="5">
        <v>7.19</v>
      </c>
      <c r="AP46" s="5">
        <v>4.046</v>
      </c>
      <c r="AQ46" s="9">
        <v>0.245000004768372</v>
      </c>
      <c r="AR46" s="9">
        <v>25.5</v>
      </c>
      <c r="AS46" s="9">
        <v>47</v>
      </c>
      <c r="AT46" s="9">
        <v>27</v>
      </c>
      <c r="AU46" s="5">
        <v>0.0287701753809928</v>
      </c>
      <c r="AV46" s="14">
        <f t="shared" si="0"/>
        <v>0.00982556766251133</v>
      </c>
      <c r="AW46" s="5">
        <v>0.0056727941348918</v>
      </c>
      <c r="AX46" s="5">
        <v>0.0604034841669285</v>
      </c>
      <c r="AY46" s="14">
        <f t="shared" si="1"/>
        <v>0.0491359626450051</v>
      </c>
      <c r="AZ46" s="5">
        <v>0.0283686612599851</v>
      </c>
      <c r="BA46" s="33">
        <f t="shared" si="2"/>
        <v>0.741707514647334</v>
      </c>
      <c r="BB46" s="33">
        <f t="shared" si="3"/>
        <v>0.259452144782797</v>
      </c>
      <c r="CA46" s="5">
        <v>40.4691248895062</v>
      </c>
      <c r="CB46" s="14">
        <f t="shared" si="30"/>
        <v>17.8886356135926</v>
      </c>
      <c r="CC46" s="5">
        <v>10.3280085869428</v>
      </c>
      <c r="CD46" s="14">
        <f t="shared" si="31"/>
        <v>46.4689354716504</v>
      </c>
      <c r="CE46" s="14">
        <f t="shared" si="32"/>
        <v>26.8288524035127</v>
      </c>
      <c r="CF46" s="5">
        <v>15.4896451572168</v>
      </c>
      <c r="CG46" s="33">
        <f t="shared" si="33"/>
        <v>0.138244700002523</v>
      </c>
      <c r="CH46" s="33">
        <f t="shared" si="34"/>
        <v>0.176241782371649</v>
      </c>
      <c r="CI46" s="5">
        <v>41.2873597177172</v>
      </c>
      <c r="CJ46" s="14">
        <f>CK46*(AF46^0.5)</f>
        <v>4.78098861054502</v>
      </c>
      <c r="CK46" s="5">
        <v>2.7603050612907</v>
      </c>
      <c r="CL46" s="5">
        <v>48.7956222987715</v>
      </c>
      <c r="CM46" s="14">
        <f>CN46*(AF46^0.5)</f>
        <v>5.73743836157394</v>
      </c>
      <c r="CN46" s="5">
        <v>3.3125115825136</v>
      </c>
      <c r="CO46" s="33">
        <f>LN(CL46)-LN(CI46)</f>
        <v>0.167084208825466</v>
      </c>
      <c r="CP46" s="33">
        <f>(CM46^2)/(AF46*(CL46^2))+(CJ46^2)/(AF46*(CI46^2))</f>
        <v>0.00907814711735785</v>
      </c>
      <c r="CQ46" s="5">
        <v>3.67</v>
      </c>
      <c r="CR46" s="14">
        <f>CS46*(AF46^0.5)</f>
        <v>0.294448637286709</v>
      </c>
      <c r="CS46" s="5">
        <v>0.17</v>
      </c>
      <c r="CT46" s="5">
        <v>4.53</v>
      </c>
      <c r="CU46" s="14">
        <f>CV46*(AF46^0.5)</f>
        <v>0.640858798800485</v>
      </c>
      <c r="CV46" s="5">
        <v>0.37</v>
      </c>
      <c r="CW46" s="33">
        <f>LN(CT46)-LN(CQ46)</f>
        <v>0.210530277428464</v>
      </c>
      <c r="CX46" s="33">
        <f>(CU46^2)/(AF46*(CT46^2))+(CR46^2)/(AF46*(CQ46^2))</f>
        <v>0.00881693112281159</v>
      </c>
      <c r="CY46" s="5">
        <v>140.2</v>
      </c>
      <c r="CZ46" s="14">
        <f t="shared" si="35"/>
        <v>16.8528543576452</v>
      </c>
      <c r="DA46" s="5">
        <v>9.73</v>
      </c>
      <c r="DB46" s="5">
        <v>191.28</v>
      </c>
      <c r="DC46" s="14">
        <f t="shared" si="36"/>
        <v>41.6558219220315</v>
      </c>
      <c r="DD46" s="5">
        <v>24.05</v>
      </c>
      <c r="DE46" s="33">
        <f t="shared" si="37"/>
        <v>0.31066834854958</v>
      </c>
      <c r="DF46" s="33">
        <f t="shared" si="38"/>
        <v>0.020624992330188</v>
      </c>
      <c r="DG46" s="5">
        <v>67.85</v>
      </c>
      <c r="DH46" s="14">
        <f>DI46*(AF46^0.5)</f>
        <v>14.1681756059134</v>
      </c>
      <c r="DI46" s="5">
        <v>8.18</v>
      </c>
      <c r="DJ46" s="5">
        <v>116.58</v>
      </c>
      <c r="DK46" s="14">
        <f>DL46*(AF46^0.5)</f>
        <v>49.1556019188047</v>
      </c>
      <c r="DL46" s="5">
        <v>28.38</v>
      </c>
      <c r="DM46" s="33">
        <f>LN(DJ46)-LN(DG46)</f>
        <v>0.541278346336526</v>
      </c>
      <c r="DN46" s="33">
        <f>(DK46^2)/(AF46*(DJ46^2))+(DH46^2)/(AF46*(DG46^2))</f>
        <v>0.073796779139186</v>
      </c>
      <c r="DO46" s="5">
        <v>7.04</v>
      </c>
      <c r="DP46" s="14">
        <f>DQ46*(AF46^0.5)</f>
        <v>8.03671574711959</v>
      </c>
      <c r="DQ46" s="5">
        <v>4.64</v>
      </c>
      <c r="DR46" s="5">
        <v>6.99</v>
      </c>
      <c r="DS46" s="14">
        <f>DT46*(AF46^0.5)</f>
        <v>2.71931976788314</v>
      </c>
      <c r="DT46" s="5">
        <v>1.57</v>
      </c>
      <c r="DU46" s="33">
        <f>LN(DR46)-LN(DO46)</f>
        <v>-0.007127613924232</v>
      </c>
      <c r="DV46" s="33">
        <f>(DS46^2)/(AF46*(DR46^2))+(DP46^2)/(AF46*(DO46^2))</f>
        <v>0.484848942598315</v>
      </c>
      <c r="DW46" s="5">
        <v>17.4</v>
      </c>
      <c r="DX46" s="14">
        <f>DY46*(AF46^0.5)</f>
        <v>0.259807621135332</v>
      </c>
      <c r="DY46" s="5">
        <v>0.15</v>
      </c>
      <c r="DZ46" s="5">
        <v>23.32</v>
      </c>
      <c r="EA46" s="14">
        <f>EB46*(AF46^0.5)</f>
        <v>6.42590849608053</v>
      </c>
      <c r="EB46" s="5">
        <v>3.71</v>
      </c>
      <c r="EC46" s="33">
        <f>LN(DZ46)-LN(DW46)</f>
        <v>0.292841155261808</v>
      </c>
      <c r="ED46" s="33">
        <f>(EA46^2)/(AF46*(DZ46^2))+(DX46^2)/(AF46*(DW46^2))</f>
        <v>0.0253842336455027</v>
      </c>
      <c r="EE46" s="5">
        <v>1627.08</v>
      </c>
      <c r="EF46" s="14">
        <f t="shared" si="39"/>
        <v>371.940590417341</v>
      </c>
      <c r="EG46" s="5">
        <v>214.74</v>
      </c>
      <c r="EH46" s="5">
        <v>2185.46</v>
      </c>
      <c r="EI46" s="14">
        <f t="shared" si="40"/>
        <v>523.68556166845</v>
      </c>
      <c r="EJ46" s="5">
        <v>302.35</v>
      </c>
      <c r="EK46" s="33">
        <f t="shared" si="41"/>
        <v>0.295039335425707</v>
      </c>
      <c r="EL46" s="33">
        <f t="shared" si="42"/>
        <v>0.0365580530923999</v>
      </c>
      <c r="EM46" s="5">
        <v>268.48</v>
      </c>
      <c r="EN46" s="14">
        <f t="shared" si="43"/>
        <v>76.7818122995283</v>
      </c>
      <c r="EO46" s="5">
        <v>44.33</v>
      </c>
      <c r="EP46" s="5">
        <v>360.08</v>
      </c>
      <c r="EQ46" s="14">
        <f t="shared" si="44"/>
        <v>141.889602156042</v>
      </c>
      <c r="ER46" s="5">
        <v>81.92</v>
      </c>
      <c r="ES46" s="33">
        <f t="shared" si="45"/>
        <v>0.293549805705836</v>
      </c>
      <c r="ET46" s="33">
        <f t="shared" si="46"/>
        <v>0.0790213952487362</v>
      </c>
      <c r="GI46" s="5">
        <v>4.59202757295815</v>
      </c>
      <c r="GJ46" s="14">
        <f>GK46*(AF46^0.5)</f>
        <v>1.00726801349847</v>
      </c>
      <c r="GK46" s="5">
        <v>0.58154645873944</v>
      </c>
      <c r="GL46" s="5">
        <v>5.37472102155549</v>
      </c>
      <c r="GM46" s="14">
        <f>GN46*(AF46^0.5)</f>
        <v>2.68490628616278</v>
      </c>
      <c r="GN46" s="5">
        <v>1.550131367065</v>
      </c>
      <c r="GO46" s="33">
        <f>LN(GL46)-LN(GI46)</f>
        <v>0.157385006137005</v>
      </c>
      <c r="GP46" s="33">
        <f>(GM46^2)/(AF46*(GL46^2))+(GJ46^2)/(AF46*(GI46^2))</f>
        <v>0.0992195512364687</v>
      </c>
      <c r="GQ46" s="5">
        <v>2.36365316872154</v>
      </c>
      <c r="GR46" s="14">
        <f>GS46*(AF46^0.5)</f>
        <v>1.5544313217346</v>
      </c>
      <c r="GS46" s="5">
        <v>0.89745134204026</v>
      </c>
      <c r="GT46" s="5">
        <v>1.84352948832984</v>
      </c>
      <c r="GU46" s="14">
        <f>GV46*(AF46^0.5)</f>
        <v>1.75859096109839</v>
      </c>
      <c r="GV46" s="5">
        <v>1.0153229647846</v>
      </c>
      <c r="GW46" s="33">
        <f>LN(GT46)-LN(GQ46)</f>
        <v>-0.248526440638086</v>
      </c>
      <c r="GX46" s="33">
        <f>(GU46^2)/(AF46*(GT46^2))+(GR46^2)/(AF46*(GQ46^2))</f>
        <v>0.447488193582192</v>
      </c>
    </row>
    <row r="47" spans="1:206">
      <c r="A47" s="4">
        <v>10</v>
      </c>
      <c r="B47" s="4" t="s">
        <v>162</v>
      </c>
      <c r="C47" s="4" t="s">
        <v>163</v>
      </c>
      <c r="D47" s="4" t="s">
        <v>164</v>
      </c>
      <c r="E47" s="5">
        <v>107.9666665</v>
      </c>
      <c r="F47" s="5">
        <v>25.0083335</v>
      </c>
      <c r="G47" s="4" t="s">
        <v>165</v>
      </c>
      <c r="H47" s="4" t="s">
        <v>85</v>
      </c>
      <c r="I47" s="4">
        <v>1493</v>
      </c>
      <c r="J47" s="5">
        <v>19</v>
      </c>
      <c r="K47" s="4">
        <v>1389</v>
      </c>
      <c r="L47" t="s">
        <v>86</v>
      </c>
      <c r="M47" s="6">
        <v>10</v>
      </c>
      <c r="N47" s="7" t="s">
        <v>96</v>
      </c>
      <c r="O47" s="4" t="s">
        <v>124</v>
      </c>
      <c r="P47" s="4" t="s">
        <v>124</v>
      </c>
      <c r="Q47" s="4" t="s">
        <v>89</v>
      </c>
      <c r="S47" s="8"/>
      <c r="AA47" s="4">
        <v>2016</v>
      </c>
      <c r="AB47" s="4">
        <v>3</v>
      </c>
      <c r="AC47" s="4" t="s">
        <v>87</v>
      </c>
      <c r="AD47" s="4" t="s">
        <v>90</v>
      </c>
      <c r="AE47" s="5">
        <v>1.19910001754761</v>
      </c>
      <c r="AF47" s="4">
        <v>3</v>
      </c>
      <c r="AG47" s="4" t="s">
        <v>100</v>
      </c>
      <c r="AH47" s="4" t="s">
        <v>100</v>
      </c>
      <c r="AI47" s="4">
        <v>25</v>
      </c>
      <c r="AJ47" s="8">
        <v>24</v>
      </c>
      <c r="AK47" s="4" t="s">
        <v>167</v>
      </c>
      <c r="AL47" s="4" t="s">
        <v>114</v>
      </c>
      <c r="AM47" s="7" t="s">
        <v>94</v>
      </c>
      <c r="AN47" s="7" t="s">
        <v>95</v>
      </c>
      <c r="AO47" s="5">
        <v>7.19</v>
      </c>
      <c r="AP47" s="5">
        <v>4.046</v>
      </c>
      <c r="AQ47" s="9">
        <v>0.120000004768372</v>
      </c>
      <c r="AR47" s="9">
        <v>25.5</v>
      </c>
      <c r="AS47" s="9">
        <v>47</v>
      </c>
      <c r="AT47" s="9">
        <v>27</v>
      </c>
      <c r="AU47" s="5">
        <v>0.0287701753809928</v>
      </c>
      <c r="AV47" s="14">
        <f t="shared" si="0"/>
        <v>0.00982556766251133</v>
      </c>
      <c r="AW47" s="5">
        <v>0.0056727941348918</v>
      </c>
      <c r="AX47" s="5">
        <v>0.133167599311422</v>
      </c>
      <c r="AY47" s="14">
        <f t="shared" si="1"/>
        <v>0.0458569820690243</v>
      </c>
      <c r="AZ47" s="5">
        <v>0.026475540941775</v>
      </c>
      <c r="BA47" s="33">
        <f t="shared" si="2"/>
        <v>1.5322692065912</v>
      </c>
      <c r="BB47" s="33">
        <f t="shared" si="3"/>
        <v>0.0784053384297909</v>
      </c>
      <c r="CA47" s="5">
        <v>40.4691248895062</v>
      </c>
      <c r="CB47" s="14">
        <f t="shared" si="30"/>
        <v>17.8886356135926</v>
      </c>
      <c r="CC47" s="5">
        <v>10.3280085869428</v>
      </c>
      <c r="CD47" s="14">
        <f t="shared" si="31"/>
        <v>13.353958833186</v>
      </c>
      <c r="CE47" s="14">
        <f t="shared" si="32"/>
        <v>7.70991172708712</v>
      </c>
      <c r="CF47" s="5">
        <v>4.451319611062</v>
      </c>
      <c r="CG47" s="33">
        <f t="shared" si="33"/>
        <v>-1.10872645227181</v>
      </c>
      <c r="CH47" s="33">
        <f t="shared" si="34"/>
        <v>0.176241782371649</v>
      </c>
      <c r="CI47" s="5">
        <v>41.2873597177172</v>
      </c>
      <c r="CJ47" s="14">
        <f>CK47*(AF47^0.5)</f>
        <v>4.78098861054502</v>
      </c>
      <c r="CK47" s="5">
        <v>2.7603050612907</v>
      </c>
      <c r="CL47" s="5">
        <v>51.7028914144588</v>
      </c>
      <c r="CM47" s="14">
        <f>CN47*(AF47^0.5)</f>
        <v>22.6359774410176</v>
      </c>
      <c r="CN47" s="5">
        <v>13.0688876689418</v>
      </c>
      <c r="CO47" s="33">
        <f>LN(CL47)-LN(CI47)</f>
        <v>0.224957313711904</v>
      </c>
      <c r="CP47" s="33">
        <f>(CM47^2)/(AF47*(CL47^2))+(CJ47^2)/(AF47*(CI47^2))</f>
        <v>0.0683618786815468</v>
      </c>
      <c r="CQ47" s="5">
        <v>3.67</v>
      </c>
      <c r="CR47" s="14">
        <f>CS47*(AF47^0.5)</f>
        <v>0.294448637286709</v>
      </c>
      <c r="CS47" s="5">
        <v>0.17</v>
      </c>
      <c r="CT47" s="5">
        <v>4.82</v>
      </c>
      <c r="CU47" s="14">
        <f>CV47*(AF47^0.5)</f>
        <v>2.21702503368816</v>
      </c>
      <c r="CV47" s="5">
        <v>1.28</v>
      </c>
      <c r="CW47" s="33">
        <f>LN(CT47)-LN(CQ47)</f>
        <v>0.27258226599603</v>
      </c>
      <c r="CX47" s="33">
        <f>(CU47^2)/(AF47*(CT47^2))+(CR47^2)/(AF47*(CQ47^2))</f>
        <v>0.0726678855130911</v>
      </c>
      <c r="CY47" s="5">
        <v>140.2</v>
      </c>
      <c r="CZ47" s="14">
        <f t="shared" si="35"/>
        <v>16.8528543576452</v>
      </c>
      <c r="DA47" s="5">
        <v>9.73</v>
      </c>
      <c r="DB47" s="5">
        <v>231.65</v>
      </c>
      <c r="DC47" s="14">
        <f t="shared" si="36"/>
        <v>139.637936106203</v>
      </c>
      <c r="DD47" s="5">
        <v>80.62</v>
      </c>
      <c r="DE47" s="33">
        <f t="shared" si="37"/>
        <v>0.502157637262168</v>
      </c>
      <c r="DF47" s="33">
        <f t="shared" si="38"/>
        <v>0.125937905718996</v>
      </c>
      <c r="DG47" s="5">
        <v>67.85</v>
      </c>
      <c r="DH47" s="14">
        <f>DI47*(AF47^0.5)</f>
        <v>14.1681756059134</v>
      </c>
      <c r="DI47" s="5">
        <v>8.18</v>
      </c>
      <c r="DJ47" s="5">
        <v>144.32</v>
      </c>
      <c r="DK47" s="14">
        <f>DL47*(AF47^0.5)</f>
        <v>9.47431791740176</v>
      </c>
      <c r="DL47" s="5">
        <v>5.47</v>
      </c>
      <c r="DM47" s="33">
        <f>LN(DJ47)-LN(DG47)</f>
        <v>0.754733670033436</v>
      </c>
      <c r="DN47" s="33">
        <f>(DK47^2)/(AF47*(DJ47^2))+(DH47^2)/(AF47*(DG47^2))</f>
        <v>0.0159712806787518</v>
      </c>
      <c r="DO47" s="5">
        <v>7.04</v>
      </c>
      <c r="DP47" s="14">
        <f>DQ47*(AF47^0.5)</f>
        <v>8.03671574711959</v>
      </c>
      <c r="DQ47" s="5">
        <v>4.64</v>
      </c>
      <c r="DR47" s="5">
        <v>8.91</v>
      </c>
      <c r="DS47" s="14">
        <f>DT47*(AF47^0.5)</f>
        <v>10.2883817969591</v>
      </c>
      <c r="DT47" s="5">
        <v>5.94</v>
      </c>
      <c r="DU47" s="33">
        <f>LN(DR47)-LN(DO47)</f>
        <v>0.235566071312767</v>
      </c>
      <c r="DV47" s="33">
        <f>(DS47^2)/(AF47*(DR47^2))+(DP47^2)/(AF47*(DO47^2))</f>
        <v>0.878845270890725</v>
      </c>
      <c r="DW47" s="5">
        <v>17.4</v>
      </c>
      <c r="DX47" s="14">
        <f>DY47*(AF47^0.5)</f>
        <v>0.259807621135332</v>
      </c>
      <c r="DY47" s="5">
        <v>0.15</v>
      </c>
      <c r="DZ47" s="5">
        <v>23.57</v>
      </c>
      <c r="EA47" s="14">
        <f>EB47*(AF47^0.5)</f>
        <v>5.4039985196149</v>
      </c>
      <c r="EB47" s="5">
        <v>3.12</v>
      </c>
      <c r="EC47" s="33">
        <f>LN(DZ47)-LN(DW47)</f>
        <v>0.303504510727556</v>
      </c>
      <c r="ED47" s="33">
        <f>(EA47^2)/(AF47*(DZ47^2))+(DX47^2)/(AF47*(DW47^2))</f>
        <v>0.0175965723670023</v>
      </c>
      <c r="EE47" s="5">
        <v>1627.08</v>
      </c>
      <c r="EF47" s="14">
        <f t="shared" si="39"/>
        <v>371.940590417341</v>
      </c>
      <c r="EG47" s="5">
        <v>214.74</v>
      </c>
      <c r="EH47" s="5">
        <v>2356.73</v>
      </c>
      <c r="EI47" s="14">
        <f t="shared" si="40"/>
        <v>926.439335952441</v>
      </c>
      <c r="EJ47" s="5">
        <v>534.88</v>
      </c>
      <c r="EK47" s="33">
        <f t="shared" si="41"/>
        <v>0.370488067715171</v>
      </c>
      <c r="EL47" s="33">
        <f t="shared" si="42"/>
        <v>0.0689285718418819</v>
      </c>
      <c r="EM47" s="5">
        <v>268.48</v>
      </c>
      <c r="EN47" s="14">
        <f t="shared" si="43"/>
        <v>76.7818122995283</v>
      </c>
      <c r="EO47" s="5">
        <v>44.33</v>
      </c>
      <c r="EP47" s="5">
        <v>395.23</v>
      </c>
      <c r="EQ47" s="14">
        <f t="shared" si="44"/>
        <v>156.230982842713</v>
      </c>
      <c r="ER47" s="5">
        <v>90.2</v>
      </c>
      <c r="ES47" s="33">
        <f t="shared" si="45"/>
        <v>0.386691450644957</v>
      </c>
      <c r="ET47" s="33">
        <f t="shared" si="46"/>
        <v>0.0793479429104713</v>
      </c>
      <c r="GI47" s="5">
        <v>4.59202757295815</v>
      </c>
      <c r="GJ47" s="14">
        <f>GK47*(AF47^0.5)</f>
        <v>1.00726801349847</v>
      </c>
      <c r="GK47" s="5">
        <v>0.58154645873944</v>
      </c>
      <c r="GL47" s="5">
        <v>14.7804616210413</v>
      </c>
      <c r="GM47" s="14">
        <f>GN47*(AF47^0.5)</f>
        <v>8.72753572443946</v>
      </c>
      <c r="GN47" s="5">
        <v>5.0388450998672</v>
      </c>
      <c r="GO47" s="33">
        <f>LN(GL47)-LN(GI47)</f>
        <v>1.16898448428643</v>
      </c>
      <c r="GP47" s="33">
        <f>(GM47^2)/(AF47*(GL47^2))+(GJ47^2)/(AF47*(GI47^2))</f>
        <v>0.132259734025327</v>
      </c>
      <c r="GQ47" s="5">
        <v>2.36365316872154</v>
      </c>
      <c r="GR47" s="14">
        <f>GS47*(AF47^0.5)</f>
        <v>1.5544313217346</v>
      </c>
      <c r="GS47" s="5">
        <v>0.89745134204026</v>
      </c>
      <c r="GT47" s="5">
        <v>4.4576486047877</v>
      </c>
      <c r="GU47" s="14">
        <f>GV47*(AF47^0.5)</f>
        <v>3.87288737315879</v>
      </c>
      <c r="GV47" s="5">
        <v>2.23601256743433</v>
      </c>
      <c r="GW47" s="33">
        <f>LN(GT47)-LN(GQ47)</f>
        <v>0.634413033304317</v>
      </c>
      <c r="GX47" s="33">
        <f>(GU47^2)/(AF47*(GT47^2))+(GR47^2)/(AF47*(GQ47^2))</f>
        <v>0.395778338546589</v>
      </c>
    </row>
    <row r="48" spans="1:206">
      <c r="A48" s="4">
        <v>10</v>
      </c>
      <c r="B48" s="4" t="s">
        <v>162</v>
      </c>
      <c r="C48" s="4" t="s">
        <v>163</v>
      </c>
      <c r="D48" s="4" t="s">
        <v>164</v>
      </c>
      <c r="E48" s="5">
        <v>107.9666665</v>
      </c>
      <c r="F48" s="5">
        <v>25.0083335</v>
      </c>
      <c r="G48" s="4" t="s">
        <v>165</v>
      </c>
      <c r="H48" s="4" t="s">
        <v>85</v>
      </c>
      <c r="I48" s="4">
        <v>1493</v>
      </c>
      <c r="J48" s="5">
        <v>19</v>
      </c>
      <c r="K48" s="4">
        <v>1389</v>
      </c>
      <c r="L48" t="s">
        <v>86</v>
      </c>
      <c r="M48" s="6">
        <v>5</v>
      </c>
      <c r="N48" s="7" t="s">
        <v>87</v>
      </c>
      <c r="O48" s="4" t="s">
        <v>124</v>
      </c>
      <c r="P48" s="4" t="s">
        <v>124</v>
      </c>
      <c r="Q48" s="4" t="s">
        <v>89</v>
      </c>
      <c r="S48" s="8"/>
      <c r="AA48" s="4">
        <v>2016</v>
      </c>
      <c r="AB48" s="4">
        <v>3</v>
      </c>
      <c r="AC48" s="4" t="s">
        <v>87</v>
      </c>
      <c r="AD48" s="4" t="s">
        <v>90</v>
      </c>
      <c r="AE48" s="5">
        <v>1.19910001754761</v>
      </c>
      <c r="AF48" s="4">
        <v>3</v>
      </c>
      <c r="AG48" s="4" t="s">
        <v>100</v>
      </c>
      <c r="AH48" s="4" t="s">
        <v>100</v>
      </c>
      <c r="AI48" s="4">
        <v>25</v>
      </c>
      <c r="AJ48" s="8">
        <v>24</v>
      </c>
      <c r="AK48" s="4" t="s">
        <v>168</v>
      </c>
      <c r="AL48" s="4" t="s">
        <v>114</v>
      </c>
      <c r="AM48" s="7" t="s">
        <v>94</v>
      </c>
      <c r="AN48" s="7" t="s">
        <v>95</v>
      </c>
      <c r="AO48" s="5">
        <v>7.32</v>
      </c>
      <c r="AP48" s="5">
        <v>5.224</v>
      </c>
      <c r="AQ48" s="9">
        <v>0.120000004768372</v>
      </c>
      <c r="AR48" s="9">
        <v>25.5</v>
      </c>
      <c r="AS48" s="9">
        <v>47</v>
      </c>
      <c r="AT48" s="9">
        <v>27</v>
      </c>
      <c r="AU48" s="5">
        <v>0.0810167313185704</v>
      </c>
      <c r="AV48" s="14">
        <f t="shared" si="0"/>
        <v>0.0458586069355146</v>
      </c>
      <c r="AW48" s="5">
        <v>0.0264764790588806</v>
      </c>
      <c r="AX48" s="5">
        <v>0.139598392067281</v>
      </c>
      <c r="AY48" s="14">
        <f t="shared" si="1"/>
        <v>0.0360330392730036</v>
      </c>
      <c r="AZ48" s="5">
        <v>0.020803684923989</v>
      </c>
      <c r="BA48" s="33">
        <f t="shared" si="2"/>
        <v>0.544113979288763</v>
      </c>
      <c r="BB48" s="33">
        <f t="shared" si="3"/>
        <v>0.129008468755383</v>
      </c>
      <c r="CA48" s="5">
        <v>15.0085238035105</v>
      </c>
      <c r="CB48" s="14">
        <f t="shared" si="30"/>
        <v>8.63346072758714</v>
      </c>
      <c r="CC48" s="5">
        <v>4.9845308751105</v>
      </c>
      <c r="CD48" s="14">
        <f t="shared" si="31"/>
        <v>6.9440585932566</v>
      </c>
      <c r="CE48" s="14">
        <f t="shared" si="32"/>
        <v>4.00915409808523</v>
      </c>
      <c r="CF48" s="5">
        <v>2.3146861977522</v>
      </c>
      <c r="CG48" s="33">
        <f t="shared" si="33"/>
        <v>-0.770731877983228</v>
      </c>
      <c r="CH48" s="33">
        <f t="shared" si="34"/>
        <v>0.221410377568323</v>
      </c>
      <c r="CI48" s="5">
        <v>58.5832828126207</v>
      </c>
      <c r="CJ48" s="14">
        <f>CK48*(AF48^0.5)</f>
        <v>36.346350683698</v>
      </c>
      <c r="CK48" s="5">
        <v>20.9845753512936</v>
      </c>
      <c r="CL48" s="5">
        <v>56.3366243968944</v>
      </c>
      <c r="CM48" s="14">
        <f>CN48*(AF48^0.5)</f>
        <v>5.09854504962183</v>
      </c>
      <c r="CN48" s="5">
        <v>2.9436463568746</v>
      </c>
      <c r="CO48" s="33">
        <f>LN(CL48)-LN(CI48)</f>
        <v>-0.0391045338536644</v>
      </c>
      <c r="CP48" s="33">
        <f>(CM48^2)/(AF48*(CL48^2))+(CJ48^2)/(AF48*(CI48^2))</f>
        <v>0.13103794090237</v>
      </c>
      <c r="CQ48" s="5">
        <v>5.3</v>
      </c>
      <c r="CR48" s="14">
        <f>CS48*(AF48^0.5)</f>
        <v>3.18697348592673</v>
      </c>
      <c r="CS48" s="5">
        <v>1.84</v>
      </c>
      <c r="CT48" s="5">
        <v>5.17</v>
      </c>
      <c r="CU48" s="14">
        <f>CV48*(AF48^0.5)</f>
        <v>0.329089653438087</v>
      </c>
      <c r="CV48" s="5">
        <v>0.19</v>
      </c>
      <c r="CW48" s="33">
        <f>LN(CT48)-LN(CQ48)</f>
        <v>-0.0248341320377383</v>
      </c>
      <c r="CX48" s="33">
        <f>(CU48^2)/(AF48*(CT48^2))+(CR48^2)/(AF48*(CQ48^2))</f>
        <v>0.121877475934308</v>
      </c>
      <c r="CY48" s="5">
        <v>322.08</v>
      </c>
      <c r="CZ48" s="14">
        <f t="shared" si="35"/>
        <v>75.3788511453975</v>
      </c>
      <c r="DA48" s="5">
        <v>43.52</v>
      </c>
      <c r="DB48" s="5">
        <v>193.29</v>
      </c>
      <c r="DC48" s="14">
        <f t="shared" si="36"/>
        <v>44.3231801656876</v>
      </c>
      <c r="DD48" s="5">
        <v>25.59</v>
      </c>
      <c r="DE48" s="33">
        <f t="shared" si="37"/>
        <v>-0.51060831007282</v>
      </c>
      <c r="DF48" s="33">
        <f t="shared" si="38"/>
        <v>0.0357854498224033</v>
      </c>
      <c r="DG48" s="5">
        <v>158.72</v>
      </c>
      <c r="DH48" s="14">
        <f>DI48*(AF48^0.5)</f>
        <v>17.4417516322186</v>
      </c>
      <c r="DI48" s="5">
        <v>10.07</v>
      </c>
      <c r="DJ48" s="5">
        <v>146.06</v>
      </c>
      <c r="DK48" s="14">
        <f>DL48*(AF48^0.5)</f>
        <v>56.6034203913509</v>
      </c>
      <c r="DL48" s="5">
        <v>32.68</v>
      </c>
      <c r="DM48" s="33">
        <f>LN(DJ48)-LN(DG48)</f>
        <v>-0.0831241473445994</v>
      </c>
      <c r="DN48" s="33">
        <f>(DK48^2)/(AF48*(DJ48^2))+(DH48^2)/(AF48*(DG48^2))</f>
        <v>0.0540865042162202</v>
      </c>
      <c r="DO48" s="5">
        <v>12.12</v>
      </c>
      <c r="DP48" s="14">
        <f>DQ48*(AF48^0.5)</f>
        <v>3.394819582835</v>
      </c>
      <c r="DQ48" s="5">
        <v>1.96</v>
      </c>
      <c r="DR48" s="5">
        <v>8.59</v>
      </c>
      <c r="DS48" s="14">
        <f>DT48*(AF48^0.5)</f>
        <v>4.65921667236028</v>
      </c>
      <c r="DT48" s="5">
        <v>2.69</v>
      </c>
      <c r="DU48" s="33">
        <f>LN(DR48)-LN(DO48)</f>
        <v>-0.344258244645004</v>
      </c>
      <c r="DV48" s="33">
        <f>(DS48^2)/(AF48*(DR48^2))+(DP48^2)/(AF48*(DO48^2))</f>
        <v>0.124218068465828</v>
      </c>
      <c r="DW48" s="5">
        <v>28.34</v>
      </c>
      <c r="DX48" s="14">
        <f>DY48*(AF48^0.5)</f>
        <v>17.9960078906406</v>
      </c>
      <c r="DY48" s="5">
        <v>10.39</v>
      </c>
      <c r="DZ48" s="5">
        <v>27.24</v>
      </c>
      <c r="EA48" s="14">
        <f>EB48*(AF48^0.5)</f>
        <v>7.03212627872964</v>
      </c>
      <c r="EB48" s="5">
        <v>4.06</v>
      </c>
      <c r="EC48" s="33">
        <f>LN(DZ48)-LN(DW48)</f>
        <v>-0.0395877529812227</v>
      </c>
      <c r="ED48" s="33">
        <f>(EA48^2)/(AF48*(DZ48^2))+(DX48^2)/(AF48*(DW48^2))</f>
        <v>0.156624512389327</v>
      </c>
      <c r="EE48" s="5">
        <v>2692.01</v>
      </c>
      <c r="EF48" s="14">
        <f t="shared" si="39"/>
        <v>356.681222802659</v>
      </c>
      <c r="EG48" s="5">
        <v>205.93</v>
      </c>
      <c r="EH48" s="5">
        <v>2934.74</v>
      </c>
      <c r="EI48" s="14">
        <f t="shared" si="40"/>
        <v>1079.51798632538</v>
      </c>
      <c r="EJ48" s="5">
        <v>623.26</v>
      </c>
      <c r="EK48" s="33">
        <f t="shared" si="41"/>
        <v>0.0863307368395869</v>
      </c>
      <c r="EL48" s="33">
        <f t="shared" si="42"/>
        <v>0.0509541098446507</v>
      </c>
      <c r="EM48" s="5">
        <v>268.64</v>
      </c>
      <c r="EN48" s="14">
        <f t="shared" si="43"/>
        <v>100.406985314768</v>
      </c>
      <c r="EO48" s="5">
        <v>57.97</v>
      </c>
      <c r="EP48" s="5">
        <v>500.16</v>
      </c>
      <c r="EQ48" s="14">
        <f t="shared" si="44"/>
        <v>240.52989564709</v>
      </c>
      <c r="ER48" s="5">
        <v>138.87</v>
      </c>
      <c r="ES48" s="33">
        <f t="shared" si="45"/>
        <v>0.621555853903882</v>
      </c>
      <c r="ET48" s="33">
        <f t="shared" si="46"/>
        <v>0.123655766282695</v>
      </c>
      <c r="GI48" s="5">
        <v>14.0741870780009</v>
      </c>
      <c r="GJ48" s="14">
        <f>GK48*(AF48^0.5)</f>
        <v>8.14083941733019</v>
      </c>
      <c r="GK48" s="5">
        <v>4.7001158290251</v>
      </c>
      <c r="GL48" s="5">
        <v>10.3018334887137</v>
      </c>
      <c r="GM48" s="14">
        <f>GN48*(AF48^0.5)</f>
        <v>2.51804770340691</v>
      </c>
      <c r="GN48" s="5">
        <v>1.4537955193943</v>
      </c>
      <c r="GO48" s="33">
        <f>LN(GL48)-LN(GI48)</f>
        <v>-0.31202052790333</v>
      </c>
      <c r="GP48" s="33">
        <f>(GM48^2)/(AF48*(GL48^2))+(GJ48^2)/(AF48*(GI48^2))</f>
        <v>0.131439426469475</v>
      </c>
      <c r="GQ48" s="5">
        <v>4.78062723627219</v>
      </c>
      <c r="GR48" s="14">
        <f>GS48*(AF48^0.5)</f>
        <v>3.13404533026298</v>
      </c>
      <c r="GS48" s="5">
        <v>1.80944191507982</v>
      </c>
      <c r="GT48" s="5">
        <v>3.87798331173218</v>
      </c>
      <c r="GU48" s="14">
        <f>GV48*(AF48^0.5)</f>
        <v>0.84092186257774</v>
      </c>
      <c r="GV48" s="5">
        <v>0.4855064637267</v>
      </c>
      <c r="GW48" s="33">
        <f>LN(GT48)-LN(GQ48)</f>
        <v>-0.209256505379049</v>
      </c>
      <c r="GX48" s="33">
        <f>(GU48^2)/(AF48*(GT48^2))+(GR48^2)/(AF48*(GQ48^2))</f>
        <v>0.158932152450058</v>
      </c>
    </row>
    <row r="49" spans="1:206">
      <c r="A49" s="4">
        <v>10</v>
      </c>
      <c r="B49" s="4" t="s">
        <v>162</v>
      </c>
      <c r="C49" s="4" t="s">
        <v>163</v>
      </c>
      <c r="D49" s="4" t="s">
        <v>164</v>
      </c>
      <c r="E49" s="5">
        <v>107.9666665</v>
      </c>
      <c r="F49" s="5">
        <v>25.0083335</v>
      </c>
      <c r="G49" s="4" t="s">
        <v>165</v>
      </c>
      <c r="H49" s="4" t="s">
        <v>85</v>
      </c>
      <c r="I49" s="4">
        <v>1493</v>
      </c>
      <c r="J49" s="5">
        <v>19</v>
      </c>
      <c r="K49" s="4">
        <v>1389</v>
      </c>
      <c r="L49" t="s">
        <v>86</v>
      </c>
      <c r="M49" s="6">
        <v>10</v>
      </c>
      <c r="N49" s="7" t="s">
        <v>96</v>
      </c>
      <c r="O49" s="4" t="s">
        <v>124</v>
      </c>
      <c r="P49" s="4" t="s">
        <v>124</v>
      </c>
      <c r="Q49" s="4" t="s">
        <v>89</v>
      </c>
      <c r="S49" s="8"/>
      <c r="AA49" s="4">
        <v>2016</v>
      </c>
      <c r="AB49" s="4">
        <v>3</v>
      </c>
      <c r="AC49" s="4" t="s">
        <v>87</v>
      </c>
      <c r="AD49" s="4" t="s">
        <v>90</v>
      </c>
      <c r="AE49" s="5">
        <v>1.19910001754761</v>
      </c>
      <c r="AF49" s="4">
        <v>3</v>
      </c>
      <c r="AG49" s="4" t="s">
        <v>100</v>
      </c>
      <c r="AH49" s="4" t="s">
        <v>100</v>
      </c>
      <c r="AI49" s="4">
        <v>25</v>
      </c>
      <c r="AJ49" s="8">
        <v>24</v>
      </c>
      <c r="AK49" s="4" t="s">
        <v>169</v>
      </c>
      <c r="AL49" s="4" t="s">
        <v>114</v>
      </c>
      <c r="AM49" s="7" t="s">
        <v>94</v>
      </c>
      <c r="AN49" s="7" t="s">
        <v>95</v>
      </c>
      <c r="AO49" s="5">
        <v>7.32</v>
      </c>
      <c r="AP49" s="5">
        <v>5.224</v>
      </c>
      <c r="AQ49" s="9">
        <v>0.120000004768372</v>
      </c>
      <c r="AR49" s="9">
        <v>25.5</v>
      </c>
      <c r="AS49" s="9">
        <v>47</v>
      </c>
      <c r="AT49" s="9">
        <v>27</v>
      </c>
      <c r="AU49" s="5">
        <v>0.0810167313185704</v>
      </c>
      <c r="AV49" s="14">
        <f t="shared" si="0"/>
        <v>0.0458586069355146</v>
      </c>
      <c r="AW49" s="5">
        <v>0.0264764790588806</v>
      </c>
      <c r="AX49" s="5">
        <v>0.188721956161787</v>
      </c>
      <c r="AY49" s="14">
        <f t="shared" si="1"/>
        <v>0.0278437121655037</v>
      </c>
      <c r="AZ49" s="5">
        <v>0.016075574713992</v>
      </c>
      <c r="BA49" s="33">
        <f t="shared" si="2"/>
        <v>0.845619107633751</v>
      </c>
      <c r="BB49" s="33">
        <f t="shared" si="3"/>
        <v>0.11405579205813</v>
      </c>
      <c r="CA49" s="5">
        <v>15.0085238035105</v>
      </c>
      <c r="CB49" s="14">
        <f t="shared" si="30"/>
        <v>8.63346072758714</v>
      </c>
      <c r="CC49" s="5">
        <v>4.9845308751105</v>
      </c>
      <c r="CD49" s="14">
        <f t="shared" si="31"/>
        <v>20.8293345119331</v>
      </c>
      <c r="CE49" s="14">
        <f t="shared" si="32"/>
        <v>12.0258218875053</v>
      </c>
      <c r="CF49" s="5">
        <v>6.9431115039777</v>
      </c>
      <c r="CG49" s="33">
        <f t="shared" si="33"/>
        <v>0.32774401294888</v>
      </c>
      <c r="CH49" s="33">
        <f t="shared" si="34"/>
        <v>0.221410377568323</v>
      </c>
      <c r="CI49" s="5">
        <v>58.5832828126207</v>
      </c>
      <c r="CJ49" s="14">
        <f>CK49*(AF49^0.5)</f>
        <v>36.346350683698</v>
      </c>
      <c r="CK49" s="5">
        <v>20.9845753512936</v>
      </c>
      <c r="CL49" s="5">
        <v>66.6059195840632</v>
      </c>
      <c r="CM49" s="14">
        <f>CN49*(AF49^0.5)</f>
        <v>2.23297623033351</v>
      </c>
      <c r="CN49" s="5">
        <v>1.28920942767709</v>
      </c>
      <c r="CO49" s="33">
        <f>LN(CL49)-LN(CI49)</f>
        <v>0.128344076591287</v>
      </c>
      <c r="CP49" s="33">
        <f>(CM49^2)/(AF49*(CL49^2))+(CJ49^2)/(AF49*(CI49^2))</f>
        <v>0.12868241747492</v>
      </c>
      <c r="CQ49" s="5">
        <v>5.3</v>
      </c>
      <c r="CR49" s="14">
        <f>CS49*(AF49^0.5)</f>
        <v>3.18697348592673</v>
      </c>
      <c r="CS49" s="5">
        <v>1.84</v>
      </c>
      <c r="CT49" s="5">
        <v>6.19</v>
      </c>
      <c r="CU49" s="14">
        <f>CV49*(AF49^0.5)</f>
        <v>0.433012701892219</v>
      </c>
      <c r="CV49" s="5">
        <v>0.25</v>
      </c>
      <c r="CW49" s="33">
        <f>LN(CT49)-LN(CQ49)</f>
        <v>0.155228266138429</v>
      </c>
      <c r="CX49" s="33">
        <f>(CU49^2)/(AF49*(CT49^2))+(CR49^2)/(AF49*(CQ49^2))</f>
        <v>0.122158045991538</v>
      </c>
      <c r="CY49" s="5">
        <v>322.08</v>
      </c>
      <c r="CZ49" s="14">
        <f t="shared" si="35"/>
        <v>75.3788511453975</v>
      </c>
      <c r="DA49" s="5">
        <v>43.52</v>
      </c>
      <c r="DB49" s="5">
        <v>318.99</v>
      </c>
      <c r="DC49" s="14">
        <f t="shared" si="36"/>
        <v>63.3064570166425</v>
      </c>
      <c r="DD49" s="5">
        <v>36.55</v>
      </c>
      <c r="DE49" s="33">
        <f t="shared" si="37"/>
        <v>-0.00964020756037609</v>
      </c>
      <c r="DF49" s="33">
        <f t="shared" si="38"/>
        <v>0.0313865429878714</v>
      </c>
      <c r="DG49" s="5">
        <v>158.72</v>
      </c>
      <c r="DH49" s="14">
        <f>DI49*(AF49^0.5)</f>
        <v>17.4417516322186</v>
      </c>
      <c r="DI49" s="5">
        <v>10.07</v>
      </c>
      <c r="DJ49" s="5">
        <v>177.74</v>
      </c>
      <c r="DK49" s="14">
        <f>DL49*(AF49^0.5)</f>
        <v>19.6241356497554</v>
      </c>
      <c r="DL49" s="5">
        <v>11.33</v>
      </c>
      <c r="DM49" s="33">
        <f>LN(DJ49)-LN(DG49)</f>
        <v>0.113180164773766</v>
      </c>
      <c r="DN49" s="33">
        <f>(DK49^2)/(AF49*(DJ49^2))+(DH49^2)/(AF49*(DG49^2))</f>
        <v>0.00808867468744643</v>
      </c>
      <c r="DO49" s="5">
        <v>12.12</v>
      </c>
      <c r="DP49" s="14">
        <f>DQ49*(AF49^0.5)</f>
        <v>3.394819582835</v>
      </c>
      <c r="DQ49" s="5">
        <v>1.96</v>
      </c>
      <c r="DR49" s="5">
        <v>10.35</v>
      </c>
      <c r="DS49" s="14">
        <f>DT49*(AF49^0.5)</f>
        <v>5.87165223765849</v>
      </c>
      <c r="DT49" s="5">
        <v>3.39</v>
      </c>
      <c r="DU49" s="33">
        <f>LN(DR49)-LN(DO49)</f>
        <v>-0.15787046092979</v>
      </c>
      <c r="DV49" s="33">
        <f>(DS49^2)/(AF49*(DR49^2))+(DP49^2)/(AF49*(DO49^2))</f>
        <v>0.133432103359319</v>
      </c>
      <c r="DW49" s="5">
        <v>28.34</v>
      </c>
      <c r="DX49" s="14">
        <f>DY49*(AF49^0.5)</f>
        <v>17.9960078906406</v>
      </c>
      <c r="DY49" s="5">
        <v>10.39</v>
      </c>
      <c r="DZ49" s="5">
        <v>30.83</v>
      </c>
      <c r="EA49" s="14">
        <f>EB49*(AF49^0.5)</f>
        <v>14.8090344047139</v>
      </c>
      <c r="EB49" s="5">
        <v>8.55</v>
      </c>
      <c r="EC49" s="33">
        <f>LN(DZ49)-LN(DW49)</f>
        <v>0.0842140076355249</v>
      </c>
      <c r="ED49" s="33">
        <f>(EA49^2)/(AF49*(DZ49^2))+(DX49^2)/(AF49*(DW49^2))</f>
        <v>0.211320364441449</v>
      </c>
      <c r="EE49" s="5">
        <v>2692.01</v>
      </c>
      <c r="EF49" s="14">
        <f t="shared" si="39"/>
        <v>356.681222802659</v>
      </c>
      <c r="EG49" s="5">
        <v>205.93</v>
      </c>
      <c r="EH49" s="5">
        <v>3071.8</v>
      </c>
      <c r="EI49" s="14">
        <f t="shared" si="40"/>
        <v>98.8654600960315</v>
      </c>
      <c r="EJ49" s="5">
        <v>57.08</v>
      </c>
      <c r="EK49" s="33">
        <f t="shared" si="41"/>
        <v>0.131975582513556</v>
      </c>
      <c r="EL49" s="33">
        <f t="shared" si="42"/>
        <v>0.00619704030742618</v>
      </c>
      <c r="EM49" s="5">
        <v>268.64</v>
      </c>
      <c r="EN49" s="14">
        <f t="shared" si="43"/>
        <v>100.406985314768</v>
      </c>
      <c r="EO49" s="5">
        <v>57.97</v>
      </c>
      <c r="EP49" s="5">
        <v>498.9</v>
      </c>
      <c r="EQ49" s="14">
        <f t="shared" si="44"/>
        <v>168.73638967336</v>
      </c>
      <c r="ER49" s="5">
        <v>97.42</v>
      </c>
      <c r="ES49" s="33">
        <f t="shared" si="45"/>
        <v>0.619033481537762</v>
      </c>
      <c r="ET49" s="33">
        <f t="shared" si="46"/>
        <v>0.0846958182717357</v>
      </c>
      <c r="GI49" s="5">
        <v>14.0741870780009</v>
      </c>
      <c r="GJ49" s="14">
        <f>GK49*(AF49^0.5)</f>
        <v>8.14083941733019</v>
      </c>
      <c r="GK49" s="5">
        <v>4.7001158290251</v>
      </c>
      <c r="GL49" s="5">
        <v>8.12862671977851</v>
      </c>
      <c r="GM49" s="14">
        <f>GN49*(AF49^0.5)</f>
        <v>3.76410453914835</v>
      </c>
      <c r="GN49" s="5">
        <v>2.17320676893519</v>
      </c>
      <c r="GO49" s="33">
        <f>LN(GL49)-LN(GI49)</f>
        <v>-0.548950421774695</v>
      </c>
      <c r="GP49" s="33">
        <f>(GM49^2)/(AF49*(GL49^2))+(GJ49^2)/(AF49*(GI49^2))</f>
        <v>0.183001784637043</v>
      </c>
      <c r="GQ49" s="5">
        <v>4.78062723627219</v>
      </c>
      <c r="GR49" s="14">
        <f>GS49*(AF49^0.5)</f>
        <v>3.13404533026298</v>
      </c>
      <c r="GS49" s="5">
        <v>1.80944191507982</v>
      </c>
      <c r="GT49" s="5">
        <v>3.16677259534966</v>
      </c>
      <c r="GU49" s="14">
        <f>GV49*(AF49^0.5)</f>
        <v>1.22315907284033</v>
      </c>
      <c r="GV49" s="5">
        <v>0.7061912199661</v>
      </c>
      <c r="GW49" s="33">
        <f>LN(GT49)-LN(GQ49)</f>
        <v>-0.411858798330133</v>
      </c>
      <c r="GX49" s="33">
        <f>(GU49^2)/(AF49*(GT49^2))+(GR49^2)/(AF49*(GQ49^2))</f>
        <v>0.192987344291439</v>
      </c>
    </row>
    <row r="50" spans="1:142">
      <c r="A50" s="4">
        <v>11</v>
      </c>
      <c r="B50" s="4" t="s">
        <v>170</v>
      </c>
      <c r="C50" s="4" t="s">
        <v>171</v>
      </c>
      <c r="D50" s="4" t="s">
        <v>172</v>
      </c>
      <c r="E50" s="5">
        <v>147.7126</v>
      </c>
      <c r="F50" s="5">
        <v>-34.3524</v>
      </c>
      <c r="G50" s="4" t="s">
        <v>108</v>
      </c>
      <c r="H50" s="4" t="s">
        <v>108</v>
      </c>
      <c r="I50" s="4">
        <v>280</v>
      </c>
      <c r="J50" s="5">
        <v>8.5</v>
      </c>
      <c r="K50" s="4">
        <v>686</v>
      </c>
      <c r="L50" t="s">
        <v>173</v>
      </c>
      <c r="M50" s="8"/>
      <c r="N50" s="8"/>
      <c r="S50" s="8"/>
      <c r="V50" s="7" t="s">
        <v>174</v>
      </c>
      <c r="W50" s="7" t="s">
        <v>175</v>
      </c>
      <c r="X50" s="24" t="s">
        <v>176</v>
      </c>
      <c r="Y50" s="4" t="s">
        <v>177</v>
      </c>
      <c r="Z50" s="4" t="s">
        <v>125</v>
      </c>
      <c r="AA50" s="4">
        <v>2016</v>
      </c>
      <c r="AB50" s="4">
        <v>1</v>
      </c>
      <c r="AC50" s="4" t="s">
        <v>87</v>
      </c>
      <c r="AD50" s="4" t="s">
        <v>138</v>
      </c>
      <c r="AE50" s="5">
        <v>0.282400012016296</v>
      </c>
      <c r="AF50" s="4">
        <v>4</v>
      </c>
      <c r="AG50" s="4" t="s">
        <v>139</v>
      </c>
      <c r="AH50" s="4" t="s">
        <v>139</v>
      </c>
      <c r="AI50" s="4">
        <v>20</v>
      </c>
      <c r="AJ50" s="8">
        <f t="shared" ref="AJ50:AJ51" si="47">3*24</f>
        <v>72</v>
      </c>
      <c r="AK50" s="4" t="s">
        <v>178</v>
      </c>
      <c r="AL50" s="4" t="s">
        <v>114</v>
      </c>
      <c r="AM50" s="7" t="s">
        <v>179</v>
      </c>
      <c r="AN50" s="7" t="s">
        <v>180</v>
      </c>
      <c r="AO50" s="5">
        <v>8.52</v>
      </c>
      <c r="AP50" s="5">
        <v>0.57</v>
      </c>
      <c r="AQ50" s="9">
        <v>0.120000004768372</v>
      </c>
      <c r="AR50" s="9">
        <v>55</v>
      </c>
      <c r="AS50" s="9">
        <v>17</v>
      </c>
      <c r="AT50" s="9">
        <v>28</v>
      </c>
      <c r="AU50" s="5">
        <v>0.395527603074772</v>
      </c>
      <c r="AV50" s="14">
        <f t="shared" si="0"/>
        <v>0.091719077568136</v>
      </c>
      <c r="AW50" s="5">
        <v>0.045859538784068</v>
      </c>
      <c r="AX50" s="5">
        <v>0.301624737945492</v>
      </c>
      <c r="AY50" s="14">
        <f t="shared" si="1"/>
        <v>0.078616352201258</v>
      </c>
      <c r="AZ50" s="5">
        <v>0.039308176100629</v>
      </c>
      <c r="BA50" s="33">
        <f t="shared" si="2"/>
        <v>-0.271036922493027</v>
      </c>
      <c r="BB50" s="33">
        <f t="shared" si="3"/>
        <v>0.0304269791183726</v>
      </c>
      <c r="CY50" s="5">
        <v>302.764181214988</v>
      </c>
      <c r="CZ50" s="5">
        <f>CY50*0.16965460482666</f>
        <v>51.3653375196961</v>
      </c>
      <c r="DB50" s="5">
        <v>257.41586749092</v>
      </c>
      <c r="DC50" s="5">
        <f>DB50*0.202305395950887</f>
        <v>52.0766189967916</v>
      </c>
      <c r="DE50" s="33">
        <f t="shared" si="37"/>
        <v>-0.162261284147974</v>
      </c>
      <c r="DF50" s="33">
        <f t="shared" si="38"/>
        <v>0.0174275395424338</v>
      </c>
      <c r="EE50" s="5">
        <v>372.411389884508</v>
      </c>
      <c r="EF50" s="14">
        <f t="shared" si="39"/>
        <v>62.2262046993218</v>
      </c>
      <c r="EG50" s="5">
        <v>31.1131023496609</v>
      </c>
      <c r="EH50" s="5">
        <v>383.612106730386</v>
      </c>
      <c r="EI50" s="14">
        <f t="shared" si="40"/>
        <v>49.780963759458</v>
      </c>
      <c r="EJ50" s="5">
        <v>24.890481879729</v>
      </c>
      <c r="EK50" s="33">
        <f t="shared" si="41"/>
        <v>0.0296327733136978</v>
      </c>
      <c r="EL50" s="33">
        <f t="shared" si="42"/>
        <v>0.0111897628507587</v>
      </c>
    </row>
    <row r="51" spans="1:142">
      <c r="A51" s="4">
        <v>11</v>
      </c>
      <c r="B51" s="4" t="s">
        <v>170</v>
      </c>
      <c r="C51" s="4" t="s">
        <v>171</v>
      </c>
      <c r="D51" s="4" t="s">
        <v>172</v>
      </c>
      <c r="E51" s="5">
        <v>147.7126</v>
      </c>
      <c r="F51" s="5">
        <v>-34.3524</v>
      </c>
      <c r="G51" s="4" t="s">
        <v>108</v>
      </c>
      <c r="H51" s="4" t="s">
        <v>108</v>
      </c>
      <c r="I51" s="4">
        <v>280</v>
      </c>
      <c r="J51" s="5">
        <v>8.5</v>
      </c>
      <c r="K51" s="4">
        <v>686</v>
      </c>
      <c r="L51" t="s">
        <v>173</v>
      </c>
      <c r="M51" s="8"/>
      <c r="N51" s="8"/>
      <c r="S51" s="8"/>
      <c r="V51" s="7" t="s">
        <v>181</v>
      </c>
      <c r="W51" s="7" t="s">
        <v>175</v>
      </c>
      <c r="X51" s="24" t="s">
        <v>182</v>
      </c>
      <c r="Y51" s="4" t="s">
        <v>177</v>
      </c>
      <c r="Z51" s="4" t="s">
        <v>125</v>
      </c>
      <c r="AA51" s="4">
        <v>2016</v>
      </c>
      <c r="AB51" s="4">
        <v>1</v>
      </c>
      <c r="AC51" s="4" t="s">
        <v>87</v>
      </c>
      <c r="AD51" s="4" t="s">
        <v>138</v>
      </c>
      <c r="AE51" s="5">
        <v>0.282400012016296</v>
      </c>
      <c r="AF51" s="4">
        <v>4</v>
      </c>
      <c r="AG51" s="4" t="s">
        <v>139</v>
      </c>
      <c r="AH51" s="4" t="s">
        <v>139</v>
      </c>
      <c r="AI51" s="4">
        <v>20</v>
      </c>
      <c r="AJ51" s="8">
        <f t="shared" si="47"/>
        <v>72</v>
      </c>
      <c r="AK51" s="4" t="s">
        <v>183</v>
      </c>
      <c r="AL51" s="4" t="s">
        <v>114</v>
      </c>
      <c r="AM51" s="7" t="s">
        <v>179</v>
      </c>
      <c r="AN51" s="7" t="s">
        <v>180</v>
      </c>
      <c r="AO51" s="5">
        <v>8.52</v>
      </c>
      <c r="AP51" s="5">
        <v>0.57</v>
      </c>
      <c r="AQ51" s="9">
        <v>0.120000004768372</v>
      </c>
      <c r="AR51" s="9">
        <v>55</v>
      </c>
      <c r="AS51" s="9">
        <v>17</v>
      </c>
      <c r="AT51" s="9">
        <v>28</v>
      </c>
      <c r="AU51" s="5">
        <v>0.581149545772187</v>
      </c>
      <c r="AV51" s="14">
        <f t="shared" si="0"/>
        <v>0.08298392732355</v>
      </c>
      <c r="AW51" s="5">
        <v>0.041491963661775</v>
      </c>
      <c r="AX51" s="5">
        <v>0.325646401118099</v>
      </c>
      <c r="AY51" s="14">
        <f t="shared" si="1"/>
        <v>0.08298392732355</v>
      </c>
      <c r="AZ51" s="5">
        <v>0.041491963661775</v>
      </c>
      <c r="BA51" s="33">
        <f t="shared" si="2"/>
        <v>-0.579195983936406</v>
      </c>
      <c r="BB51" s="33">
        <f t="shared" si="3"/>
        <v>0.02133180954036</v>
      </c>
      <c r="CY51" s="5">
        <v>54.4342923442287</v>
      </c>
      <c r="CZ51" s="5">
        <f t="shared" ref="CZ51:CZ57" si="48">CY51*0.16965460482666</f>
        <v>9.235028356679</v>
      </c>
      <c r="DB51" s="5">
        <v>65.1264782485209</v>
      </c>
      <c r="DC51" s="5">
        <f t="shared" ref="DC51:DC57" si="49">DB51*0.202305395950887</f>
        <v>13.1754379689539</v>
      </c>
      <c r="DE51" s="33">
        <f t="shared" si="37"/>
        <v>0.179336869215166</v>
      </c>
      <c r="DF51" s="33">
        <f t="shared" si="38"/>
        <v>0.0174275395424338</v>
      </c>
      <c r="EE51" s="5">
        <v>149.641577060931</v>
      </c>
      <c r="EF51" s="14">
        <f t="shared" si="39"/>
        <v>17.423337315812</v>
      </c>
      <c r="EG51" s="5">
        <v>8.71166865790599</v>
      </c>
      <c r="EH51" s="5">
        <v>130.973715651134</v>
      </c>
      <c r="EI51" s="14">
        <f t="shared" si="40"/>
        <v>22.401433691758</v>
      </c>
      <c r="EJ51" s="5">
        <v>11.200716845879</v>
      </c>
      <c r="EK51" s="33">
        <f t="shared" si="41"/>
        <v>-0.133246289272629</v>
      </c>
      <c r="EL51" s="33">
        <f t="shared" si="42"/>
        <v>0.0107026749631443</v>
      </c>
    </row>
    <row r="52" spans="1:142">
      <c r="A52" s="4">
        <v>11</v>
      </c>
      <c r="B52" s="4" t="s">
        <v>170</v>
      </c>
      <c r="C52" s="4" t="s">
        <v>171</v>
      </c>
      <c r="D52" s="4" t="s">
        <v>172</v>
      </c>
      <c r="E52" s="5">
        <v>147.7126</v>
      </c>
      <c r="F52" s="5">
        <v>-34.3524</v>
      </c>
      <c r="G52" s="4" t="s">
        <v>108</v>
      </c>
      <c r="H52" s="4" t="s">
        <v>108</v>
      </c>
      <c r="I52" s="4">
        <v>280</v>
      </c>
      <c r="J52" s="5">
        <v>8.5</v>
      </c>
      <c r="K52" s="4">
        <v>686</v>
      </c>
      <c r="L52" t="s">
        <v>173</v>
      </c>
      <c r="M52" s="8"/>
      <c r="N52" s="8"/>
      <c r="S52" s="8"/>
      <c r="V52" s="7" t="s">
        <v>174</v>
      </c>
      <c r="W52" s="7" t="s">
        <v>175</v>
      </c>
      <c r="X52" s="24" t="s">
        <v>176</v>
      </c>
      <c r="Y52" s="4" t="s">
        <v>177</v>
      </c>
      <c r="Z52" s="4" t="s">
        <v>125</v>
      </c>
      <c r="AA52" s="4">
        <v>2016</v>
      </c>
      <c r="AB52" s="4">
        <v>1</v>
      </c>
      <c r="AC52" s="4" t="s">
        <v>87</v>
      </c>
      <c r="AD52" s="4" t="s">
        <v>138</v>
      </c>
      <c r="AE52" s="5">
        <v>0.282400012016296</v>
      </c>
      <c r="AF52" s="4">
        <v>4</v>
      </c>
      <c r="AG52" s="4" t="s">
        <v>139</v>
      </c>
      <c r="AH52" s="4" t="s">
        <v>139</v>
      </c>
      <c r="AI52" s="4">
        <v>20</v>
      </c>
      <c r="AJ52" s="8">
        <v>240</v>
      </c>
      <c r="AK52" s="4" t="s">
        <v>184</v>
      </c>
      <c r="AL52" s="4" t="s">
        <v>114</v>
      </c>
      <c r="AM52" s="7" t="s">
        <v>179</v>
      </c>
      <c r="AN52" s="7" t="s">
        <v>180</v>
      </c>
      <c r="AO52" s="5">
        <v>8.52</v>
      </c>
      <c r="AP52" s="5">
        <v>0.57</v>
      </c>
      <c r="AQ52" s="9">
        <v>0.120000004768372</v>
      </c>
      <c r="AR52" s="9">
        <v>55</v>
      </c>
      <c r="AS52" s="9">
        <v>17</v>
      </c>
      <c r="AT52" s="9">
        <v>28</v>
      </c>
      <c r="AU52" s="5">
        <v>0.198986722571628</v>
      </c>
      <c r="AV52" s="14">
        <f t="shared" si="0"/>
        <v>0.04367575122292</v>
      </c>
      <c r="AW52" s="5">
        <v>0.02183787561146</v>
      </c>
      <c r="AX52" s="5">
        <v>0.227375960866526</v>
      </c>
      <c r="AY52" s="14">
        <f t="shared" si="1"/>
        <v>0.048043326345214</v>
      </c>
      <c r="AZ52" s="5">
        <v>0.024021663172607</v>
      </c>
      <c r="BA52" s="33">
        <f t="shared" si="2"/>
        <v>0.133366760987435</v>
      </c>
      <c r="BB52" s="33">
        <f t="shared" si="3"/>
        <v>0.0232054091154295</v>
      </c>
      <c r="CY52" s="5">
        <v>165.952544974408</v>
      </c>
      <c r="CZ52" s="5">
        <f t="shared" si="48"/>
        <v>28.1546134376117</v>
      </c>
      <c r="DB52" s="5">
        <v>170.307221889861</v>
      </c>
      <c r="DC52" s="5">
        <f t="shared" si="49"/>
        <v>34.4540699577239</v>
      </c>
      <c r="DE52" s="33">
        <f t="shared" si="37"/>
        <v>0.025902119800171</v>
      </c>
      <c r="DF52" s="33">
        <f t="shared" si="38"/>
        <v>0.0174275395424338</v>
      </c>
      <c r="EE52" s="5">
        <v>311.429709279171</v>
      </c>
      <c r="EF52" s="14">
        <f t="shared" si="39"/>
        <v>32.357626443648</v>
      </c>
      <c r="EG52" s="5">
        <v>16.178813221824</v>
      </c>
      <c r="EH52" s="5">
        <v>428.414974113898</v>
      </c>
      <c r="EI52" s="14">
        <f t="shared" si="40"/>
        <v>47.291915571486</v>
      </c>
      <c r="EJ52" s="5">
        <v>23.645957785743</v>
      </c>
      <c r="EK52" s="33">
        <f t="shared" si="41"/>
        <v>0.318918631173398</v>
      </c>
      <c r="EL52" s="33">
        <f t="shared" si="42"/>
        <v>0.00574519901497716</v>
      </c>
    </row>
    <row r="53" spans="1:142">
      <c r="A53" s="4">
        <v>11</v>
      </c>
      <c r="B53" s="4" t="s">
        <v>170</v>
      </c>
      <c r="C53" s="4" t="s">
        <v>171</v>
      </c>
      <c r="D53" s="4" t="s">
        <v>172</v>
      </c>
      <c r="E53" s="5">
        <v>147.7126</v>
      </c>
      <c r="F53" s="5">
        <v>-34.3524</v>
      </c>
      <c r="G53" s="4" t="s">
        <v>108</v>
      </c>
      <c r="H53" s="4" t="s">
        <v>108</v>
      </c>
      <c r="I53" s="4">
        <v>280</v>
      </c>
      <c r="J53" s="5">
        <v>8.5</v>
      </c>
      <c r="K53" s="4">
        <v>686</v>
      </c>
      <c r="L53" t="s">
        <v>173</v>
      </c>
      <c r="M53" s="8"/>
      <c r="N53" s="8"/>
      <c r="S53" s="8"/>
      <c r="V53" s="7" t="s">
        <v>181</v>
      </c>
      <c r="W53" s="7" t="s">
        <v>175</v>
      </c>
      <c r="X53" s="24" t="s">
        <v>182</v>
      </c>
      <c r="Y53" s="4" t="s">
        <v>177</v>
      </c>
      <c r="Z53" s="4" t="s">
        <v>125</v>
      </c>
      <c r="AA53" s="4">
        <v>2016</v>
      </c>
      <c r="AB53" s="4">
        <v>1</v>
      </c>
      <c r="AC53" s="4" t="s">
        <v>87</v>
      </c>
      <c r="AD53" s="4" t="s">
        <v>138</v>
      </c>
      <c r="AE53" s="5">
        <v>0.282400012016296</v>
      </c>
      <c r="AF53" s="4">
        <v>4</v>
      </c>
      <c r="AG53" s="4" t="s">
        <v>139</v>
      </c>
      <c r="AH53" s="4" t="s">
        <v>139</v>
      </c>
      <c r="AI53" s="4">
        <v>20</v>
      </c>
      <c r="AJ53" s="8">
        <v>240</v>
      </c>
      <c r="AK53" s="4" t="s">
        <v>185</v>
      </c>
      <c r="AL53" s="4" t="s">
        <v>114</v>
      </c>
      <c r="AM53" s="7" t="s">
        <v>179</v>
      </c>
      <c r="AN53" s="7" t="s">
        <v>180</v>
      </c>
      <c r="AO53" s="5">
        <v>8.52</v>
      </c>
      <c r="AP53" s="5">
        <v>0.57</v>
      </c>
      <c r="AQ53" s="9">
        <v>0.200000002980232</v>
      </c>
      <c r="AR53" s="9">
        <v>55</v>
      </c>
      <c r="AS53" s="9">
        <v>17</v>
      </c>
      <c r="AT53" s="9">
        <v>28</v>
      </c>
      <c r="AU53" s="5">
        <v>0.347484276729559</v>
      </c>
      <c r="AV53" s="14">
        <f t="shared" si="0"/>
        <v>0.056778476589798</v>
      </c>
      <c r="AW53" s="5">
        <v>0.028389238294899</v>
      </c>
      <c r="AX53" s="5">
        <v>0.360587002096436</v>
      </c>
      <c r="AY53" s="14">
        <f t="shared" si="1"/>
        <v>0.052410901467504</v>
      </c>
      <c r="AZ53" s="5">
        <v>0.026205450733752</v>
      </c>
      <c r="BA53" s="33">
        <f t="shared" si="2"/>
        <v>0.0370138477474831</v>
      </c>
      <c r="BB53" s="33">
        <f t="shared" si="3"/>
        <v>0.0119563543225656</v>
      </c>
      <c r="CY53" s="5">
        <v>73.0955747720309</v>
      </c>
      <c r="CZ53" s="5">
        <f t="shared" si="48"/>
        <v>12.4010008525265</v>
      </c>
      <c r="DB53" s="5">
        <v>81.6802934440395</v>
      </c>
      <c r="DC53" s="5">
        <f t="shared" si="49"/>
        <v>16.5243641065811</v>
      </c>
      <c r="DE53" s="33">
        <f t="shared" si="37"/>
        <v>0.111044938166737</v>
      </c>
      <c r="DF53" s="33">
        <f t="shared" si="38"/>
        <v>0.0174275395424338</v>
      </c>
      <c r="EE53" s="5">
        <v>149.641577060931</v>
      </c>
      <c r="EF53" s="14">
        <f t="shared" si="39"/>
        <v>14.934289127838</v>
      </c>
      <c r="EG53" s="5">
        <v>7.46714456391899</v>
      </c>
      <c r="EH53" s="5">
        <v>213.112305854241</v>
      </c>
      <c r="EI53" s="14">
        <f t="shared" si="40"/>
        <v>24.890481879728</v>
      </c>
      <c r="EJ53" s="5">
        <v>12.445240939864</v>
      </c>
      <c r="EK53" s="33">
        <f t="shared" si="41"/>
        <v>0.353576335832031</v>
      </c>
      <c r="EL53" s="33">
        <f t="shared" si="42"/>
        <v>0.00590030617931294</v>
      </c>
    </row>
    <row r="54" spans="1:142">
      <c r="A54" s="4">
        <v>11</v>
      </c>
      <c r="B54" s="4" t="s">
        <v>170</v>
      </c>
      <c r="C54" s="4" t="s">
        <v>171</v>
      </c>
      <c r="D54" s="4" t="s">
        <v>172</v>
      </c>
      <c r="E54" s="5">
        <v>147.7126</v>
      </c>
      <c r="F54" s="5">
        <v>-34.3524</v>
      </c>
      <c r="G54" s="4" t="s">
        <v>108</v>
      </c>
      <c r="H54" s="4" t="s">
        <v>108</v>
      </c>
      <c r="I54" s="4">
        <v>280</v>
      </c>
      <c r="J54" s="5">
        <v>8.5</v>
      </c>
      <c r="K54" s="4">
        <v>686</v>
      </c>
      <c r="L54" t="s">
        <v>173</v>
      </c>
      <c r="M54" s="8"/>
      <c r="N54" s="8"/>
      <c r="S54" s="8"/>
      <c r="V54" s="7" t="s">
        <v>174</v>
      </c>
      <c r="W54" s="7" t="s">
        <v>175</v>
      </c>
      <c r="X54" s="24" t="s">
        <v>176</v>
      </c>
      <c r="Y54" s="4" t="s">
        <v>177</v>
      </c>
      <c r="Z54" s="4" t="s">
        <v>125</v>
      </c>
      <c r="AA54" s="4">
        <v>2016</v>
      </c>
      <c r="AB54" s="4">
        <v>1</v>
      </c>
      <c r="AC54" s="4" t="s">
        <v>87</v>
      </c>
      <c r="AD54" s="4" t="s">
        <v>138</v>
      </c>
      <c r="AE54" s="5">
        <v>0.282400012016296</v>
      </c>
      <c r="AF54" s="4">
        <v>4</v>
      </c>
      <c r="AG54" s="4" t="s">
        <v>139</v>
      </c>
      <c r="AH54" s="4" t="s">
        <v>139</v>
      </c>
      <c r="AI54" s="4">
        <v>20</v>
      </c>
      <c r="AJ54" s="8">
        <f>24*31</f>
        <v>744</v>
      </c>
      <c r="AK54" s="4" t="s">
        <v>186</v>
      </c>
      <c r="AL54" s="4" t="s">
        <v>114</v>
      </c>
      <c r="AM54" s="7" t="s">
        <v>179</v>
      </c>
      <c r="AN54" s="7" t="s">
        <v>180</v>
      </c>
      <c r="AO54" s="5">
        <v>8.52</v>
      </c>
      <c r="AP54" s="5">
        <v>0.57</v>
      </c>
      <c r="AQ54" s="9">
        <v>0.200000002980232</v>
      </c>
      <c r="AR54" s="9">
        <v>55</v>
      </c>
      <c r="AS54" s="9">
        <v>17</v>
      </c>
      <c r="AT54" s="9">
        <v>28</v>
      </c>
      <c r="AU54" s="5">
        <v>0.0727481912743841</v>
      </c>
      <c r="AV54" s="14">
        <f t="shared" si="0"/>
        <v>0.0569928802740318</v>
      </c>
      <c r="AW54" s="5">
        <v>0.0284964401370159</v>
      </c>
      <c r="AX54" s="5">
        <v>0.0899461852981962</v>
      </c>
      <c r="AY54" s="14">
        <f t="shared" si="1"/>
        <v>0.0570470045667916</v>
      </c>
      <c r="AZ54" s="5">
        <v>0.0285235022833958</v>
      </c>
      <c r="BA54" s="33">
        <f t="shared" si="2"/>
        <v>0.212207506826267</v>
      </c>
      <c r="BB54" s="33">
        <f t="shared" si="3"/>
        <v>0.254002833209305</v>
      </c>
      <c r="CY54" s="5">
        <v>142.899480426912</v>
      </c>
      <c r="CZ54" s="5">
        <f t="shared" si="48"/>
        <v>24.2435548817628</v>
      </c>
      <c r="DB54" s="5">
        <v>115.131081224716</v>
      </c>
      <c r="DC54" s="5">
        <f t="shared" si="49"/>
        <v>23.2916389734199</v>
      </c>
      <c r="DE54" s="33">
        <f t="shared" si="37"/>
        <v>-0.21607013302914</v>
      </c>
      <c r="DF54" s="33">
        <f t="shared" si="38"/>
        <v>0.0174275395424338</v>
      </c>
      <c r="EE54" s="5">
        <v>201.813549160671</v>
      </c>
      <c r="EF54" s="14">
        <f t="shared" si="39"/>
        <v>24.98001598721</v>
      </c>
      <c r="EG54" s="5">
        <v>12.490007993605</v>
      </c>
      <c r="EH54" s="5">
        <v>320.46862509992</v>
      </c>
      <c r="EI54" s="14">
        <f t="shared" si="40"/>
        <v>45.796695976552</v>
      </c>
      <c r="EJ54" s="5">
        <v>22.898347988276</v>
      </c>
      <c r="EK54" s="33">
        <f t="shared" si="41"/>
        <v>0.462440130769634</v>
      </c>
      <c r="EL54" s="33">
        <f t="shared" si="42"/>
        <v>0.0089357175572378</v>
      </c>
    </row>
    <row r="55" spans="1:142">
      <c r="A55" s="4">
        <v>11</v>
      </c>
      <c r="B55" s="4" t="s">
        <v>170</v>
      </c>
      <c r="C55" s="4" t="s">
        <v>171</v>
      </c>
      <c r="D55" s="4" t="s">
        <v>172</v>
      </c>
      <c r="E55" s="5">
        <v>147.7126</v>
      </c>
      <c r="F55" s="5">
        <v>-34.3524</v>
      </c>
      <c r="G55" s="4" t="s">
        <v>108</v>
      </c>
      <c r="H55" s="4" t="s">
        <v>108</v>
      </c>
      <c r="I55" s="4">
        <v>280</v>
      </c>
      <c r="J55" s="5">
        <v>8.5</v>
      </c>
      <c r="K55" s="4">
        <v>686</v>
      </c>
      <c r="L55" t="s">
        <v>173</v>
      </c>
      <c r="M55" s="8"/>
      <c r="N55" s="8"/>
      <c r="S55" s="8"/>
      <c r="V55" s="7" t="s">
        <v>181</v>
      </c>
      <c r="W55" s="7" t="s">
        <v>175</v>
      </c>
      <c r="X55" s="24" t="s">
        <v>182</v>
      </c>
      <c r="Y55" s="4" t="s">
        <v>177</v>
      </c>
      <c r="Z55" s="4" t="s">
        <v>125</v>
      </c>
      <c r="AA55" s="4">
        <v>2016</v>
      </c>
      <c r="AB55" s="4">
        <v>1</v>
      </c>
      <c r="AC55" s="4" t="s">
        <v>87</v>
      </c>
      <c r="AD55" s="4" t="s">
        <v>138</v>
      </c>
      <c r="AE55" s="5">
        <v>0.282400012016296</v>
      </c>
      <c r="AF55" s="4">
        <v>4</v>
      </c>
      <c r="AG55" s="4" t="s">
        <v>139</v>
      </c>
      <c r="AH55" s="4" t="s">
        <v>139</v>
      </c>
      <c r="AI55" s="4">
        <v>20</v>
      </c>
      <c r="AJ55" s="8">
        <f>24*31</f>
        <v>744</v>
      </c>
      <c r="AK55" s="4" t="s">
        <v>187</v>
      </c>
      <c r="AL55" s="4" t="s">
        <v>114</v>
      </c>
      <c r="AM55" s="7" t="s">
        <v>179</v>
      </c>
      <c r="AN55" s="7" t="s">
        <v>180</v>
      </c>
      <c r="AO55" s="5">
        <v>8.52</v>
      </c>
      <c r="AP55" s="5">
        <v>0.57</v>
      </c>
      <c r="AQ55" s="9">
        <v>0.200000002980232</v>
      </c>
      <c r="AR55" s="9">
        <v>55</v>
      </c>
      <c r="AS55" s="9">
        <v>17</v>
      </c>
      <c r="AT55" s="9">
        <v>28</v>
      </c>
      <c r="AU55" s="5">
        <v>0.153346028727442</v>
      </c>
      <c r="AV55" s="14">
        <f t="shared" si="0"/>
        <v>0.043840677133872</v>
      </c>
      <c r="AW55" s="5">
        <v>0.021920338566936</v>
      </c>
      <c r="AX55" s="5">
        <v>0.13108741333077</v>
      </c>
      <c r="AY55" s="14">
        <f t="shared" si="1"/>
        <v>0.043827146060682</v>
      </c>
      <c r="AZ55" s="5">
        <v>0.021913573030341</v>
      </c>
      <c r="BA55" s="33">
        <f t="shared" si="2"/>
        <v>-0.156832615431421</v>
      </c>
      <c r="BB55" s="33">
        <f t="shared" si="3"/>
        <v>0.0483788332170425</v>
      </c>
      <c r="CY55" s="5">
        <v>66.1475625082061</v>
      </c>
      <c r="CZ55" s="5">
        <f t="shared" si="48"/>
        <v>11.2222385775765</v>
      </c>
      <c r="DB55" s="5">
        <v>72.396038489674</v>
      </c>
      <c r="DC55" s="5">
        <f t="shared" si="49"/>
        <v>14.6461092319292</v>
      </c>
      <c r="DE55" s="33">
        <f t="shared" si="37"/>
        <v>0.0902635389676352</v>
      </c>
      <c r="DF55" s="33">
        <f t="shared" si="38"/>
        <v>0.0174275395424338</v>
      </c>
      <c r="EE55" s="5">
        <v>131.036837196909</v>
      </c>
      <c r="EF55" s="14">
        <f t="shared" si="39"/>
        <v>16.653343991472</v>
      </c>
      <c r="EG55" s="5">
        <v>8.32667199573601</v>
      </c>
      <c r="EH55" s="5">
        <v>219.507727151612</v>
      </c>
      <c r="EI55" s="14">
        <f t="shared" si="40"/>
        <v>27.061683986144</v>
      </c>
      <c r="EJ55" s="5">
        <v>13.530841993072</v>
      </c>
      <c r="EK55" s="33">
        <f t="shared" si="41"/>
        <v>0.515908951671547</v>
      </c>
      <c r="EL55" s="33">
        <f t="shared" si="42"/>
        <v>0.00783761133891757</v>
      </c>
    </row>
    <row r="56" spans="1:142">
      <c r="A56" s="4">
        <v>11</v>
      </c>
      <c r="B56" s="4" t="s">
        <v>170</v>
      </c>
      <c r="C56" s="4" t="s">
        <v>171</v>
      </c>
      <c r="D56" s="4" t="s">
        <v>172</v>
      </c>
      <c r="E56" s="5">
        <v>147.7126</v>
      </c>
      <c r="F56" s="5">
        <v>-34.3524</v>
      </c>
      <c r="G56" s="4" t="s">
        <v>108</v>
      </c>
      <c r="H56" s="4" t="s">
        <v>108</v>
      </c>
      <c r="I56" s="4">
        <v>280</v>
      </c>
      <c r="J56" s="5">
        <v>8.5</v>
      </c>
      <c r="K56" s="4">
        <v>686</v>
      </c>
      <c r="L56" t="s">
        <v>173</v>
      </c>
      <c r="M56" s="8"/>
      <c r="N56" s="8"/>
      <c r="S56" s="8"/>
      <c r="V56" s="7" t="s">
        <v>174</v>
      </c>
      <c r="W56" s="7" t="s">
        <v>175</v>
      </c>
      <c r="X56" s="24" t="s">
        <v>176</v>
      </c>
      <c r="Y56" s="4" t="s">
        <v>177</v>
      </c>
      <c r="Z56" s="4" t="s">
        <v>125</v>
      </c>
      <c r="AA56" s="4">
        <v>2016</v>
      </c>
      <c r="AB56" s="4">
        <v>1</v>
      </c>
      <c r="AC56" s="4" t="s">
        <v>87</v>
      </c>
      <c r="AD56" s="4" t="s">
        <v>138</v>
      </c>
      <c r="AE56" s="5">
        <v>0.282400012016296</v>
      </c>
      <c r="AF56" s="4">
        <v>4</v>
      </c>
      <c r="AG56" s="4" t="s">
        <v>139</v>
      </c>
      <c r="AH56" s="4" t="s">
        <v>139</v>
      </c>
      <c r="AI56" s="4">
        <v>20</v>
      </c>
      <c r="AJ56" s="8">
        <f>24*90</f>
        <v>2160</v>
      </c>
      <c r="AK56" s="4" t="s">
        <v>188</v>
      </c>
      <c r="AL56" s="4" t="s">
        <v>114</v>
      </c>
      <c r="AM56" s="7" t="s">
        <v>179</v>
      </c>
      <c r="AN56" s="7" t="s">
        <v>180</v>
      </c>
      <c r="AO56" s="5">
        <v>8.52</v>
      </c>
      <c r="AP56" s="5">
        <v>0.57</v>
      </c>
      <c r="AQ56" s="9">
        <v>0.200000002980232</v>
      </c>
      <c r="AR56" s="9">
        <v>55</v>
      </c>
      <c r="AS56" s="9">
        <v>17</v>
      </c>
      <c r="AT56" s="9">
        <v>28</v>
      </c>
      <c r="AU56" s="5">
        <v>0.0642980360675626</v>
      </c>
      <c r="AV56" s="14">
        <f t="shared" si="0"/>
        <v>0.026290875207133</v>
      </c>
      <c r="AW56" s="5">
        <v>0.0131454376035665</v>
      </c>
      <c r="AX56" s="5">
        <v>0.0661585586311139</v>
      </c>
      <c r="AY56" s="14">
        <f t="shared" si="1"/>
        <v>0.0306614118473316</v>
      </c>
      <c r="AZ56" s="5">
        <v>0.0153307059236658</v>
      </c>
      <c r="BA56" s="33">
        <f t="shared" si="2"/>
        <v>0.02852517686603</v>
      </c>
      <c r="BB56" s="33">
        <f t="shared" si="3"/>
        <v>0.0954951946362267</v>
      </c>
      <c r="CY56" s="5">
        <v>102.856870431852</v>
      </c>
      <c r="CZ56" s="5">
        <f t="shared" si="48"/>
        <v>17.4501417068228</v>
      </c>
      <c r="DB56" s="5">
        <v>92.0832317320977</v>
      </c>
      <c r="DC56" s="5">
        <f t="shared" si="49"/>
        <v>18.6289346559993</v>
      </c>
      <c r="DE56" s="33">
        <f t="shared" si="37"/>
        <v>-0.110645553570655</v>
      </c>
      <c r="DF56" s="33">
        <f t="shared" si="38"/>
        <v>0.0174275395424338</v>
      </c>
      <c r="EE56" s="5">
        <v>215.344391153743</v>
      </c>
      <c r="EF56" s="14">
        <f t="shared" si="39"/>
        <v>20.816679989342</v>
      </c>
      <c r="EG56" s="5">
        <v>10.408339994671</v>
      </c>
      <c r="EH56" s="5">
        <v>309.019451105781</v>
      </c>
      <c r="EI56" s="14">
        <f t="shared" si="40"/>
        <v>29.14335198508</v>
      </c>
      <c r="EJ56" s="5">
        <v>14.57167599254</v>
      </c>
      <c r="EK56" s="33">
        <f t="shared" si="41"/>
        <v>0.361165657575783</v>
      </c>
      <c r="EL56" s="33">
        <f t="shared" si="42"/>
        <v>0.00455967602114833</v>
      </c>
    </row>
    <row r="57" spans="1:142">
      <c r="A57" s="4">
        <v>11</v>
      </c>
      <c r="B57" s="4" t="s">
        <v>170</v>
      </c>
      <c r="C57" s="4" t="s">
        <v>171</v>
      </c>
      <c r="D57" s="4" t="s">
        <v>172</v>
      </c>
      <c r="E57" s="5">
        <v>147.7126</v>
      </c>
      <c r="F57" s="5">
        <v>-34.3524</v>
      </c>
      <c r="G57" s="4" t="s">
        <v>108</v>
      </c>
      <c r="H57" s="4" t="s">
        <v>108</v>
      </c>
      <c r="I57" s="4">
        <v>280</v>
      </c>
      <c r="J57" s="5">
        <v>8.5</v>
      </c>
      <c r="K57" s="4">
        <v>686</v>
      </c>
      <c r="L57" t="s">
        <v>173</v>
      </c>
      <c r="M57" s="8"/>
      <c r="N57" s="8"/>
      <c r="S57" s="8"/>
      <c r="V57" s="7" t="s">
        <v>181</v>
      </c>
      <c r="W57" s="7" t="s">
        <v>175</v>
      </c>
      <c r="X57" s="24" t="s">
        <v>182</v>
      </c>
      <c r="Y57" s="4" t="s">
        <v>177</v>
      </c>
      <c r="Z57" s="4" t="s">
        <v>125</v>
      </c>
      <c r="AA57" s="4">
        <v>2016</v>
      </c>
      <c r="AB57" s="4">
        <v>1</v>
      </c>
      <c r="AC57" s="4" t="s">
        <v>87</v>
      </c>
      <c r="AD57" s="4" t="s">
        <v>138</v>
      </c>
      <c r="AE57" s="5">
        <v>0.282400012016296</v>
      </c>
      <c r="AF57" s="4">
        <v>4</v>
      </c>
      <c r="AG57" s="4" t="s">
        <v>139</v>
      </c>
      <c r="AH57" s="4" t="s">
        <v>139</v>
      </c>
      <c r="AI57" s="4">
        <v>20</v>
      </c>
      <c r="AJ57" s="8">
        <f>24*90</f>
        <v>2160</v>
      </c>
      <c r="AK57" s="4" t="s">
        <v>189</v>
      </c>
      <c r="AL57" s="4" t="s">
        <v>114</v>
      </c>
      <c r="AM57" s="7" t="s">
        <v>179</v>
      </c>
      <c r="AN57" s="7" t="s">
        <v>180</v>
      </c>
      <c r="AO57" s="5">
        <v>8.52</v>
      </c>
      <c r="AP57" s="5">
        <v>0.57</v>
      </c>
      <c r="AQ57" s="9">
        <v>0.200000002980232</v>
      </c>
      <c r="AR57" s="9">
        <v>55</v>
      </c>
      <c r="AS57" s="9">
        <v>17</v>
      </c>
      <c r="AT57" s="9">
        <v>28</v>
      </c>
      <c r="AU57" s="5">
        <v>0.0988361003836759</v>
      </c>
      <c r="AV57" s="14">
        <f t="shared" si="0"/>
        <v>0.0219338696401242</v>
      </c>
      <c r="AW57" s="5">
        <v>0.0109669348200621</v>
      </c>
      <c r="AX57" s="5">
        <v>0.094113755840552</v>
      </c>
      <c r="AY57" s="14">
        <f t="shared" si="1"/>
        <v>0.026304406280322</v>
      </c>
      <c r="AZ57" s="5">
        <v>0.013152203140161</v>
      </c>
      <c r="BA57" s="33">
        <f t="shared" si="2"/>
        <v>-0.0489587073916185</v>
      </c>
      <c r="BB57" s="33">
        <f t="shared" si="3"/>
        <v>0.0318417893980634</v>
      </c>
      <c r="CY57" s="5">
        <v>63.3378975734497</v>
      </c>
      <c r="CZ57" s="5">
        <f t="shared" si="48"/>
        <v>10.7455659833751</v>
      </c>
      <c r="DB57" s="5">
        <v>86.5811340573592</v>
      </c>
      <c r="DC57" s="5">
        <f t="shared" si="49"/>
        <v>17.5158306073509</v>
      </c>
      <c r="DE57" s="33">
        <f t="shared" si="37"/>
        <v>0.312598092458764</v>
      </c>
      <c r="DF57" s="33">
        <f t="shared" si="38"/>
        <v>0.0174275395424338</v>
      </c>
      <c r="EE57" s="5">
        <v>156.016853184119</v>
      </c>
      <c r="EF57" s="14">
        <f t="shared" si="39"/>
        <v>12.490007993604</v>
      </c>
      <c r="EG57" s="5">
        <v>6.24500399680201</v>
      </c>
      <c r="EH57" s="5">
        <v>255.93691713296</v>
      </c>
      <c r="EI57" s="14">
        <f t="shared" si="40"/>
        <v>16.653343991474</v>
      </c>
      <c r="EJ57" s="5">
        <v>8.326671995737</v>
      </c>
      <c r="EK57" s="33">
        <f t="shared" si="41"/>
        <v>0.49496696201852</v>
      </c>
      <c r="EL57" s="33">
        <f t="shared" si="42"/>
        <v>0.00266068730175794</v>
      </c>
    </row>
    <row r="58" spans="1:142">
      <c r="A58" s="4">
        <v>12</v>
      </c>
      <c r="B58" s="4" t="s">
        <v>190</v>
      </c>
      <c r="C58" s="4" t="s">
        <v>150</v>
      </c>
      <c r="D58" s="4" t="s">
        <v>191</v>
      </c>
      <c r="E58" s="5">
        <v>100.25</v>
      </c>
      <c r="F58" s="5">
        <v>37.3</v>
      </c>
      <c r="G58" s="4" t="s">
        <v>192</v>
      </c>
      <c r="H58" s="4" t="s">
        <v>123</v>
      </c>
      <c r="I58" s="4">
        <v>3290</v>
      </c>
      <c r="J58" s="5">
        <v>0.18</v>
      </c>
      <c r="K58" s="4">
        <v>384</v>
      </c>
      <c r="L58" t="s">
        <v>86</v>
      </c>
      <c r="M58" s="6">
        <v>2</v>
      </c>
      <c r="N58" s="7" t="s">
        <v>87</v>
      </c>
      <c r="O58" s="4" t="s">
        <v>124</v>
      </c>
      <c r="P58" s="4" t="s">
        <v>124</v>
      </c>
      <c r="Q58" s="4" t="s">
        <v>89</v>
      </c>
      <c r="S58" s="8"/>
      <c r="AA58" s="4">
        <v>2013</v>
      </c>
      <c r="AB58" s="4">
        <v>3</v>
      </c>
      <c r="AC58" s="4" t="s">
        <v>87</v>
      </c>
      <c r="AD58" s="4" t="s">
        <v>90</v>
      </c>
      <c r="AE58" s="5">
        <v>0.335099995136261</v>
      </c>
      <c r="AF58" s="4">
        <v>5</v>
      </c>
      <c r="AG58" s="4" t="s">
        <v>100</v>
      </c>
      <c r="AH58" s="4" t="s">
        <v>100</v>
      </c>
      <c r="AI58" s="4">
        <v>20</v>
      </c>
      <c r="AJ58" s="8">
        <v>24</v>
      </c>
      <c r="AK58" s="4" t="s">
        <v>193</v>
      </c>
      <c r="AL58" s="4" t="s">
        <v>114</v>
      </c>
      <c r="AM58" s="7" t="s">
        <v>94</v>
      </c>
      <c r="AN58" s="7" t="s">
        <v>95</v>
      </c>
      <c r="AO58" s="5">
        <v>8.09</v>
      </c>
      <c r="AP58" s="5">
        <v>2.93</v>
      </c>
      <c r="AQ58" s="9">
        <v>0.275000005960464</v>
      </c>
      <c r="AR58" s="9">
        <v>41</v>
      </c>
      <c r="AS58" s="9">
        <v>44</v>
      </c>
      <c r="AT58" s="9">
        <v>14</v>
      </c>
      <c r="AU58" s="5">
        <v>0.163443275622762</v>
      </c>
      <c r="AV58" s="14">
        <f t="shared" si="0"/>
        <v>0.0510461862056163</v>
      </c>
      <c r="AW58" s="5">
        <v>0.022828548469574</v>
      </c>
      <c r="AX58" s="5">
        <v>0.19197896120973</v>
      </c>
      <c r="AY58" s="14">
        <f t="shared" si="1"/>
        <v>0.0714646606878637</v>
      </c>
      <c r="AZ58" s="5">
        <v>0.031959967857404</v>
      </c>
      <c r="BA58" s="33">
        <f t="shared" si="2"/>
        <v>0.16091979693784</v>
      </c>
      <c r="BB58" s="33">
        <f t="shared" si="3"/>
        <v>0.0472228316524185</v>
      </c>
      <c r="BC58" s="5">
        <v>0.212065972222222</v>
      </c>
      <c r="BD58" s="14">
        <f>BE58*(AF58^0.5)</f>
        <v>0.0873464053710855</v>
      </c>
      <c r="BE58" s="5">
        <v>0.0390625</v>
      </c>
      <c r="BF58" s="5">
        <v>0.242447916666666</v>
      </c>
      <c r="BG58" s="14">
        <f>BH58*(AF58^0.5)</f>
        <v>0.116461873828116</v>
      </c>
      <c r="BH58" s="5">
        <v>0.052083333333334</v>
      </c>
      <c r="BI58" s="33">
        <f>LN(BF58)-LN(BC58)</f>
        <v>0.133889494687435</v>
      </c>
      <c r="BJ58" s="33">
        <f>(BG58^2)/(AF58*(BF58^2))+(BD58^2)/(AF58*(BC58^2))</f>
        <v>0.0800783725530971</v>
      </c>
      <c r="BK58" s="5">
        <v>1.02894027176566</v>
      </c>
      <c r="BL58" s="14">
        <f>BM58*(AF58^0.5)</f>
        <v>0.118699461295548</v>
      </c>
      <c r="BM58" s="5">
        <v>0.05308401286989</v>
      </c>
      <c r="BN58" s="5">
        <v>0.965396260682584</v>
      </c>
      <c r="BO58" s="14">
        <f>BP58*(AF58^0.5)</f>
        <v>0.0890673551435885</v>
      </c>
      <c r="BP58" s="5">
        <v>0.0398321321354359</v>
      </c>
      <c r="BQ58" s="33">
        <f>LN(BN58)-LN(BK58)</f>
        <v>-0.0637460393339549</v>
      </c>
      <c r="BR58" s="33">
        <f>(BO58^2)/(AF58*(BN58^2))+(BL58^2)/(AF58*(BK58^2))</f>
        <v>0.00436400434891776</v>
      </c>
      <c r="CI58" s="5">
        <v>29.3</v>
      </c>
      <c r="CJ58" s="14">
        <f>CK58*(AF58^0.5)</f>
        <v>3.80131556174964</v>
      </c>
      <c r="CK58" s="5">
        <v>1.7</v>
      </c>
      <c r="CL58" s="5">
        <v>28.9</v>
      </c>
      <c r="CM58" s="14">
        <f>CN58*(AF58^0.5)</f>
        <v>1.34164078649987</v>
      </c>
      <c r="CN58" s="5">
        <v>0.6</v>
      </c>
      <c r="CO58" s="33">
        <f>LN(CL58)-LN(CI58)</f>
        <v>-0.0137459209046353</v>
      </c>
      <c r="CP58" s="33">
        <f>(CM58^2)/(AF58*(CL58^2))+(CJ58^2)/(AF58*(CI58^2))</f>
        <v>0.00379740516792903</v>
      </c>
      <c r="CY58" s="5">
        <v>57.5575332614167</v>
      </c>
      <c r="CZ58" s="14">
        <f t="shared" ref="CZ58:CZ71" si="50">DA58*(AF58^0.5)</f>
        <v>5.02532357402854</v>
      </c>
      <c r="DA58" s="5">
        <v>2.247393024092</v>
      </c>
      <c r="DB58" s="5">
        <v>71.4164569099844</v>
      </c>
      <c r="DC58" s="14">
        <f t="shared" ref="DC58:DC71" si="51">DD58*(AF58^0.5)</f>
        <v>2.51266178701427</v>
      </c>
      <c r="DD58" s="5">
        <v>1.123696512046</v>
      </c>
      <c r="DE58" s="33">
        <f t="shared" si="37"/>
        <v>0.21574330570464</v>
      </c>
      <c r="DF58" s="33">
        <f t="shared" si="38"/>
        <v>0.00177216422592145</v>
      </c>
      <c r="EE58" s="5">
        <v>766.445182724252</v>
      </c>
      <c r="EF58" s="14">
        <f t="shared" si="39"/>
        <v>115.889237372082</v>
      </c>
      <c r="EG58" s="5">
        <v>51.827242524917</v>
      </c>
      <c r="EH58" s="5">
        <v>747.50830564784</v>
      </c>
      <c r="EI58" s="14">
        <f t="shared" si="40"/>
        <v>82.4596496685966</v>
      </c>
      <c r="EJ58" s="5">
        <v>36.87707641196</v>
      </c>
      <c r="EK58" s="33">
        <f t="shared" si="41"/>
        <v>-0.0250177629752883</v>
      </c>
      <c r="EL58" s="33">
        <f t="shared" si="42"/>
        <v>0.0070062808681067</v>
      </c>
    </row>
    <row r="59" spans="1:142">
      <c r="A59" s="4">
        <v>12</v>
      </c>
      <c r="B59" s="4" t="s">
        <v>190</v>
      </c>
      <c r="C59" s="4" t="s">
        <v>150</v>
      </c>
      <c r="D59" s="4" t="s">
        <v>191</v>
      </c>
      <c r="E59" s="5">
        <v>100.25</v>
      </c>
      <c r="F59" s="5">
        <v>37.3</v>
      </c>
      <c r="G59" s="4" t="s">
        <v>192</v>
      </c>
      <c r="H59" s="4" t="s">
        <v>123</v>
      </c>
      <c r="I59" s="4">
        <v>3290</v>
      </c>
      <c r="J59" s="5">
        <v>0.18</v>
      </c>
      <c r="K59" s="4">
        <v>384</v>
      </c>
      <c r="L59" t="s">
        <v>86</v>
      </c>
      <c r="M59" s="6">
        <v>8</v>
      </c>
      <c r="N59" s="7" t="s">
        <v>96</v>
      </c>
      <c r="O59" s="4" t="s">
        <v>124</v>
      </c>
      <c r="P59" s="4" t="s">
        <v>124</v>
      </c>
      <c r="Q59" s="4" t="s">
        <v>89</v>
      </c>
      <c r="S59" s="8"/>
      <c r="AA59" s="4">
        <v>2013</v>
      </c>
      <c r="AB59" s="4">
        <v>3</v>
      </c>
      <c r="AC59" s="4" t="s">
        <v>87</v>
      </c>
      <c r="AD59" s="4" t="s">
        <v>90</v>
      </c>
      <c r="AE59" s="5">
        <v>0.335099995136261</v>
      </c>
      <c r="AF59" s="4">
        <v>5</v>
      </c>
      <c r="AG59" s="4" t="s">
        <v>100</v>
      </c>
      <c r="AH59" s="4" t="s">
        <v>100</v>
      </c>
      <c r="AI59" s="4">
        <v>20</v>
      </c>
      <c r="AJ59" s="8">
        <v>24</v>
      </c>
      <c r="AK59" s="4" t="s">
        <v>194</v>
      </c>
      <c r="AL59" s="4" t="s">
        <v>114</v>
      </c>
      <c r="AM59" s="7" t="s">
        <v>94</v>
      </c>
      <c r="AN59" s="7" t="s">
        <v>95</v>
      </c>
      <c r="AO59" s="5">
        <v>8.09</v>
      </c>
      <c r="AP59" s="5">
        <v>2.93</v>
      </c>
      <c r="AQ59" s="9">
        <v>0.275000005960464</v>
      </c>
      <c r="AR59" s="9">
        <v>41</v>
      </c>
      <c r="AS59" s="9">
        <v>44</v>
      </c>
      <c r="AT59" s="9">
        <v>14</v>
      </c>
      <c r="AU59" s="5">
        <v>0.163443275622762</v>
      </c>
      <c r="AV59" s="14">
        <f t="shared" si="0"/>
        <v>0.0510461862056163</v>
      </c>
      <c r="AW59" s="5">
        <v>0.022828548469574</v>
      </c>
      <c r="AX59" s="5">
        <v>0.238777485572357</v>
      </c>
      <c r="AY59" s="14">
        <f t="shared" si="1"/>
        <v>0.0484938768953348</v>
      </c>
      <c r="AZ59" s="5">
        <v>0.021687121046095</v>
      </c>
      <c r="BA59" s="33">
        <f t="shared" si="2"/>
        <v>0.379066103497588</v>
      </c>
      <c r="BB59" s="33">
        <f t="shared" si="3"/>
        <v>0.0277577365010279</v>
      </c>
      <c r="BC59" s="5">
        <v>0.212065972222222</v>
      </c>
      <c r="BD59" s="14">
        <f>BE59*(AF59^0.5)</f>
        <v>0.0873464053710855</v>
      </c>
      <c r="BE59" s="5">
        <v>0.0390625</v>
      </c>
      <c r="BF59" s="5">
        <v>0.322743055555555</v>
      </c>
      <c r="BG59" s="14">
        <f>BH59*(AF59^0.5)</f>
        <v>0.0873464053710855</v>
      </c>
      <c r="BH59" s="5">
        <v>0.0390625</v>
      </c>
      <c r="BI59" s="33">
        <f>LN(BF59)-LN(BC59)</f>
        <v>0.419959097023648</v>
      </c>
      <c r="BJ59" s="33">
        <f>(BG59^2)/(AF59*(BF59^2))+(BD59^2)/(AF59*(BC59^2))</f>
        <v>0.0485784914262588</v>
      </c>
      <c r="BK59" s="5">
        <v>1.02894027176566</v>
      </c>
      <c r="BL59" s="14">
        <f>BM59*(AF59^0.5)</f>
        <v>0.118699461295548</v>
      </c>
      <c r="BM59" s="5">
        <v>0.05308401286989</v>
      </c>
      <c r="BN59" s="5">
        <v>0.994691904672739</v>
      </c>
      <c r="BO59" s="14">
        <f>BP59*(AF59^0.5)</f>
        <v>0.0593497306477649</v>
      </c>
      <c r="BP59" s="5">
        <v>0.026542006434941</v>
      </c>
      <c r="BQ59" s="33">
        <f>LN(BN59)-LN(BK59)</f>
        <v>-0.0338516435538999</v>
      </c>
      <c r="BR59" s="33">
        <f>(BO59^2)/(AF59*(BN59^2))+(BL59^2)/(AF59*(BK59^2))</f>
        <v>0.00337364375101545</v>
      </c>
      <c r="CI59" s="5">
        <v>29.3</v>
      </c>
      <c r="CJ59" s="14">
        <f>CK59*(AF59^0.5)</f>
        <v>3.80131556174964</v>
      </c>
      <c r="CK59" s="5">
        <v>1.7</v>
      </c>
      <c r="CL59" s="5">
        <v>30.3</v>
      </c>
      <c r="CM59" s="14">
        <f>CN59*(AF59^0.5)</f>
        <v>2.45967477524977</v>
      </c>
      <c r="CN59" s="5">
        <v>1.1</v>
      </c>
      <c r="CO59" s="33">
        <f>LN(CL59)-LN(CI59)</f>
        <v>0.0335601964923016</v>
      </c>
      <c r="CP59" s="33">
        <f>(CM59^2)/(AF59*(CL59^2))+(CJ59^2)/(AF59*(CI59^2))</f>
        <v>0.00468432942349807</v>
      </c>
      <c r="CY59" s="5">
        <v>57.5575332614167</v>
      </c>
      <c r="CZ59" s="14">
        <f t="shared" si="50"/>
        <v>5.02532357402854</v>
      </c>
      <c r="DA59" s="5">
        <v>2.247393024092</v>
      </c>
      <c r="DB59" s="5">
        <v>75.5366774541531</v>
      </c>
      <c r="DC59" s="14">
        <f t="shared" si="51"/>
        <v>3.35021571601917</v>
      </c>
      <c r="DD59" s="5">
        <v>1.4982620160614</v>
      </c>
      <c r="DE59" s="33">
        <f t="shared" si="37"/>
        <v>0.271833306372211</v>
      </c>
      <c r="DF59" s="33">
        <f t="shared" si="38"/>
        <v>0.00191801529364559</v>
      </c>
      <c r="EE59" s="5">
        <v>766.445182724252</v>
      </c>
      <c r="EF59" s="14">
        <f t="shared" si="39"/>
        <v>115.889237372082</v>
      </c>
      <c r="EG59" s="5">
        <v>51.827242524917</v>
      </c>
      <c r="EH59" s="5">
        <v>775.415282392026</v>
      </c>
      <c r="EI59" s="14">
        <f t="shared" si="40"/>
        <v>60.1732578662726</v>
      </c>
      <c r="EJ59" s="5">
        <v>26.9102990033219</v>
      </c>
      <c r="EK59" s="33">
        <f t="shared" si="41"/>
        <v>0.0116355546727469</v>
      </c>
      <c r="EL59" s="33">
        <f t="shared" si="42"/>
        <v>0.00577689639991581</v>
      </c>
    </row>
    <row r="60" spans="1:142">
      <c r="A60" s="4">
        <v>12</v>
      </c>
      <c r="B60" s="4" t="s">
        <v>190</v>
      </c>
      <c r="C60" s="4" t="s">
        <v>150</v>
      </c>
      <c r="D60" s="4" t="s">
        <v>191</v>
      </c>
      <c r="E60" s="5">
        <v>100.25</v>
      </c>
      <c r="F60" s="5">
        <v>37.3</v>
      </c>
      <c r="G60" s="4" t="s">
        <v>192</v>
      </c>
      <c r="H60" s="4" t="s">
        <v>123</v>
      </c>
      <c r="I60" s="4">
        <v>3290</v>
      </c>
      <c r="J60" s="5">
        <v>0.18</v>
      </c>
      <c r="K60" s="4">
        <v>384</v>
      </c>
      <c r="L60" t="s">
        <v>86</v>
      </c>
      <c r="M60" s="6">
        <v>16</v>
      </c>
      <c r="N60" s="7" t="s">
        <v>109</v>
      </c>
      <c r="O60" s="4" t="s">
        <v>124</v>
      </c>
      <c r="P60" s="4" t="s">
        <v>124</v>
      </c>
      <c r="Q60" s="4" t="s">
        <v>89</v>
      </c>
      <c r="S60" s="8"/>
      <c r="AA60" s="4">
        <v>2013</v>
      </c>
      <c r="AB60" s="4">
        <v>3</v>
      </c>
      <c r="AC60" s="4" t="s">
        <v>87</v>
      </c>
      <c r="AD60" s="4" t="s">
        <v>90</v>
      </c>
      <c r="AE60" s="5">
        <v>0.335099995136261</v>
      </c>
      <c r="AF60" s="4">
        <v>5</v>
      </c>
      <c r="AG60" s="4" t="s">
        <v>100</v>
      </c>
      <c r="AH60" s="4" t="s">
        <v>100</v>
      </c>
      <c r="AI60" s="4">
        <v>20</v>
      </c>
      <c r="AJ60" s="8">
        <v>24</v>
      </c>
      <c r="AK60" s="4" t="s">
        <v>195</v>
      </c>
      <c r="AL60" s="4" t="s">
        <v>114</v>
      </c>
      <c r="AM60" s="7" t="s">
        <v>94</v>
      </c>
      <c r="AN60" s="7" t="s">
        <v>95</v>
      </c>
      <c r="AO60" s="5">
        <v>8.09</v>
      </c>
      <c r="AP60" s="5">
        <v>2.93</v>
      </c>
      <c r="AQ60" s="9">
        <v>0.275000005960464</v>
      </c>
      <c r="AR60" s="9">
        <v>41</v>
      </c>
      <c r="AS60" s="9">
        <v>44</v>
      </c>
      <c r="AT60" s="9">
        <v>14</v>
      </c>
      <c r="AU60" s="5">
        <v>0.163443275622762</v>
      </c>
      <c r="AV60" s="14">
        <f t="shared" si="0"/>
        <v>0.0510461862056163</v>
      </c>
      <c r="AW60" s="5">
        <v>0.022828548469574</v>
      </c>
      <c r="AX60" s="5">
        <v>0.294707429322813</v>
      </c>
      <c r="AY60" s="14">
        <f t="shared" si="1"/>
        <v>0.0459415675850555</v>
      </c>
      <c r="AZ60" s="5">
        <v>0.020545693622617</v>
      </c>
      <c r="BA60" s="33">
        <f t="shared" si="2"/>
        <v>0.589517107154799</v>
      </c>
      <c r="BB60" s="33">
        <f t="shared" si="3"/>
        <v>0.0243686966378718</v>
      </c>
      <c r="BC60" s="5">
        <v>0.212065972222222</v>
      </c>
      <c r="BD60" s="14">
        <f>BE60*(AF60^0.5)</f>
        <v>0.0873464053710855</v>
      </c>
      <c r="BE60" s="5">
        <v>0.0390625</v>
      </c>
      <c r="BF60" s="5">
        <v>0.376996527777777</v>
      </c>
      <c r="BG60" s="14">
        <f>BH60*(AF60^0.5)</f>
        <v>0.0824938272949161</v>
      </c>
      <c r="BH60" s="5">
        <v>0.036892361111112</v>
      </c>
      <c r="BI60" s="33">
        <f>LN(BF60)-LN(BC60)</f>
        <v>0.57533856127708</v>
      </c>
      <c r="BJ60" s="33">
        <f>(BG60^2)/(AF60*(BF60^2))+(BD60^2)/(AF60*(BC60^2))</f>
        <v>0.0435058596306129</v>
      </c>
      <c r="BK60" s="5">
        <v>1.02894027176566</v>
      </c>
      <c r="BL60" s="14">
        <f>BM60*(AF60^0.5)</f>
        <v>0.118699461295548</v>
      </c>
      <c r="BM60" s="5">
        <v>0.05308401286989</v>
      </c>
      <c r="BN60" s="5">
        <v>0.851674854148997</v>
      </c>
      <c r="BO60" s="14">
        <f>BP60*(AF60^0.5)</f>
        <v>0.147989494072007</v>
      </c>
      <c r="BP60" s="5">
        <v>0.0661829137401619</v>
      </c>
      <c r="BQ60" s="33">
        <f>LN(BN60)-LN(BK60)</f>
        <v>-0.189079861812372</v>
      </c>
      <c r="BR60" s="33">
        <f>(BO60^2)/(AF60*(BN60^2))+(BL60^2)/(AF60*(BK60^2))</f>
        <v>0.00870033600984726</v>
      </c>
      <c r="CI60" s="5">
        <v>29.3</v>
      </c>
      <c r="CJ60" s="14">
        <f>CK60*(AF60^0.5)</f>
        <v>3.80131556174964</v>
      </c>
      <c r="CK60" s="5">
        <v>1.7</v>
      </c>
      <c r="CL60" s="5">
        <v>30.3</v>
      </c>
      <c r="CM60" s="14">
        <f>CN60*(AF60^0.5)</f>
        <v>3.35410196624968</v>
      </c>
      <c r="CN60" s="5">
        <v>1.5</v>
      </c>
      <c r="CO60" s="33">
        <f>LN(CL60)-LN(CI60)</f>
        <v>0.0335601964923016</v>
      </c>
      <c r="CP60" s="33">
        <f>(CM60^2)/(AF60*(CL60^2))+(CJ60^2)/(AF60*(CI60^2))</f>
        <v>0.0058171159694794</v>
      </c>
      <c r="CY60" s="5">
        <v>57.5575332614167</v>
      </c>
      <c r="CZ60" s="14">
        <f t="shared" si="50"/>
        <v>5.02532357402854</v>
      </c>
      <c r="DA60" s="5">
        <v>2.247393024092</v>
      </c>
      <c r="DB60" s="5">
        <v>74.7875464461224</v>
      </c>
      <c r="DC60" s="14">
        <f t="shared" si="51"/>
        <v>8.79431625455016</v>
      </c>
      <c r="DD60" s="5">
        <v>3.9329377921611</v>
      </c>
      <c r="DE60" s="33">
        <f t="shared" si="37"/>
        <v>0.261866353739446</v>
      </c>
      <c r="DF60" s="33">
        <f t="shared" si="38"/>
        <v>0.00429010448891898</v>
      </c>
      <c r="EE60" s="5">
        <v>766.445182724252</v>
      </c>
      <c r="EF60" s="14">
        <f t="shared" si="39"/>
        <v>115.889237372082</v>
      </c>
      <c r="EG60" s="5">
        <v>51.827242524917</v>
      </c>
      <c r="EH60" s="5">
        <v>701.661129568106</v>
      </c>
      <c r="EI60" s="14">
        <f t="shared" si="40"/>
        <v>26.7436701627872</v>
      </c>
      <c r="EJ60" s="5">
        <v>11.960132890365</v>
      </c>
      <c r="EK60" s="33">
        <f t="shared" si="41"/>
        <v>-0.0883126133476013</v>
      </c>
      <c r="EL60" s="33">
        <f t="shared" si="42"/>
        <v>0.00486305061099007</v>
      </c>
    </row>
    <row r="61" spans="1:142">
      <c r="A61" s="4">
        <v>12</v>
      </c>
      <c r="B61" s="4" t="s">
        <v>190</v>
      </c>
      <c r="C61" s="4" t="s">
        <v>150</v>
      </c>
      <c r="D61" s="4" t="s">
        <v>191</v>
      </c>
      <c r="E61" s="5">
        <v>100.25</v>
      </c>
      <c r="F61" s="5">
        <v>37.3</v>
      </c>
      <c r="G61" s="4" t="s">
        <v>192</v>
      </c>
      <c r="H61" s="4" t="s">
        <v>123</v>
      </c>
      <c r="I61" s="4">
        <v>3290</v>
      </c>
      <c r="J61" s="5">
        <v>0.18</v>
      </c>
      <c r="K61" s="4">
        <v>384</v>
      </c>
      <c r="L61" t="s">
        <v>86</v>
      </c>
      <c r="M61" s="6">
        <v>24</v>
      </c>
      <c r="N61" s="7" t="s">
        <v>109</v>
      </c>
      <c r="O61" s="4" t="s">
        <v>124</v>
      </c>
      <c r="P61" s="4" t="s">
        <v>124</v>
      </c>
      <c r="Q61" s="4" t="s">
        <v>89</v>
      </c>
      <c r="S61" s="8"/>
      <c r="AA61" s="4">
        <v>2013</v>
      </c>
      <c r="AB61" s="4">
        <v>3</v>
      </c>
      <c r="AC61" s="4" t="s">
        <v>87</v>
      </c>
      <c r="AD61" s="4" t="s">
        <v>90</v>
      </c>
      <c r="AE61" s="5">
        <v>0.335099995136261</v>
      </c>
      <c r="AF61" s="4">
        <v>5</v>
      </c>
      <c r="AG61" s="4" t="s">
        <v>100</v>
      </c>
      <c r="AH61" s="4" t="s">
        <v>100</v>
      </c>
      <c r="AI61" s="4">
        <v>20</v>
      </c>
      <c r="AJ61" s="8">
        <v>24</v>
      </c>
      <c r="AK61" s="4" t="s">
        <v>196</v>
      </c>
      <c r="AL61" s="4" t="s">
        <v>114</v>
      </c>
      <c r="AM61" s="7" t="s">
        <v>94</v>
      </c>
      <c r="AN61" s="7" t="s">
        <v>95</v>
      </c>
      <c r="AO61" s="5">
        <v>8.09</v>
      </c>
      <c r="AP61" s="5">
        <v>2.93</v>
      </c>
      <c r="AQ61" s="9">
        <v>0.275000005960464</v>
      </c>
      <c r="AR61" s="9">
        <v>41</v>
      </c>
      <c r="AS61" s="9">
        <v>44</v>
      </c>
      <c r="AT61" s="9">
        <v>14</v>
      </c>
      <c r="AU61" s="5">
        <v>0.163443275622762</v>
      </c>
      <c r="AV61" s="14">
        <f t="shared" si="0"/>
        <v>0.0510461862056163</v>
      </c>
      <c r="AW61" s="5">
        <v>0.022828548469574</v>
      </c>
      <c r="AX61" s="5">
        <v>0.355203082767185</v>
      </c>
      <c r="AY61" s="14">
        <f t="shared" si="1"/>
        <v>0.0306277117233689</v>
      </c>
      <c r="AZ61" s="5">
        <v>0.013697129081744</v>
      </c>
      <c r="BA61" s="33">
        <f t="shared" si="2"/>
        <v>0.776223697988738</v>
      </c>
      <c r="BB61" s="33">
        <f t="shared" si="3"/>
        <v>0.0209954190312148</v>
      </c>
      <c r="BC61" s="5">
        <v>0.212065972222222</v>
      </c>
      <c r="BD61" s="14">
        <f>BE61*(AF61^0.5)</f>
        <v>0.0873464053710855</v>
      </c>
      <c r="BE61" s="5">
        <v>0.0390625</v>
      </c>
      <c r="BF61" s="5">
        <v>0.472482638888889</v>
      </c>
      <c r="BG61" s="14">
        <f>BH61*(AF61^0.5)</f>
        <v>0.0533783588378839</v>
      </c>
      <c r="BH61" s="5">
        <v>0.023871527777777</v>
      </c>
      <c r="BI61" s="33">
        <f>LN(BF61)-LN(BC61)</f>
        <v>0.801103587176461</v>
      </c>
      <c r="BJ61" s="33">
        <f>(BG61^2)/(AF61*(BF61^2))+(BD61^2)/(AF61*(BC61^2))</f>
        <v>0.0364821845172215</v>
      </c>
      <c r="BK61" s="5">
        <v>1.02894027176566</v>
      </c>
      <c r="BL61" s="14">
        <f>BM61*(AF61^0.5)</f>
        <v>0.118699461295548</v>
      </c>
      <c r="BM61" s="5">
        <v>0.05308401286989</v>
      </c>
      <c r="BN61" s="5">
        <v>0.841176610969757</v>
      </c>
      <c r="BO61" s="14">
        <f>BP61*(AF61^0.5)</f>
        <v>0.0590931756161545</v>
      </c>
      <c r="BP61" s="5">
        <v>0.0264272715368109</v>
      </c>
      <c r="BQ61" s="33">
        <f>LN(BN61)-LN(BK61)</f>
        <v>-0.201483050139154</v>
      </c>
      <c r="BR61" s="33">
        <f>(BO61^2)/(AF61*(BN61^2))+(BL61^2)/(AF61*(BK61^2))</f>
        <v>0.00364865662682254</v>
      </c>
      <c r="CI61" s="5">
        <v>29.3</v>
      </c>
      <c r="CJ61" s="14">
        <f>CK61*(AF61^0.5)</f>
        <v>3.80131556174964</v>
      </c>
      <c r="CK61" s="5">
        <v>1.7</v>
      </c>
      <c r="CL61" s="5">
        <v>29.4</v>
      </c>
      <c r="CM61" s="14">
        <f>CN61*(AF61^0.5)</f>
        <v>2.01246117974981</v>
      </c>
      <c r="CN61" s="5">
        <v>0.9</v>
      </c>
      <c r="CO61" s="33">
        <f>LN(CL61)-LN(CI61)</f>
        <v>0.0034071583216142</v>
      </c>
      <c r="CP61" s="33">
        <f>(CM61^2)/(AF61*(CL61^2))+(CJ61^2)/(AF61*(CI61^2))</f>
        <v>0.00430348538365473</v>
      </c>
      <c r="CY61" s="5">
        <v>57.5575332614167</v>
      </c>
      <c r="CZ61" s="14">
        <f t="shared" si="50"/>
        <v>5.02532357402854</v>
      </c>
      <c r="DA61" s="5">
        <v>2.247393024092</v>
      </c>
      <c r="DB61" s="5">
        <v>72.7274361740381</v>
      </c>
      <c r="DC61" s="14">
        <f t="shared" si="51"/>
        <v>6.7004314320381</v>
      </c>
      <c r="DD61" s="5">
        <v>2.99652403212269</v>
      </c>
      <c r="DE61" s="33">
        <f t="shared" si="37"/>
        <v>0.233933676242295</v>
      </c>
      <c r="DF61" s="33">
        <f t="shared" si="38"/>
        <v>0.00322220636302395</v>
      </c>
      <c r="EE61" s="5">
        <v>766.445182724252</v>
      </c>
      <c r="EF61" s="14">
        <f t="shared" si="39"/>
        <v>115.889237372082</v>
      </c>
      <c r="EG61" s="5">
        <v>51.827242524917</v>
      </c>
      <c r="EH61" s="5">
        <v>707.641196013289</v>
      </c>
      <c r="EI61" s="14">
        <f t="shared" si="40"/>
        <v>51.2587011453438</v>
      </c>
      <c r="EJ61" s="5">
        <v>22.923588039867</v>
      </c>
      <c r="EK61" s="33">
        <f t="shared" si="41"/>
        <v>-0.079825999470283</v>
      </c>
      <c r="EL61" s="33">
        <f t="shared" si="42"/>
        <v>0.00562189805164612</v>
      </c>
    </row>
    <row r="62" spans="1:182">
      <c r="A62" s="4">
        <v>13</v>
      </c>
      <c r="B62" s="4" t="s">
        <v>197</v>
      </c>
      <c r="C62" s="4" t="s">
        <v>198</v>
      </c>
      <c r="D62" s="4" t="s">
        <v>199</v>
      </c>
      <c r="E62" s="5">
        <v>86.72</v>
      </c>
      <c r="F62" s="5">
        <v>27.88</v>
      </c>
      <c r="G62" s="4" t="s">
        <v>123</v>
      </c>
      <c r="H62" s="4" t="s">
        <v>123</v>
      </c>
      <c r="I62" s="4">
        <v>4383</v>
      </c>
      <c r="J62" s="5">
        <v>17.22</v>
      </c>
      <c r="K62" s="4">
        <v>250.07</v>
      </c>
      <c r="L62" t="s">
        <v>86</v>
      </c>
      <c r="M62" s="6">
        <v>0.3</v>
      </c>
      <c r="N62" s="7" t="s">
        <v>87</v>
      </c>
      <c r="O62" s="4" t="s">
        <v>124</v>
      </c>
      <c r="P62" s="4" t="s">
        <v>124</v>
      </c>
      <c r="Q62" s="4" t="s">
        <v>125</v>
      </c>
      <c r="S62" s="8"/>
      <c r="AA62" s="4">
        <v>2019</v>
      </c>
      <c r="AB62" s="4">
        <v>1</v>
      </c>
      <c r="AC62" s="4" t="s">
        <v>87</v>
      </c>
      <c r="AD62" s="4" t="s">
        <v>138</v>
      </c>
      <c r="AE62" s="5">
        <v>0.598299980163574</v>
      </c>
      <c r="AF62" s="4">
        <v>4</v>
      </c>
      <c r="AG62" s="4" t="s">
        <v>91</v>
      </c>
      <c r="AH62" s="4" t="s">
        <v>91</v>
      </c>
      <c r="AI62" s="4">
        <v>20</v>
      </c>
      <c r="AJ62" s="8">
        <v>1</v>
      </c>
      <c r="AK62" s="4" t="s">
        <v>200</v>
      </c>
      <c r="AL62" s="4" t="s">
        <v>114</v>
      </c>
      <c r="AM62" s="7" t="s">
        <v>94</v>
      </c>
      <c r="AN62" s="7" t="s">
        <v>95</v>
      </c>
      <c r="AO62" s="5">
        <v>6.4</v>
      </c>
      <c r="AP62" s="5">
        <v>6.465</v>
      </c>
      <c r="AQ62" s="9">
        <v>0.384999990463257</v>
      </c>
      <c r="AR62" s="9">
        <v>57.5</v>
      </c>
      <c r="AS62" s="9">
        <v>29.5</v>
      </c>
      <c r="AT62" s="9">
        <v>13</v>
      </c>
      <c r="AU62" s="5">
        <v>0.546505293269306</v>
      </c>
      <c r="AV62" s="14">
        <f t="shared" si="0"/>
        <v>0.022484508470816</v>
      </c>
      <c r="AW62" s="5">
        <v>0.011242254235408</v>
      </c>
      <c r="AX62" s="5">
        <v>0.601305091998288</v>
      </c>
      <c r="AY62" s="14">
        <f t="shared" si="1"/>
        <v>0.028229448961156</v>
      </c>
      <c r="AZ62" s="5">
        <v>0.014114724480578</v>
      </c>
      <c r="BA62" s="33">
        <f t="shared" si="2"/>
        <v>0.0955584529930937</v>
      </c>
      <c r="BB62" s="33">
        <f t="shared" si="3"/>
        <v>0.000974177480991023</v>
      </c>
      <c r="CY62" s="5">
        <v>93</v>
      </c>
      <c r="CZ62" s="14">
        <f t="shared" si="50"/>
        <v>2.2</v>
      </c>
      <c r="DA62" s="5">
        <v>1.1</v>
      </c>
      <c r="DB62" s="5">
        <v>99</v>
      </c>
      <c r="DC62" s="14">
        <f t="shared" si="51"/>
        <v>1.8</v>
      </c>
      <c r="DD62" s="5">
        <v>0.9</v>
      </c>
      <c r="DE62" s="33">
        <f t="shared" si="37"/>
        <v>0.0625203569813335</v>
      </c>
      <c r="DF62" s="33">
        <f t="shared" si="38"/>
        <v>0.000222545194638658</v>
      </c>
      <c r="DG62" s="5">
        <v>8.7</v>
      </c>
      <c r="DH62" s="14">
        <f>DI62*(AF62^0.5)</f>
        <v>0.22</v>
      </c>
      <c r="DI62" s="5">
        <v>0.11</v>
      </c>
      <c r="DJ62" s="5">
        <v>10.9</v>
      </c>
      <c r="DK62" s="14">
        <f>DL62*(AF62^0.5)</f>
        <v>1.2</v>
      </c>
      <c r="DL62" s="5">
        <v>0.6</v>
      </c>
      <c r="DM62" s="33">
        <f>LN(DJ62)-LN(DG62)</f>
        <v>0.22543976357456</v>
      </c>
      <c r="DN62" s="33">
        <f>(DK62^2)/(AF62*(DJ62^2))+(DH62^2)/(AF62*(DG62^2))</f>
        <v>0.00318991057319653</v>
      </c>
      <c r="DO62" s="5">
        <v>2.78</v>
      </c>
      <c r="DP62" s="14">
        <f>DQ62*(AF62^0.5)</f>
        <v>0.84</v>
      </c>
      <c r="DQ62" s="5">
        <v>0.42</v>
      </c>
      <c r="DR62" s="5">
        <v>3.07</v>
      </c>
      <c r="DS62" s="14">
        <f>DT62*(AF62^0.5)</f>
        <v>0.22</v>
      </c>
      <c r="DT62" s="5">
        <v>0.11</v>
      </c>
      <c r="DU62" s="33">
        <f>LN(DR62)-LN(DO62)</f>
        <v>0.0992266338965602</v>
      </c>
      <c r="DV62" s="33">
        <f>(DS62^2)/(AF62*(DR62^2))+(DP62^2)/(AF62*(DO62^2))</f>
        <v>0.0241087387934115</v>
      </c>
      <c r="DW62" s="5">
        <v>69</v>
      </c>
      <c r="DX62" s="14">
        <f>DY62*(AF62^0.5)</f>
        <v>6.2</v>
      </c>
      <c r="DY62" s="5">
        <v>3.1</v>
      </c>
      <c r="DZ62" s="5">
        <v>88</v>
      </c>
      <c r="EA62" s="14">
        <f>EB62*(AF62^0.5)</f>
        <v>4.4</v>
      </c>
      <c r="EB62" s="5">
        <v>2.2</v>
      </c>
      <c r="EC62" s="33">
        <f>LN(DZ62)-LN(DW62)</f>
        <v>0.243230309880947</v>
      </c>
      <c r="ED62" s="33">
        <f>(EA62^2)/(AF62*(DZ62^2))+(DX62^2)/(AF62*(DW62^2))</f>
        <v>0.00264348351186726</v>
      </c>
      <c r="EE62" s="5">
        <v>132</v>
      </c>
      <c r="EF62" s="14">
        <f t="shared" si="39"/>
        <v>1.6</v>
      </c>
      <c r="EG62" s="5">
        <v>0.8</v>
      </c>
      <c r="EH62" s="5">
        <v>143</v>
      </c>
      <c r="EI62" s="14">
        <f t="shared" si="40"/>
        <v>6.6</v>
      </c>
      <c r="EJ62" s="5">
        <v>3.3</v>
      </c>
      <c r="EK62" s="33">
        <f t="shared" si="41"/>
        <v>0.0800427076735364</v>
      </c>
      <c r="EL62" s="33">
        <f t="shared" si="42"/>
        <v>0.00056927532452008</v>
      </c>
      <c r="EM62" s="5">
        <v>32</v>
      </c>
      <c r="EN62" s="14">
        <f>EO62*(AF62^0.5)</f>
        <v>2.4</v>
      </c>
      <c r="EO62" s="5">
        <v>1.2</v>
      </c>
      <c r="EP62" s="5">
        <v>39</v>
      </c>
      <c r="EQ62" s="14">
        <f>ER62*(AF62^0.5)</f>
        <v>1.6</v>
      </c>
      <c r="ER62" s="5">
        <v>0.8</v>
      </c>
      <c r="ES62" s="33">
        <f>LN(EP62)-LN(EM62)</f>
        <v>0.19782574332992</v>
      </c>
      <c r="ET62" s="33">
        <f>(EQ62^2)/(AF62*(EP62^2))+(EN62^2)/(AF62*(EM62^2))</f>
        <v>0.00182702580539119</v>
      </c>
      <c r="EU62" s="5">
        <v>9.8228785103785</v>
      </c>
      <c r="EV62" s="14">
        <f>EW62*(AF62^0.5)</f>
        <v>0.6402625152624</v>
      </c>
      <c r="EW62" s="5">
        <v>0.3201312576312</v>
      </c>
      <c r="EX62" s="5">
        <v>11.707036019536</v>
      </c>
      <c r="EY62" s="14">
        <f>EZ62*(AF62^0.5)</f>
        <v>0.8966727716728</v>
      </c>
      <c r="EZ62" s="5">
        <v>0.4483363858364</v>
      </c>
      <c r="FA62" s="33">
        <f>LN(EX62)-LN(EU62)</f>
        <v>0.175475823502092</v>
      </c>
      <c r="FB62" s="33">
        <f>(EY62^2)/(AF62*(EX62^2))+(EV62^2)/(AF62*(EU62^2))</f>
        <v>0.0025287403479831</v>
      </c>
      <c r="FC62" s="5">
        <v>8.34769751200349</v>
      </c>
      <c r="FD62" s="14">
        <f>FE62*(AF62^0.5)</f>
        <v>0.47468354430378</v>
      </c>
      <c r="FE62" s="5">
        <v>0.23734177215189</v>
      </c>
      <c r="FF62" s="5">
        <v>9.80216608467917</v>
      </c>
      <c r="FG62" s="14">
        <f>FH62*(AF62^0.5)</f>
        <v>0.63291139240506</v>
      </c>
      <c r="FH62" s="5">
        <v>0.31645569620253</v>
      </c>
      <c r="FI62" s="33">
        <f>LN(FF62)-LN(FC62)</f>
        <v>0.160617636529998</v>
      </c>
      <c r="FJ62" s="33">
        <f>(FG62^2)/(AF62*(FF62^2))+(FD62^2)/(AF62*(FC62^2))</f>
        <v>0.00185065243331781</v>
      </c>
      <c r="FS62" s="5">
        <v>7.61797752808988</v>
      </c>
      <c r="FT62" s="14">
        <f>FU62*(AF62^0.5)</f>
        <v>0.3370786516854</v>
      </c>
      <c r="FU62" s="5">
        <v>0.1685393258427</v>
      </c>
      <c r="FV62" s="5">
        <v>8.32584269662921</v>
      </c>
      <c r="FW62" s="14">
        <f>FX62*(AF62^0.5)</f>
        <v>1.34831460674158</v>
      </c>
      <c r="FX62" s="5">
        <v>0.674157303370791</v>
      </c>
      <c r="FY62" s="33">
        <f>LN(FV62)-LN(FS62)</f>
        <v>0.0888533373556917</v>
      </c>
      <c r="FZ62" s="33">
        <f>(FW62^2)/(AF62*(FV62^2))+(FT62^2)/(AF62*(FS62^2))</f>
        <v>0.00704587638715152</v>
      </c>
    </row>
    <row r="63" spans="1:182">
      <c r="A63" s="4">
        <v>13</v>
      </c>
      <c r="B63" s="4" t="s">
        <v>197</v>
      </c>
      <c r="C63" s="4" t="s">
        <v>198</v>
      </c>
      <c r="D63" s="4" t="s">
        <v>199</v>
      </c>
      <c r="E63" s="5">
        <v>86.72</v>
      </c>
      <c r="F63" s="5">
        <v>27.88</v>
      </c>
      <c r="G63" s="4" t="s">
        <v>123</v>
      </c>
      <c r="H63" s="4" t="s">
        <v>123</v>
      </c>
      <c r="I63" s="4">
        <v>4383</v>
      </c>
      <c r="J63" s="5">
        <v>17.22</v>
      </c>
      <c r="K63" s="4">
        <v>250.07</v>
      </c>
      <c r="L63" t="s">
        <v>86</v>
      </c>
      <c r="M63" s="6">
        <v>0.6</v>
      </c>
      <c r="N63" s="7" t="s">
        <v>87</v>
      </c>
      <c r="O63" s="4" t="s">
        <v>124</v>
      </c>
      <c r="P63" s="4" t="s">
        <v>124</v>
      </c>
      <c r="Q63" s="4" t="s">
        <v>125</v>
      </c>
      <c r="S63" s="8"/>
      <c r="AA63" s="4">
        <v>2019</v>
      </c>
      <c r="AB63" s="4">
        <v>1</v>
      </c>
      <c r="AC63" s="4" t="s">
        <v>87</v>
      </c>
      <c r="AD63" s="4" t="s">
        <v>138</v>
      </c>
      <c r="AE63" s="5">
        <v>0.598299980163574</v>
      </c>
      <c r="AF63" s="4">
        <v>4</v>
      </c>
      <c r="AG63" s="4" t="s">
        <v>91</v>
      </c>
      <c r="AH63" s="4" t="s">
        <v>91</v>
      </c>
      <c r="AI63" s="4">
        <v>20</v>
      </c>
      <c r="AJ63" s="8">
        <v>1</v>
      </c>
      <c r="AK63" s="4" t="s">
        <v>201</v>
      </c>
      <c r="AL63" s="4" t="s">
        <v>114</v>
      </c>
      <c r="AM63" s="7" t="s">
        <v>94</v>
      </c>
      <c r="AN63" s="7" t="s">
        <v>95</v>
      </c>
      <c r="AO63" s="5">
        <v>6.4</v>
      </c>
      <c r="AP63" s="5">
        <v>6.465</v>
      </c>
      <c r="AQ63" s="9">
        <v>0.384999990463257</v>
      </c>
      <c r="AR63" s="9">
        <v>57.5</v>
      </c>
      <c r="AS63" s="9">
        <v>29.5</v>
      </c>
      <c r="AT63" s="9">
        <v>13</v>
      </c>
      <c r="AU63" s="5">
        <v>0.546505293269306</v>
      </c>
      <c r="AV63" s="14">
        <f t="shared" si="0"/>
        <v>0.022484508470816</v>
      </c>
      <c r="AW63" s="5">
        <v>0.011242254235408</v>
      </c>
      <c r="AX63" s="5">
        <v>0.659051648996022</v>
      </c>
      <c r="AY63" s="14">
        <f t="shared" si="1"/>
        <v>0.0168881440276381</v>
      </c>
      <c r="AZ63" s="5">
        <v>0.00844407201381903</v>
      </c>
      <c r="BA63" s="33">
        <f t="shared" si="2"/>
        <v>0.187257912903276</v>
      </c>
      <c r="BB63" s="33">
        <f t="shared" si="3"/>
        <v>0.000587332203217235</v>
      </c>
      <c r="CY63" s="5">
        <v>93</v>
      </c>
      <c r="CZ63" s="14">
        <f t="shared" si="50"/>
        <v>2.2</v>
      </c>
      <c r="DA63" s="5">
        <v>1.1</v>
      </c>
      <c r="DB63" s="5">
        <v>103</v>
      </c>
      <c r="DC63" s="14">
        <f t="shared" si="51"/>
        <v>2.6</v>
      </c>
      <c r="DD63" s="5">
        <v>1.3</v>
      </c>
      <c r="DE63" s="33">
        <f t="shared" si="37"/>
        <v>0.10212949507638</v>
      </c>
      <c r="DF63" s="33">
        <f t="shared" si="38"/>
        <v>0.000299199275183089</v>
      </c>
      <c r="DG63" s="5">
        <v>8.7</v>
      </c>
      <c r="DH63" s="14">
        <f>DI63*(AF63^0.5)</f>
        <v>0.22</v>
      </c>
      <c r="DI63" s="5">
        <v>0.11</v>
      </c>
      <c r="DJ63" s="5">
        <v>12</v>
      </c>
      <c r="DK63" s="14">
        <f>DL63*(AF63^0.5)</f>
        <v>0.62</v>
      </c>
      <c r="DL63" s="5">
        <v>0.31</v>
      </c>
      <c r="DM63" s="33">
        <f>LN(DJ63)-LN(DG63)</f>
        <v>0.321583624127463</v>
      </c>
      <c r="DN63" s="33">
        <f>(DK63^2)/(AF63*(DJ63^2))+(DH63^2)/(AF63*(DG63^2))</f>
        <v>0.000827223708548025</v>
      </c>
      <c r="DO63" s="5">
        <v>2.78</v>
      </c>
      <c r="DP63" s="14">
        <f>DQ63*(AF63^0.5)</f>
        <v>0.84</v>
      </c>
      <c r="DQ63" s="5">
        <v>0.42</v>
      </c>
      <c r="DR63" s="5">
        <v>4.55</v>
      </c>
      <c r="DS63" s="14">
        <f>DT63*(AF63^0.5)</f>
        <v>0.42</v>
      </c>
      <c r="DT63" s="5">
        <v>0.21</v>
      </c>
      <c r="DU63" s="33">
        <f>LN(DR63)-LN(DO63)</f>
        <v>0.492676305260314</v>
      </c>
      <c r="DV63" s="33">
        <f>(DS63^2)/(AF63*(DR63^2))+(DP63^2)/(AF63*(DO63^2))</f>
        <v>0.0249550830579842</v>
      </c>
      <c r="DW63" s="5">
        <v>69</v>
      </c>
      <c r="DX63" s="14">
        <f>DY63*(AF63^0.5)</f>
        <v>6.2</v>
      </c>
      <c r="DY63" s="5">
        <v>3.1</v>
      </c>
      <c r="DZ63" s="5">
        <v>89</v>
      </c>
      <c r="EA63" s="14">
        <f>EB63*(AF63^0.5)</f>
        <v>4</v>
      </c>
      <c r="EB63" s="5">
        <v>2</v>
      </c>
      <c r="EC63" s="33">
        <f>LN(DZ63)-LN(DW63)</f>
        <v>0.25452986513488</v>
      </c>
      <c r="ED63" s="33">
        <f>(EA63^2)/(AF63*(DZ63^2))+(DX63^2)/(AF63*(DW63^2))</f>
        <v>0.00252347025596522</v>
      </c>
      <c r="EE63" s="5">
        <v>132</v>
      </c>
      <c r="EF63" s="14">
        <f t="shared" si="39"/>
        <v>1.6</v>
      </c>
      <c r="EG63" s="5">
        <v>0.8</v>
      </c>
      <c r="EH63" s="5">
        <v>150</v>
      </c>
      <c r="EI63" s="14">
        <f t="shared" si="40"/>
        <v>4.2</v>
      </c>
      <c r="EJ63" s="5">
        <v>2.1</v>
      </c>
      <c r="EK63" s="33">
        <f t="shared" si="41"/>
        <v>0.127833371509885</v>
      </c>
      <c r="EL63" s="33">
        <f t="shared" si="42"/>
        <v>0.000232730945821855</v>
      </c>
      <c r="EM63" s="5">
        <v>32</v>
      </c>
      <c r="EN63" s="14">
        <f>EO63*(AF63^0.5)</f>
        <v>2.4</v>
      </c>
      <c r="EO63" s="5">
        <v>1.2</v>
      </c>
      <c r="EP63" s="5">
        <v>42</v>
      </c>
      <c r="EQ63" s="14">
        <f>ER63*(AF63^0.5)</f>
        <v>3</v>
      </c>
      <c r="ER63" s="5">
        <v>1.5</v>
      </c>
      <c r="ES63" s="33">
        <f>LN(EP63)-LN(EM63)</f>
        <v>0.271933715483642</v>
      </c>
      <c r="ET63" s="33">
        <f>(EQ63^2)/(AF63*(EP63^2))+(EN63^2)/(AF63*(EM63^2))</f>
        <v>0.00268176020408163</v>
      </c>
      <c r="EU63" s="5">
        <v>9.8228785103785</v>
      </c>
      <c r="EV63" s="14">
        <f>EW63*(AF63^0.5)</f>
        <v>0.6402625152624</v>
      </c>
      <c r="EW63" s="5">
        <v>0.3201312576312</v>
      </c>
      <c r="EX63" s="5">
        <v>12.8853021978021</v>
      </c>
      <c r="EY63" s="14">
        <f>EZ63*(AF63^0.5)</f>
        <v>0.8981990231992</v>
      </c>
      <c r="EZ63" s="5">
        <v>0.4490995115996</v>
      </c>
      <c r="FA63" s="33">
        <f>LN(EX63)-LN(EU63)</f>
        <v>0.271373090544234</v>
      </c>
      <c r="FB63" s="33">
        <f>(EY63^2)/(AF63*(EX63^2))+(EV63^2)/(AF63*(EU63^2))</f>
        <v>0.00227690758785549</v>
      </c>
      <c r="FC63" s="5">
        <v>8.34769751200349</v>
      </c>
      <c r="FD63" s="14">
        <f>FE63*(AF63^0.5)</f>
        <v>0.47468354430378</v>
      </c>
      <c r="FE63" s="5">
        <v>0.23734177215189</v>
      </c>
      <c r="FF63" s="5">
        <v>8.28958969882147</v>
      </c>
      <c r="FG63" s="14">
        <f>FH63*(AF63^0.5)</f>
        <v>0.87025316455696</v>
      </c>
      <c r="FH63" s="5">
        <v>0.43512658227848</v>
      </c>
      <c r="FI63" s="33">
        <f>LN(FF63)-LN(FC63)</f>
        <v>-0.00698527935740545</v>
      </c>
      <c r="FJ63" s="33">
        <f>(FG63^2)/(AF63*(FF63^2))+(FD63^2)/(AF63*(FC63^2))</f>
        <v>0.00356365519801651</v>
      </c>
      <c r="FS63" s="5">
        <v>7.61797752808988</v>
      </c>
      <c r="FT63" s="14">
        <f>FU63*(AF63^0.5)</f>
        <v>0.3370786516854</v>
      </c>
      <c r="FU63" s="5">
        <v>0.1685393258427</v>
      </c>
      <c r="FV63" s="5">
        <v>9.64044943820224</v>
      </c>
      <c r="FW63" s="14">
        <f>FX63*(AF63^0.5)</f>
        <v>1.07865168539312</v>
      </c>
      <c r="FX63" s="5">
        <v>0.539325842696561</v>
      </c>
      <c r="FY63" s="33">
        <f>LN(FV63)-LN(FS63)</f>
        <v>0.235456811547567</v>
      </c>
      <c r="FZ63" s="33">
        <f>(FW63^2)/(AF63*(FV63^2))+(FT63^2)/(AF63*(FS63^2))</f>
        <v>0.00361920407257952</v>
      </c>
    </row>
    <row r="64" spans="1:182">
      <c r="A64" s="4">
        <v>13</v>
      </c>
      <c r="B64" s="4" t="s">
        <v>197</v>
      </c>
      <c r="C64" s="4" t="s">
        <v>198</v>
      </c>
      <c r="D64" s="4" t="s">
        <v>199</v>
      </c>
      <c r="E64" s="5">
        <v>86.72</v>
      </c>
      <c r="F64" s="5">
        <v>27.88</v>
      </c>
      <c r="G64" s="4" t="s">
        <v>123</v>
      </c>
      <c r="H64" s="4" t="s">
        <v>123</v>
      </c>
      <c r="I64" s="4">
        <v>4383</v>
      </c>
      <c r="J64" s="5">
        <v>17.22</v>
      </c>
      <c r="K64" s="4">
        <v>250.07</v>
      </c>
      <c r="L64" t="s">
        <v>86</v>
      </c>
      <c r="M64" s="6">
        <v>1.2</v>
      </c>
      <c r="N64" s="7" t="s">
        <v>87</v>
      </c>
      <c r="O64" s="4" t="s">
        <v>124</v>
      </c>
      <c r="P64" s="4" t="s">
        <v>124</v>
      </c>
      <c r="Q64" s="4" t="s">
        <v>125</v>
      </c>
      <c r="S64" s="8"/>
      <c r="AA64" s="4">
        <v>2019</v>
      </c>
      <c r="AB64" s="4">
        <v>1</v>
      </c>
      <c r="AC64" s="4" t="s">
        <v>87</v>
      </c>
      <c r="AD64" s="4" t="s">
        <v>138</v>
      </c>
      <c r="AE64" s="5">
        <v>0.598299980163574</v>
      </c>
      <c r="AF64" s="4">
        <v>4</v>
      </c>
      <c r="AG64" s="4" t="s">
        <v>91</v>
      </c>
      <c r="AH64" s="4" t="s">
        <v>91</v>
      </c>
      <c r="AI64" s="4">
        <v>20</v>
      </c>
      <c r="AJ64" s="8">
        <v>1</v>
      </c>
      <c r="AK64" s="4" t="s">
        <v>202</v>
      </c>
      <c r="AL64" s="4" t="s">
        <v>114</v>
      </c>
      <c r="AM64" s="7" t="s">
        <v>94</v>
      </c>
      <c r="AN64" s="7" t="s">
        <v>95</v>
      </c>
      <c r="AO64" s="5">
        <v>6.4</v>
      </c>
      <c r="AP64" s="5">
        <v>6.465</v>
      </c>
      <c r="AQ64" s="9">
        <v>0.384999990463257</v>
      </c>
      <c r="AR64" s="9">
        <v>57.5</v>
      </c>
      <c r="AS64" s="9">
        <v>29.5</v>
      </c>
      <c r="AT64" s="9">
        <v>13</v>
      </c>
      <c r="AU64" s="5">
        <v>0.546505293269306</v>
      </c>
      <c r="AV64" s="14">
        <f t="shared" si="0"/>
        <v>0.022484508470816</v>
      </c>
      <c r="AW64" s="5">
        <v>0.011242254235408</v>
      </c>
      <c r="AX64" s="5">
        <v>0.70265871883865</v>
      </c>
      <c r="AY64" s="14">
        <f t="shared" si="1"/>
        <v>0.0225835591689258</v>
      </c>
      <c r="AZ64" s="5">
        <v>0.0112917795844629</v>
      </c>
      <c r="BA64" s="33">
        <f t="shared" si="2"/>
        <v>0.251327316646117</v>
      </c>
      <c r="BB64" s="33">
        <f t="shared" si="3"/>
        <v>0.000681420474808263</v>
      </c>
      <c r="CY64" s="5">
        <v>93</v>
      </c>
      <c r="CZ64" s="14">
        <f t="shared" si="50"/>
        <v>2.2</v>
      </c>
      <c r="DA64" s="5">
        <v>1.1</v>
      </c>
      <c r="DB64" s="5">
        <v>109</v>
      </c>
      <c r="DC64" s="14">
        <f t="shared" si="51"/>
        <v>2</v>
      </c>
      <c r="DD64" s="5">
        <v>1</v>
      </c>
      <c r="DE64" s="33">
        <f t="shared" si="37"/>
        <v>0.158748389075887</v>
      </c>
      <c r="DF64" s="33">
        <f t="shared" si="38"/>
        <v>0.00022406856586614</v>
      </c>
      <c r="DG64" s="5">
        <v>8.7</v>
      </c>
      <c r="DH64" s="14">
        <f>DI64*(AF64^0.5)</f>
        <v>0.22</v>
      </c>
      <c r="DI64" s="5">
        <v>0.11</v>
      </c>
      <c r="DJ64" s="5">
        <v>15.9</v>
      </c>
      <c r="DK64" s="14">
        <f>DL64*(AF64^0.5)</f>
        <v>0.5</v>
      </c>
      <c r="DL64" s="5">
        <v>0.25</v>
      </c>
      <c r="DM64" s="33">
        <f>LN(DJ64)-LN(DG64)</f>
        <v>0.602996083565648</v>
      </c>
      <c r="DN64" s="33">
        <f>(DK64^2)/(AF64*(DJ64^2))+(DH64^2)/(AF64*(DG64^2))</f>
        <v>0.000407083830774203</v>
      </c>
      <c r="DO64" s="5">
        <v>2.78</v>
      </c>
      <c r="DP64" s="14">
        <f>DQ64*(AF64^0.5)</f>
        <v>0.84</v>
      </c>
      <c r="DQ64" s="5">
        <v>0.42</v>
      </c>
      <c r="DR64" s="5">
        <v>6.15</v>
      </c>
      <c r="DS64" s="14">
        <f>DT64*(AF64^0.5)</f>
        <v>1.78</v>
      </c>
      <c r="DT64" s="5">
        <v>0.89</v>
      </c>
      <c r="DU64" s="33">
        <f>LN(DR64)-LN(DO64)</f>
        <v>0.794001154115881</v>
      </c>
      <c r="DV64" s="33">
        <f>(DS64^2)/(AF64*(DR64^2))+(DP64^2)/(AF64*(DO64^2))</f>
        <v>0.04376746618831</v>
      </c>
      <c r="DW64" s="5">
        <v>69</v>
      </c>
      <c r="DX64" s="14">
        <f>DY64*(AF64^0.5)</f>
        <v>6.2</v>
      </c>
      <c r="DY64" s="5">
        <v>3.1</v>
      </c>
      <c r="DZ64" s="5">
        <v>105</v>
      </c>
      <c r="EA64" s="14">
        <f>EB64*(AF64^0.5)</f>
        <v>3.4</v>
      </c>
      <c r="EB64" s="5">
        <v>1.7</v>
      </c>
      <c r="EC64" s="33">
        <f>LN(DZ64)-LN(DW64)</f>
        <v>0.419853845560263</v>
      </c>
      <c r="ED64" s="33">
        <f>(EA64^2)/(AF64*(DZ64^2))+(DX64^2)/(AF64*(DW64^2))</f>
        <v>0.00228061503114163</v>
      </c>
      <c r="EE64" s="5">
        <v>132</v>
      </c>
      <c r="EF64" s="14">
        <f t="shared" si="39"/>
        <v>1.6</v>
      </c>
      <c r="EG64" s="5">
        <v>0.8</v>
      </c>
      <c r="EH64" s="5">
        <v>171</v>
      </c>
      <c r="EI64" s="14">
        <f t="shared" si="40"/>
        <v>4.2</v>
      </c>
      <c r="EJ64" s="5">
        <v>2.1</v>
      </c>
      <c r="EK64" s="33">
        <f t="shared" si="41"/>
        <v>0.25886163391629</v>
      </c>
      <c r="EL64" s="33">
        <f t="shared" si="42"/>
        <v>0.000187546581402033</v>
      </c>
      <c r="EM64" s="5">
        <v>32</v>
      </c>
      <c r="EN64" s="14">
        <f>EO64*(AF64^0.5)</f>
        <v>2.4</v>
      </c>
      <c r="EO64" s="5">
        <v>1.2</v>
      </c>
      <c r="EP64" s="5">
        <v>44</v>
      </c>
      <c r="EQ64" s="14">
        <f>ER64*(AF64^0.5)</f>
        <v>1</v>
      </c>
      <c r="ER64" s="5">
        <v>0.5</v>
      </c>
      <c r="ES64" s="33">
        <f>LN(EP64)-LN(EM64)</f>
        <v>0.318453731118534</v>
      </c>
      <c r="ET64" s="33">
        <f>(EQ64^2)/(AF64*(EP64^2))+(EN64^2)/(AF64*(EM64^2))</f>
        <v>0.00153538223140496</v>
      </c>
      <c r="EU64" s="5">
        <v>9.8228785103785</v>
      </c>
      <c r="EV64" s="14">
        <f>EW64*(AF64^0.5)</f>
        <v>0.6402625152624</v>
      </c>
      <c r="EW64" s="5">
        <v>0.3201312576312</v>
      </c>
      <c r="EX64" s="5">
        <v>15.0899725274725</v>
      </c>
      <c r="EY64" s="14">
        <f>EZ64*(AF64^0.5)</f>
        <v>0.512820512820398</v>
      </c>
      <c r="EZ64" s="5">
        <v>0.256410256410199</v>
      </c>
      <c r="FA64" s="33">
        <f>LN(EX64)-LN(EU64)</f>
        <v>0.429316245456999</v>
      </c>
      <c r="FB64" s="33">
        <f>(EY64^2)/(AF64*(EX64^2))+(EV64^2)/(AF64*(EU64^2))</f>
        <v>0.00135086361404804</v>
      </c>
      <c r="FC64" s="5">
        <v>8.34769751200349</v>
      </c>
      <c r="FD64" s="14">
        <f>FE64*(AF64^0.5)</f>
        <v>0.47468354430378</v>
      </c>
      <c r="FE64" s="5">
        <v>0.23734177215189</v>
      </c>
      <c r="FF64" s="5">
        <v>9.94197948494107</v>
      </c>
      <c r="FG64" s="14">
        <f>FH64*(AF64^0.5)</f>
        <v>0.63345700567426</v>
      </c>
      <c r="FH64" s="5">
        <v>0.31672850283713</v>
      </c>
      <c r="FI64" s="33">
        <f>LN(FF64)-LN(FC64)</f>
        <v>0.174780390424208</v>
      </c>
      <c r="FJ64" s="33">
        <f>(FG64^2)/(AF64*(FF64^2))+(FD64^2)/(AF64*(FC64^2))</f>
        <v>0.0018232913002139</v>
      </c>
      <c r="FS64" s="5">
        <v>7.61797752808988</v>
      </c>
      <c r="FT64" s="14">
        <f>FU64*(AF64^0.5)</f>
        <v>0.3370786516854</v>
      </c>
      <c r="FU64" s="5">
        <v>0.1685393258427</v>
      </c>
      <c r="FV64" s="5">
        <v>7.14606741573033</v>
      </c>
      <c r="FW64" s="14">
        <f>FX64*(AF64^0.5)</f>
        <v>1.14606741573034</v>
      </c>
      <c r="FX64" s="5">
        <v>0.573033707865171</v>
      </c>
      <c r="FY64" s="33">
        <f>LN(FV64)-LN(FS64)</f>
        <v>-0.0639487246002735</v>
      </c>
      <c r="FZ64" s="33">
        <f>(FW64^2)/(AF64*(FV64^2))+(FT64^2)/(AF64*(FS64^2))</f>
        <v>0.0069196909562116</v>
      </c>
    </row>
    <row r="65" spans="1:182">
      <c r="A65" s="4">
        <v>13</v>
      </c>
      <c r="B65" s="4" t="s">
        <v>197</v>
      </c>
      <c r="C65" s="4" t="s">
        <v>198</v>
      </c>
      <c r="D65" s="4" t="s">
        <v>199</v>
      </c>
      <c r="E65" s="5">
        <v>86.72</v>
      </c>
      <c r="F65" s="5">
        <v>27.88</v>
      </c>
      <c r="G65" s="4" t="s">
        <v>123</v>
      </c>
      <c r="H65" s="4" t="s">
        <v>123</v>
      </c>
      <c r="I65" s="4">
        <v>4383</v>
      </c>
      <c r="J65" s="5">
        <v>17.22</v>
      </c>
      <c r="K65" s="4">
        <v>250.07</v>
      </c>
      <c r="L65" t="s">
        <v>86</v>
      </c>
      <c r="M65" s="6">
        <v>2.4</v>
      </c>
      <c r="N65" s="7" t="s">
        <v>87</v>
      </c>
      <c r="O65" s="4" t="s">
        <v>124</v>
      </c>
      <c r="P65" s="4" t="s">
        <v>124</v>
      </c>
      <c r="Q65" s="4" t="s">
        <v>125</v>
      </c>
      <c r="S65" s="8"/>
      <c r="AA65" s="4">
        <v>2019</v>
      </c>
      <c r="AB65" s="4">
        <v>1</v>
      </c>
      <c r="AC65" s="4" t="s">
        <v>87</v>
      </c>
      <c r="AD65" s="4" t="s">
        <v>138</v>
      </c>
      <c r="AE65" s="5">
        <v>0.598299980163574</v>
      </c>
      <c r="AF65" s="4">
        <v>4</v>
      </c>
      <c r="AG65" s="4" t="s">
        <v>91</v>
      </c>
      <c r="AH65" s="4" t="s">
        <v>91</v>
      </c>
      <c r="AI65" s="4">
        <v>20</v>
      </c>
      <c r="AJ65" s="8">
        <v>1</v>
      </c>
      <c r="AK65" s="4" t="s">
        <v>203</v>
      </c>
      <c r="AL65" s="4" t="s">
        <v>114</v>
      </c>
      <c r="AM65" s="7" t="s">
        <v>94</v>
      </c>
      <c r="AN65" s="7" t="s">
        <v>95</v>
      </c>
      <c r="AO65" s="5">
        <v>6.4</v>
      </c>
      <c r="AP65" s="5">
        <v>6.465</v>
      </c>
      <c r="AQ65" s="9">
        <v>0.384999990463257</v>
      </c>
      <c r="AR65" s="9">
        <v>57.5</v>
      </c>
      <c r="AS65" s="9">
        <v>29.5</v>
      </c>
      <c r="AT65" s="9">
        <v>13</v>
      </c>
      <c r="AU65" s="5">
        <v>0.546505293269306</v>
      </c>
      <c r="AV65" s="14">
        <f t="shared" si="0"/>
        <v>0.022484508470816</v>
      </c>
      <c r="AW65" s="5">
        <v>0.011242254235408</v>
      </c>
      <c r="AX65" s="5">
        <v>0.757532805591213</v>
      </c>
      <c r="AY65" s="14">
        <f t="shared" si="1"/>
        <v>0.0225835591689258</v>
      </c>
      <c r="AZ65" s="5">
        <v>0.0112917795844629</v>
      </c>
      <c r="BA65" s="33">
        <f t="shared" si="2"/>
        <v>0.326522850824576</v>
      </c>
      <c r="BB65" s="33">
        <f t="shared" si="3"/>
        <v>0.000645361768284972</v>
      </c>
      <c r="CY65" s="5">
        <v>93</v>
      </c>
      <c r="CZ65" s="14">
        <f t="shared" si="50"/>
        <v>2.2</v>
      </c>
      <c r="DA65" s="5">
        <v>1.1</v>
      </c>
      <c r="DB65" s="5">
        <v>110</v>
      </c>
      <c r="DC65" s="14">
        <f t="shared" si="51"/>
        <v>3</v>
      </c>
      <c r="DD65" s="5">
        <v>1.5</v>
      </c>
      <c r="DE65" s="33">
        <f t="shared" si="37"/>
        <v>0.16788087263916</v>
      </c>
      <c r="DF65" s="33">
        <f t="shared" si="38"/>
        <v>0.000325850979762625</v>
      </c>
      <c r="DG65" s="5">
        <v>8.7</v>
      </c>
      <c r="DH65" s="14">
        <f>DI65*(AF65^0.5)</f>
        <v>0.22</v>
      </c>
      <c r="DI65" s="5">
        <v>0.11</v>
      </c>
      <c r="DJ65" s="5">
        <v>18.6</v>
      </c>
      <c r="DK65" s="14">
        <f>DL65*(AF65^0.5)</f>
        <v>1.04</v>
      </c>
      <c r="DL65" s="5">
        <v>0.52</v>
      </c>
      <c r="DM65" s="33">
        <f>LN(DJ65)-LN(DG65)</f>
        <v>0.759838555058618</v>
      </c>
      <c r="DN65" s="33">
        <f>(DK65^2)/(AF65*(DJ65^2))+(DH65^2)/(AF65*(DG65^2))</f>
        <v>0.000941455845211223</v>
      </c>
      <c r="DO65" s="5">
        <v>2.78</v>
      </c>
      <c r="DP65" s="14">
        <f>DQ65*(AF65^0.5)</f>
        <v>0.84</v>
      </c>
      <c r="DQ65" s="5">
        <v>0.42</v>
      </c>
      <c r="DR65" s="5">
        <v>7.68</v>
      </c>
      <c r="DS65" s="14">
        <f>DT65*(AF65^0.5)</f>
        <v>1.26</v>
      </c>
      <c r="DT65" s="5">
        <v>0.63</v>
      </c>
      <c r="DU65" s="33">
        <f>LN(DR65)-LN(DO65)</f>
        <v>1.01616861945704</v>
      </c>
      <c r="DV65" s="33">
        <f>(DS65^2)/(AF65*(DR65^2))+(DP65^2)/(AF65*(DO65^2))</f>
        <v>0.0295540315197538</v>
      </c>
      <c r="DW65" s="5">
        <v>69</v>
      </c>
      <c r="DX65" s="14">
        <f>DY65*(AF65^0.5)</f>
        <v>6.2</v>
      </c>
      <c r="DY65" s="5">
        <v>3.1</v>
      </c>
      <c r="DZ65" s="5">
        <v>114</v>
      </c>
      <c r="EA65" s="14">
        <f>EB65*(AF65^0.5)</f>
        <v>2.6</v>
      </c>
      <c r="EB65" s="5">
        <v>1.3</v>
      </c>
      <c r="EC65" s="33">
        <f>LN(DZ65)-LN(DW65)</f>
        <v>0.502091943797236</v>
      </c>
      <c r="ED65" s="33">
        <f>(EA65^2)/(AF65*(DZ65^2))+(DX65^2)/(AF65*(DW65^2))</f>
        <v>0.00214852352417874</v>
      </c>
      <c r="EE65" s="5">
        <v>132</v>
      </c>
      <c r="EF65" s="14">
        <f t="shared" si="39"/>
        <v>1.6</v>
      </c>
      <c r="EG65" s="5">
        <v>0.8</v>
      </c>
      <c r="EH65" s="5">
        <v>175</v>
      </c>
      <c r="EI65" s="14">
        <f t="shared" si="40"/>
        <v>2.2</v>
      </c>
      <c r="EJ65" s="5">
        <v>1.1</v>
      </c>
      <c r="EK65" s="33">
        <f t="shared" si="41"/>
        <v>0.281984051337144</v>
      </c>
      <c r="EL65" s="33">
        <f t="shared" si="42"/>
        <v>7.62411499034876e-5</v>
      </c>
      <c r="EM65" s="5">
        <v>32</v>
      </c>
      <c r="EN65" s="14">
        <f>EO65*(AF65^0.5)</f>
        <v>2.4</v>
      </c>
      <c r="EO65" s="5">
        <v>1.2</v>
      </c>
      <c r="EP65" s="5">
        <v>46</v>
      </c>
      <c r="EQ65" s="14">
        <f>ER65*(AF65^0.5)</f>
        <v>1.2</v>
      </c>
      <c r="ER65" s="5">
        <v>0.6</v>
      </c>
      <c r="ES65" s="33">
        <f>LN(EP65)-LN(EM65)</f>
        <v>0.362905493689369</v>
      </c>
      <c r="ET65" s="33">
        <f>(EQ65^2)/(AF65*(EP65^2))+(EN65^2)/(AF65*(EM65^2))</f>
        <v>0.00157638232514178</v>
      </c>
      <c r="EU65" s="5">
        <v>9.8228785103785</v>
      </c>
      <c r="EV65" s="14">
        <f>EW65*(AF65^0.5)</f>
        <v>0.6402625152624</v>
      </c>
      <c r="EW65" s="5">
        <v>0.3201312576312</v>
      </c>
      <c r="EX65" s="5">
        <v>16.589133089133</v>
      </c>
      <c r="EY65" s="14">
        <f>EZ65*(AF65^0.5)</f>
        <v>0.641025641025798</v>
      </c>
      <c r="EZ65" s="5">
        <v>0.320512820512899</v>
      </c>
      <c r="FA65" s="33">
        <f>LN(EX65)-LN(EU65)</f>
        <v>0.524033641069138</v>
      </c>
      <c r="FB65" s="33">
        <f>(EY65^2)/(AF65*(EX65^2))+(EV65^2)/(AF65*(EU65^2))</f>
        <v>0.00143541978426538</v>
      </c>
      <c r="FC65" s="5">
        <v>8.34769751200349</v>
      </c>
      <c r="FD65" s="14">
        <f>FE65*(AF65^0.5)</f>
        <v>0.47468354430378</v>
      </c>
      <c r="FE65" s="5">
        <v>0.23734177215189</v>
      </c>
      <c r="FF65" s="5">
        <v>8.8648024879965</v>
      </c>
      <c r="FG65" s="14">
        <f>FH65*(AF65^0.5)</f>
        <v>0.316455696202542</v>
      </c>
      <c r="FH65" s="5">
        <v>0.158227848101271</v>
      </c>
      <c r="FI65" s="33">
        <f>LN(FF65)-LN(FC65)</f>
        <v>0.0601029055280331</v>
      </c>
      <c r="FJ65" s="33">
        <f>(FG65^2)/(AF65*(FF65^2))+(FD65^2)/(AF65*(FC65^2))</f>
        <v>0.0011269656272339</v>
      </c>
      <c r="FS65" s="5">
        <v>7.61797752808988</v>
      </c>
      <c r="FT65" s="14">
        <f>FU65*(AF65^0.5)</f>
        <v>0.3370786516854</v>
      </c>
      <c r="FU65" s="5">
        <v>0.1685393258427</v>
      </c>
      <c r="FV65" s="5">
        <v>8.89887640449438</v>
      </c>
      <c r="FW65" s="14">
        <f>FX65*(AF65^0.5)</f>
        <v>0.53932584269662</v>
      </c>
      <c r="FX65" s="5">
        <v>0.26966292134831</v>
      </c>
      <c r="FY65" s="33">
        <f>LN(FV65)-LN(FS65)</f>
        <v>0.155414103874031</v>
      </c>
      <c r="FZ65" s="33">
        <f>(FW65^2)/(AF65*(FV65^2))+(FT65^2)/(AF65*(FS65^2))</f>
        <v>0.00140774032265498</v>
      </c>
    </row>
    <row r="66" spans="1:142">
      <c r="A66" s="4">
        <v>14</v>
      </c>
      <c r="B66" s="4" t="s">
        <v>204</v>
      </c>
      <c r="C66" s="4" t="s">
        <v>103</v>
      </c>
      <c r="D66" s="4" t="s">
        <v>205</v>
      </c>
      <c r="E66" s="5">
        <v>112.116667</v>
      </c>
      <c r="F66" s="5">
        <v>33.65</v>
      </c>
      <c r="G66" s="4" t="s">
        <v>85</v>
      </c>
      <c r="H66" s="4" t="s">
        <v>85</v>
      </c>
      <c r="I66" s="4">
        <v>1500</v>
      </c>
      <c r="J66" s="5">
        <v>8.6</v>
      </c>
      <c r="K66" s="4">
        <v>662</v>
      </c>
      <c r="L66" t="s">
        <v>86</v>
      </c>
      <c r="M66" s="6">
        <v>5</v>
      </c>
      <c r="N66" s="7" t="s">
        <v>87</v>
      </c>
      <c r="O66" s="4" t="s">
        <v>88</v>
      </c>
      <c r="P66" s="4" t="s">
        <v>88</v>
      </c>
      <c r="Q66" s="4" t="s">
        <v>89</v>
      </c>
      <c r="S66" s="8"/>
      <c r="AA66" s="4">
        <v>2009</v>
      </c>
      <c r="AB66" s="4">
        <v>8</v>
      </c>
      <c r="AC66" s="7" t="s">
        <v>96</v>
      </c>
      <c r="AD66" s="4" t="s">
        <v>90</v>
      </c>
      <c r="AE66" s="5">
        <v>0.662599980831146</v>
      </c>
      <c r="AF66" s="4">
        <v>5</v>
      </c>
      <c r="AG66" s="4" t="s">
        <v>91</v>
      </c>
      <c r="AH66" s="4" t="s">
        <v>91</v>
      </c>
      <c r="AI66" s="4">
        <v>37</v>
      </c>
      <c r="AJ66" s="8">
        <v>1</v>
      </c>
      <c r="AK66" s="4" t="s">
        <v>92</v>
      </c>
      <c r="AL66" s="4" t="s">
        <v>93</v>
      </c>
      <c r="AM66" s="7" t="s">
        <v>87</v>
      </c>
      <c r="AN66" s="7" t="s">
        <v>95</v>
      </c>
      <c r="AO66" s="5">
        <v>6.05</v>
      </c>
      <c r="AP66" s="5">
        <v>3.195</v>
      </c>
      <c r="AQ66" s="9">
        <v>0.280000001192093</v>
      </c>
      <c r="AR66" s="9">
        <v>38</v>
      </c>
      <c r="AS66" s="9">
        <v>43</v>
      </c>
      <c r="AT66" s="9">
        <v>19</v>
      </c>
      <c r="AU66" s="5">
        <v>0.205446037435284</v>
      </c>
      <c r="AV66" s="14">
        <f t="shared" si="0"/>
        <v>0.0333940856854818</v>
      </c>
      <c r="AW66" s="5">
        <v>0.014934289127838</v>
      </c>
      <c r="AX66" s="5">
        <v>0.209179609717244</v>
      </c>
      <c r="AY66" s="14">
        <f t="shared" si="1"/>
        <v>0.0333940856854796</v>
      </c>
      <c r="AZ66" s="5">
        <v>0.014934289127837</v>
      </c>
      <c r="BA66" s="33">
        <f t="shared" si="2"/>
        <v>0.0180098516523668</v>
      </c>
      <c r="BB66" s="33">
        <f t="shared" si="3"/>
        <v>0.0103813161488024</v>
      </c>
      <c r="CI66" s="5">
        <v>83.702737940026</v>
      </c>
      <c r="CJ66" s="14">
        <f t="shared" ref="CJ66:CJ73" si="52">CK66*(AF66^0.5)</f>
        <v>12.3109859029912</v>
      </c>
      <c r="CK66" s="5">
        <v>5.505640269826</v>
      </c>
      <c r="CL66" s="5">
        <v>90.9387222946544</v>
      </c>
      <c r="CM66" s="14">
        <f t="shared" ref="CM66:CM73" si="53">CN66*(AF66^0.5)</f>
        <v>10.9515488496109</v>
      </c>
      <c r="CN66" s="5">
        <v>4.8976815373279</v>
      </c>
      <c r="CO66" s="33">
        <f t="shared" ref="CO66:CO73" si="54">LN(CL66)-LN(CI66)</f>
        <v>0.0829142100055593</v>
      </c>
      <c r="CP66" s="33">
        <f t="shared" ref="CP66:CP73" si="55">(CM66^2)/(AF66*(CL66^2))+(CJ66^2)/(AF66*(CI66^2))</f>
        <v>0.0072270665431213</v>
      </c>
      <c r="CY66" s="5">
        <v>0.49009900990099</v>
      </c>
      <c r="CZ66" s="14">
        <f t="shared" si="50"/>
        <v>0.1439053648886</v>
      </c>
      <c r="DA66" s="5">
        <v>0.064356435643564</v>
      </c>
      <c r="DB66" s="5">
        <v>0.44059405940594</v>
      </c>
      <c r="DC66" s="14">
        <f t="shared" si="51"/>
        <v>0.110696434529694</v>
      </c>
      <c r="DD66" s="5">
        <v>0.04950495049505</v>
      </c>
      <c r="DE66" s="33">
        <f t="shared" si="37"/>
        <v>-0.106483480402451</v>
      </c>
      <c r="DF66" s="33">
        <f t="shared" si="38"/>
        <v>0.029867807057709</v>
      </c>
      <c r="EE66" s="5">
        <v>1.76349996142868</v>
      </c>
      <c r="EF66" s="14">
        <f t="shared" si="39"/>
        <v>0.257127117870907</v>
      </c>
      <c r="EG66" s="5">
        <v>0.11499074288359</v>
      </c>
      <c r="EH66" s="5">
        <v>1.95153513847103</v>
      </c>
      <c r="EI66" s="14">
        <f t="shared" si="40"/>
        <v>0.257019307758592</v>
      </c>
      <c r="EJ66" s="5">
        <v>0.11494252873563</v>
      </c>
      <c r="EK66" s="33">
        <f t="shared" si="41"/>
        <v>0.101315864532545</v>
      </c>
      <c r="EL66" s="33">
        <f t="shared" si="42"/>
        <v>0.00772085530159365</v>
      </c>
    </row>
    <row r="67" spans="1:142">
      <c r="A67" s="4">
        <v>14</v>
      </c>
      <c r="B67" s="4" t="s">
        <v>204</v>
      </c>
      <c r="C67" s="4" t="s">
        <v>103</v>
      </c>
      <c r="D67" s="4" t="s">
        <v>205</v>
      </c>
      <c r="E67" s="5">
        <v>112.116667</v>
      </c>
      <c r="F67" s="5">
        <v>33.65</v>
      </c>
      <c r="G67" s="4" t="s">
        <v>85</v>
      </c>
      <c r="H67" s="4" t="s">
        <v>85</v>
      </c>
      <c r="I67" s="4">
        <v>1500</v>
      </c>
      <c r="J67" s="5">
        <v>8.6</v>
      </c>
      <c r="K67" s="4">
        <v>662</v>
      </c>
      <c r="L67" t="s">
        <v>86</v>
      </c>
      <c r="M67" s="6">
        <v>10</v>
      </c>
      <c r="N67" s="7" t="s">
        <v>96</v>
      </c>
      <c r="O67" s="4" t="s">
        <v>88</v>
      </c>
      <c r="P67" s="4" t="s">
        <v>88</v>
      </c>
      <c r="Q67" s="4" t="s">
        <v>89</v>
      </c>
      <c r="S67" s="8"/>
      <c r="AA67" s="4">
        <v>2009</v>
      </c>
      <c r="AB67" s="4">
        <v>8</v>
      </c>
      <c r="AC67" s="7" t="s">
        <v>96</v>
      </c>
      <c r="AD67" s="4" t="s">
        <v>90</v>
      </c>
      <c r="AE67" s="5">
        <v>0.662599980831146</v>
      </c>
      <c r="AF67" s="4">
        <v>5</v>
      </c>
      <c r="AG67" s="4" t="s">
        <v>91</v>
      </c>
      <c r="AH67" s="4" t="s">
        <v>91</v>
      </c>
      <c r="AI67" s="4">
        <v>37</v>
      </c>
      <c r="AJ67" s="8">
        <v>1</v>
      </c>
      <c r="AK67" s="4" t="s">
        <v>97</v>
      </c>
      <c r="AL67" s="4" t="s">
        <v>93</v>
      </c>
      <c r="AM67" s="7" t="s">
        <v>87</v>
      </c>
      <c r="AN67" s="7" t="s">
        <v>95</v>
      </c>
      <c r="AO67" s="5">
        <v>6.05</v>
      </c>
      <c r="AP67" s="5">
        <v>3.195</v>
      </c>
      <c r="AQ67" s="9">
        <v>0.280000001192093</v>
      </c>
      <c r="AR67" s="9">
        <v>38</v>
      </c>
      <c r="AS67" s="9">
        <v>43</v>
      </c>
      <c r="AT67" s="9">
        <v>19</v>
      </c>
      <c r="AU67" s="5">
        <v>0.205446037435284</v>
      </c>
      <c r="AV67" s="14">
        <f t="shared" si="0"/>
        <v>0.0333940856854818</v>
      </c>
      <c r="AW67" s="5">
        <v>0.014934289127838</v>
      </c>
      <c r="AX67" s="5">
        <v>0.206690561529271</v>
      </c>
      <c r="AY67" s="14">
        <f t="shared" si="1"/>
        <v>0.0306112452116905</v>
      </c>
      <c r="AZ67" s="5">
        <v>0.013689765033851</v>
      </c>
      <c r="BA67" s="33">
        <f t="shared" si="2"/>
        <v>0.00603939509314544</v>
      </c>
      <c r="BB67" s="33">
        <f t="shared" si="3"/>
        <v>0.00967095987143322</v>
      </c>
      <c r="CI67" s="5">
        <v>83.702737940026</v>
      </c>
      <c r="CJ67" s="14">
        <f t="shared" si="52"/>
        <v>12.3109859029912</v>
      </c>
      <c r="CK67" s="5">
        <v>5.505640269826</v>
      </c>
      <c r="CL67" s="5">
        <v>77.9717703078056</v>
      </c>
      <c r="CM67" s="14">
        <f t="shared" si="53"/>
        <v>10.9515488496106</v>
      </c>
      <c r="CN67" s="5">
        <v>4.8976815373278</v>
      </c>
      <c r="CO67" s="33">
        <f t="shared" si="54"/>
        <v>-0.0709248462604357</v>
      </c>
      <c r="CP67" s="33">
        <f t="shared" si="55"/>
        <v>0.00827203487875634</v>
      </c>
      <c r="CY67" s="5">
        <v>0.49009900990099</v>
      </c>
      <c r="CZ67" s="14">
        <f t="shared" si="50"/>
        <v>0.1439053648886</v>
      </c>
      <c r="DA67" s="5">
        <v>0.064356435643564</v>
      </c>
      <c r="DB67" s="5">
        <v>0.366336633663366</v>
      </c>
      <c r="DC67" s="14">
        <f t="shared" si="51"/>
        <v>0.0996267910767243</v>
      </c>
      <c r="DD67" s="5">
        <v>0.044554455445545</v>
      </c>
      <c r="DE67" s="33">
        <f t="shared" si="37"/>
        <v>-0.291054756930421</v>
      </c>
      <c r="DF67" s="33">
        <f t="shared" si="38"/>
        <v>0.0320349573011327</v>
      </c>
      <c r="EE67" s="5">
        <v>1.76349996142868</v>
      </c>
      <c r="EF67" s="14">
        <f t="shared" si="39"/>
        <v>0.257127117870907</v>
      </c>
      <c r="EG67" s="5">
        <v>0.11499074288359</v>
      </c>
      <c r="EH67" s="5">
        <v>1.73727146493867</v>
      </c>
      <c r="EI67" s="14">
        <f t="shared" si="40"/>
        <v>0.289146721228407</v>
      </c>
      <c r="EJ67" s="5">
        <v>0.12931034482758</v>
      </c>
      <c r="EK67" s="33">
        <f t="shared" si="41"/>
        <v>-0.0149846899866383</v>
      </c>
      <c r="EL67" s="33">
        <f t="shared" si="42"/>
        <v>0.00979209282419902</v>
      </c>
    </row>
    <row r="68" spans="1:142">
      <c r="A68" s="4">
        <v>14</v>
      </c>
      <c r="B68" s="4" t="s">
        <v>204</v>
      </c>
      <c r="C68" s="4" t="s">
        <v>103</v>
      </c>
      <c r="D68" s="4" t="s">
        <v>205</v>
      </c>
      <c r="E68" s="5">
        <v>112.116667</v>
      </c>
      <c r="F68" s="5">
        <v>33.65</v>
      </c>
      <c r="G68" s="4" t="s">
        <v>85</v>
      </c>
      <c r="H68" s="4" t="s">
        <v>85</v>
      </c>
      <c r="I68" s="4">
        <v>1500</v>
      </c>
      <c r="J68" s="5">
        <v>8.6</v>
      </c>
      <c r="K68" s="4">
        <v>662</v>
      </c>
      <c r="L68" t="s">
        <v>86</v>
      </c>
      <c r="M68" s="6">
        <v>5</v>
      </c>
      <c r="N68" s="7" t="s">
        <v>87</v>
      </c>
      <c r="O68" s="4" t="s">
        <v>88</v>
      </c>
      <c r="P68" s="4" t="s">
        <v>88</v>
      </c>
      <c r="Q68" s="4" t="s">
        <v>89</v>
      </c>
      <c r="S68" s="8"/>
      <c r="AA68" s="4">
        <v>2009</v>
      </c>
      <c r="AB68" s="4">
        <v>8</v>
      </c>
      <c r="AC68" s="7" t="s">
        <v>96</v>
      </c>
      <c r="AD68" s="4" t="s">
        <v>90</v>
      </c>
      <c r="AE68" s="5">
        <v>0.662599980831146</v>
      </c>
      <c r="AF68" s="4">
        <v>5</v>
      </c>
      <c r="AG68" s="4" t="s">
        <v>91</v>
      </c>
      <c r="AH68" s="4" t="s">
        <v>91</v>
      </c>
      <c r="AI68" s="4">
        <v>37</v>
      </c>
      <c r="AJ68" s="8">
        <v>1</v>
      </c>
      <c r="AK68" s="4" t="s">
        <v>92</v>
      </c>
      <c r="AL68" s="4" t="s">
        <v>93</v>
      </c>
      <c r="AM68" s="7" t="s">
        <v>206</v>
      </c>
      <c r="AN68" s="7" t="s">
        <v>95</v>
      </c>
      <c r="AO68" s="5">
        <v>6.05</v>
      </c>
      <c r="AP68" s="5">
        <v>3.195</v>
      </c>
      <c r="AQ68" s="9">
        <v>0.280000001192093</v>
      </c>
      <c r="AR68" s="9">
        <v>38</v>
      </c>
      <c r="AS68" s="9">
        <v>43</v>
      </c>
      <c r="AT68" s="9">
        <v>19</v>
      </c>
      <c r="AU68" s="5">
        <v>0.220380326563122</v>
      </c>
      <c r="AV68" s="14">
        <f t="shared" ref="AV68:AV126" si="56">AW68*(AF68^0.5)</f>
        <v>0.0278284047379015</v>
      </c>
      <c r="AW68" s="5">
        <v>0.012445240939865</v>
      </c>
      <c r="AX68" s="5">
        <v>0.200467941059339</v>
      </c>
      <c r="AY68" s="14">
        <f t="shared" ref="AY68:AY126" si="57">AZ68*(AF68^0.5)</f>
        <v>0.0250455642641102</v>
      </c>
      <c r="AZ68" s="5">
        <v>0.011200716845878</v>
      </c>
      <c r="BA68" s="33">
        <f t="shared" ref="BA68:BA131" si="58">LN(AX68)-LN(AU68)</f>
        <v>-0.0947004718806852</v>
      </c>
      <c r="BB68" s="33">
        <f t="shared" ref="BB68:BB131" si="59">(AY68^2)/(AF68*(AX68^2))+(AV68^2)/(AF68*(AU68^2))</f>
        <v>0.00631082367699603</v>
      </c>
      <c r="CI68" s="5">
        <v>63.0278895754208</v>
      </c>
      <c r="CJ68" s="14">
        <f t="shared" si="52"/>
        <v>6.8447180310067</v>
      </c>
      <c r="CK68" s="5">
        <v>3.0610509608299</v>
      </c>
      <c r="CL68" s="5">
        <v>63.5253103565557</v>
      </c>
      <c r="CM68" s="14">
        <f t="shared" si="53"/>
        <v>6.86373113664828</v>
      </c>
      <c r="CN68" s="5">
        <v>3.06955388016549</v>
      </c>
      <c r="CO68" s="33">
        <f t="shared" si="54"/>
        <v>0.00786109466982055</v>
      </c>
      <c r="CP68" s="33">
        <f t="shared" si="55"/>
        <v>0.00469355460839538</v>
      </c>
      <c r="CY68" s="5">
        <v>0.42079207920792</v>
      </c>
      <c r="CZ68" s="14">
        <f t="shared" si="50"/>
        <v>0.110696434529694</v>
      </c>
      <c r="DA68" s="5">
        <v>0.04950495049505</v>
      </c>
      <c r="DB68" s="5">
        <v>0.39108910891089</v>
      </c>
      <c r="DC68" s="14">
        <f t="shared" si="51"/>
        <v>0.0553482172648491</v>
      </c>
      <c r="DD68" s="5">
        <v>0.024752475247526</v>
      </c>
      <c r="DE68" s="33">
        <f t="shared" si="37"/>
        <v>-0.0732034040232958</v>
      </c>
      <c r="DF68" s="33">
        <f t="shared" si="38"/>
        <v>0.0178465987561889</v>
      </c>
      <c r="EE68" s="5">
        <v>0.863727532207052</v>
      </c>
      <c r="EF68" s="14">
        <f t="shared" si="39"/>
        <v>0.257019307758596</v>
      </c>
      <c r="EG68" s="5">
        <v>0.114942528735632</v>
      </c>
      <c r="EH68" s="5">
        <v>0.994243230733628</v>
      </c>
      <c r="EI68" s="14">
        <f t="shared" si="40"/>
        <v>0.160637067349105</v>
      </c>
      <c r="EJ68" s="5">
        <v>0.071839080459762</v>
      </c>
      <c r="EK68" s="33">
        <f t="shared" si="41"/>
        <v>0.140724512822884</v>
      </c>
      <c r="EL68" s="33">
        <f t="shared" si="42"/>
        <v>0.0229303582578486</v>
      </c>
    </row>
    <row r="69" spans="1:142">
      <c r="A69" s="4">
        <v>14</v>
      </c>
      <c r="B69" s="4" t="s">
        <v>204</v>
      </c>
      <c r="C69" s="4" t="s">
        <v>103</v>
      </c>
      <c r="D69" s="4" t="s">
        <v>205</v>
      </c>
      <c r="E69" s="5">
        <v>112.116667</v>
      </c>
      <c r="F69" s="5">
        <v>33.65</v>
      </c>
      <c r="G69" s="4" t="s">
        <v>85</v>
      </c>
      <c r="H69" s="4" t="s">
        <v>85</v>
      </c>
      <c r="I69" s="4">
        <v>1500</v>
      </c>
      <c r="J69" s="5">
        <v>8.6</v>
      </c>
      <c r="K69" s="4">
        <v>662</v>
      </c>
      <c r="L69" t="s">
        <v>86</v>
      </c>
      <c r="M69" s="6">
        <v>10</v>
      </c>
      <c r="N69" s="7" t="s">
        <v>96</v>
      </c>
      <c r="O69" s="4" t="s">
        <v>88</v>
      </c>
      <c r="P69" s="4" t="s">
        <v>88</v>
      </c>
      <c r="Q69" s="4" t="s">
        <v>89</v>
      </c>
      <c r="S69" s="8"/>
      <c r="AA69" s="4">
        <v>2009</v>
      </c>
      <c r="AB69" s="4">
        <v>8</v>
      </c>
      <c r="AC69" s="7" t="s">
        <v>96</v>
      </c>
      <c r="AD69" s="4" t="s">
        <v>90</v>
      </c>
      <c r="AE69" s="5">
        <v>0.662599980831146</v>
      </c>
      <c r="AF69" s="4">
        <v>5</v>
      </c>
      <c r="AG69" s="4" t="s">
        <v>91</v>
      </c>
      <c r="AH69" s="4" t="s">
        <v>91</v>
      </c>
      <c r="AI69" s="4">
        <v>37</v>
      </c>
      <c r="AJ69" s="8">
        <v>1</v>
      </c>
      <c r="AK69" s="4" t="s">
        <v>97</v>
      </c>
      <c r="AL69" s="4" t="s">
        <v>93</v>
      </c>
      <c r="AM69" s="7" t="s">
        <v>206</v>
      </c>
      <c r="AN69" s="7" t="s">
        <v>95</v>
      </c>
      <c r="AO69" s="5">
        <v>6.05</v>
      </c>
      <c r="AP69" s="5">
        <v>3.195</v>
      </c>
      <c r="AQ69" s="9">
        <v>0.280000001192093</v>
      </c>
      <c r="AR69" s="9">
        <v>38</v>
      </c>
      <c r="AS69" s="9">
        <v>43</v>
      </c>
      <c r="AT69" s="9">
        <v>19</v>
      </c>
      <c r="AU69" s="5">
        <v>0.220380326563122</v>
      </c>
      <c r="AV69" s="14">
        <f t="shared" si="56"/>
        <v>0.0278284047379015</v>
      </c>
      <c r="AW69" s="5">
        <v>0.012445240939865</v>
      </c>
      <c r="AX69" s="5">
        <v>0.216646754281162</v>
      </c>
      <c r="AY69" s="14">
        <f t="shared" si="57"/>
        <v>0.0278284047379015</v>
      </c>
      <c r="AZ69" s="5">
        <v>0.012445240939865</v>
      </c>
      <c r="BA69" s="33">
        <f t="shared" si="58"/>
        <v>-0.0170866441963653</v>
      </c>
      <c r="BB69" s="33">
        <f t="shared" si="59"/>
        <v>0.00648895852219881</v>
      </c>
      <c r="CI69" s="5">
        <v>63.0278895754208</v>
      </c>
      <c r="CJ69" s="14">
        <f t="shared" si="52"/>
        <v>6.8447180310067</v>
      </c>
      <c r="CK69" s="5">
        <v>3.0610509608299</v>
      </c>
      <c r="CL69" s="5">
        <v>56.6889632107023</v>
      </c>
      <c r="CM69" s="14">
        <f t="shared" si="53"/>
        <v>8.20415508438706</v>
      </c>
      <c r="CN69" s="5">
        <v>3.669009693328</v>
      </c>
      <c r="CO69" s="33">
        <f t="shared" si="54"/>
        <v>-0.10599778068792</v>
      </c>
      <c r="CP69" s="33">
        <f t="shared" si="55"/>
        <v>0.0065476223749733</v>
      </c>
      <c r="CY69" s="5">
        <v>0.42079207920792</v>
      </c>
      <c r="CZ69" s="14">
        <f t="shared" si="50"/>
        <v>0.110696434529694</v>
      </c>
      <c r="DA69" s="5">
        <v>0.04950495049505</v>
      </c>
      <c r="DB69" s="5">
        <v>0.336633663366336</v>
      </c>
      <c r="DC69" s="14">
        <f t="shared" si="51"/>
        <v>0.121766077982661</v>
      </c>
      <c r="DD69" s="5">
        <v>0.054455445544554</v>
      </c>
      <c r="DE69" s="33">
        <f t="shared" si="37"/>
        <v>-0.22314355131421</v>
      </c>
      <c r="DF69" s="33">
        <f t="shared" si="38"/>
        <v>0.0400086505190311</v>
      </c>
      <c r="EE69" s="5">
        <v>0.863727532207052</v>
      </c>
      <c r="EF69" s="14">
        <f t="shared" si="39"/>
        <v>0.257019307758596</v>
      </c>
      <c r="EG69" s="5">
        <v>0.114942528735632</v>
      </c>
      <c r="EH69" s="5">
        <v>0.808763403533134</v>
      </c>
      <c r="EI69" s="14">
        <f t="shared" si="40"/>
        <v>0.160421447124489</v>
      </c>
      <c r="EJ69" s="5">
        <v>0.071742652163849</v>
      </c>
      <c r="EK69" s="33">
        <f t="shared" si="41"/>
        <v>-0.0657509440015888</v>
      </c>
      <c r="EL69" s="33">
        <f t="shared" si="42"/>
        <v>0.0255784290044007</v>
      </c>
    </row>
    <row r="70" spans="1:142">
      <c r="A70" s="4">
        <v>14</v>
      </c>
      <c r="B70" s="4" t="s">
        <v>204</v>
      </c>
      <c r="C70" s="4" t="s">
        <v>103</v>
      </c>
      <c r="D70" s="4" t="s">
        <v>205</v>
      </c>
      <c r="E70" s="5">
        <v>112.116667</v>
      </c>
      <c r="F70" s="5">
        <v>33.65</v>
      </c>
      <c r="G70" s="4" t="s">
        <v>85</v>
      </c>
      <c r="H70" s="4" t="s">
        <v>85</v>
      </c>
      <c r="I70" s="4">
        <v>1500</v>
      </c>
      <c r="J70" s="5">
        <v>8.6</v>
      </c>
      <c r="K70" s="4">
        <v>662</v>
      </c>
      <c r="L70" t="s">
        <v>86</v>
      </c>
      <c r="M70" s="6">
        <v>5</v>
      </c>
      <c r="N70" s="7" t="s">
        <v>87</v>
      </c>
      <c r="O70" s="4" t="s">
        <v>88</v>
      </c>
      <c r="P70" s="4" t="s">
        <v>88</v>
      </c>
      <c r="Q70" s="4" t="s">
        <v>89</v>
      </c>
      <c r="S70" s="8"/>
      <c r="AA70" s="4">
        <v>2009</v>
      </c>
      <c r="AB70" s="4">
        <v>8</v>
      </c>
      <c r="AC70" s="7" t="s">
        <v>96</v>
      </c>
      <c r="AD70" s="4" t="s">
        <v>90</v>
      </c>
      <c r="AE70" s="5">
        <v>0.662599980831146</v>
      </c>
      <c r="AF70" s="4">
        <v>5</v>
      </c>
      <c r="AG70" s="4" t="s">
        <v>91</v>
      </c>
      <c r="AH70" s="4" t="s">
        <v>91</v>
      </c>
      <c r="AI70" s="4">
        <v>37</v>
      </c>
      <c r="AJ70" s="8">
        <v>1</v>
      </c>
      <c r="AK70" s="4" t="s">
        <v>92</v>
      </c>
      <c r="AL70" s="4" t="s">
        <v>93</v>
      </c>
      <c r="AM70" s="7" t="s">
        <v>98</v>
      </c>
      <c r="AN70" s="7" t="s">
        <v>95</v>
      </c>
      <c r="AO70" s="5">
        <v>6.05</v>
      </c>
      <c r="AP70" s="5">
        <v>3.195</v>
      </c>
      <c r="AQ70" s="9">
        <v>0.280000001192093</v>
      </c>
      <c r="AR70" s="9">
        <v>38</v>
      </c>
      <c r="AS70" s="9">
        <v>43</v>
      </c>
      <c r="AT70" s="9">
        <v>19</v>
      </c>
      <c r="AU70" s="5">
        <v>0.188022700119474</v>
      </c>
      <c r="AV70" s="14">
        <f t="shared" si="56"/>
        <v>0.0306112452116905</v>
      </c>
      <c r="AW70" s="5">
        <v>0.013689765033851</v>
      </c>
      <c r="AX70" s="5">
        <v>0.163132218239745</v>
      </c>
      <c r="AY70" s="14">
        <f t="shared" si="57"/>
        <v>0.0250455642641102</v>
      </c>
      <c r="AZ70" s="5">
        <v>0.011200716845878</v>
      </c>
      <c r="BA70" s="33">
        <f t="shared" si="58"/>
        <v>-0.142001674013641</v>
      </c>
      <c r="BB70" s="33">
        <f t="shared" si="59"/>
        <v>0.010015411219503</v>
      </c>
      <c r="CI70" s="5">
        <v>57.0545887421348</v>
      </c>
      <c r="CJ70" s="14">
        <f t="shared" si="52"/>
        <v>6.8257049253649</v>
      </c>
      <c r="CK70" s="5">
        <v>3.05254804149421</v>
      </c>
      <c r="CL70" s="5">
        <v>54.4952100221075</v>
      </c>
      <c r="CM70" s="14">
        <f t="shared" si="53"/>
        <v>9.56359213776765</v>
      </c>
      <c r="CN70" s="5">
        <v>4.2769684258262</v>
      </c>
      <c r="CO70" s="33">
        <f t="shared" si="54"/>
        <v>-0.0458956984615018</v>
      </c>
      <c r="CP70" s="33">
        <f t="shared" si="55"/>
        <v>0.00902213056701527</v>
      </c>
      <c r="CY70" s="5">
        <v>0.4009900990099</v>
      </c>
      <c r="CZ70" s="14">
        <f t="shared" si="50"/>
        <v>0.0442785738118775</v>
      </c>
      <c r="DA70" s="5">
        <v>0.01980198019802</v>
      </c>
      <c r="DB70" s="5">
        <v>0.43069306930693</v>
      </c>
      <c r="DC70" s="14">
        <f t="shared" si="51"/>
        <v>0.132835721435632</v>
      </c>
      <c r="DD70" s="5">
        <v>0.05940594059406</v>
      </c>
      <c r="DE70" s="33">
        <f t="shared" si="37"/>
        <v>0.0714589639821458</v>
      </c>
      <c r="DF70" s="33">
        <f t="shared" si="38"/>
        <v>0.0214636229178984</v>
      </c>
      <c r="EE70" s="5">
        <v>0.825975854354704</v>
      </c>
      <c r="EF70" s="14">
        <f t="shared" si="39"/>
        <v>0.224784084176454</v>
      </c>
      <c r="EG70" s="5">
        <v>0.100526498495717</v>
      </c>
      <c r="EH70" s="5">
        <v>0.68355126128211</v>
      </c>
      <c r="EI70" s="14">
        <f t="shared" si="40"/>
        <v>0.128294033654673</v>
      </c>
      <c r="EJ70" s="5">
        <v>0.0573748360718991</v>
      </c>
      <c r="EK70" s="33">
        <f t="shared" si="41"/>
        <v>-0.189263889507683</v>
      </c>
      <c r="EL70" s="33">
        <f t="shared" si="42"/>
        <v>0.0218577535180656</v>
      </c>
    </row>
    <row r="71" spans="1:142">
      <c r="A71" s="4">
        <v>14</v>
      </c>
      <c r="B71" s="4" t="s">
        <v>204</v>
      </c>
      <c r="C71" s="4" t="s">
        <v>103</v>
      </c>
      <c r="D71" s="4" t="s">
        <v>205</v>
      </c>
      <c r="E71" s="5">
        <v>112.116667</v>
      </c>
      <c r="F71" s="5">
        <v>33.65</v>
      </c>
      <c r="G71" s="4" t="s">
        <v>85</v>
      </c>
      <c r="H71" s="4" t="s">
        <v>85</v>
      </c>
      <c r="I71" s="4">
        <v>1500</v>
      </c>
      <c r="J71" s="5">
        <v>8.6</v>
      </c>
      <c r="K71" s="4">
        <v>662</v>
      </c>
      <c r="L71" t="s">
        <v>86</v>
      </c>
      <c r="M71" s="6">
        <v>10</v>
      </c>
      <c r="N71" s="7" t="s">
        <v>96</v>
      </c>
      <c r="O71" s="4" t="s">
        <v>88</v>
      </c>
      <c r="P71" s="4" t="s">
        <v>88</v>
      </c>
      <c r="Q71" s="4" t="s">
        <v>89</v>
      </c>
      <c r="S71" s="8"/>
      <c r="AA71" s="4">
        <v>2009</v>
      </c>
      <c r="AB71" s="4">
        <v>8</v>
      </c>
      <c r="AC71" s="7" t="s">
        <v>96</v>
      </c>
      <c r="AD71" s="4" t="s">
        <v>90</v>
      </c>
      <c r="AE71" s="5">
        <v>0.662599980831146</v>
      </c>
      <c r="AF71" s="4">
        <v>5</v>
      </c>
      <c r="AG71" s="4" t="s">
        <v>91</v>
      </c>
      <c r="AH71" s="4" t="s">
        <v>91</v>
      </c>
      <c r="AI71" s="4">
        <v>37</v>
      </c>
      <c r="AJ71" s="8">
        <v>1</v>
      </c>
      <c r="AK71" s="4" t="s">
        <v>97</v>
      </c>
      <c r="AL71" s="4" t="s">
        <v>93</v>
      </c>
      <c r="AM71" s="7" t="s">
        <v>98</v>
      </c>
      <c r="AN71" s="7" t="s">
        <v>95</v>
      </c>
      <c r="AO71" s="5">
        <v>6.05</v>
      </c>
      <c r="AP71" s="5">
        <v>3.195</v>
      </c>
      <c r="AQ71" s="9">
        <v>0.280000001192093</v>
      </c>
      <c r="AR71" s="9">
        <v>38</v>
      </c>
      <c r="AS71" s="9">
        <v>43</v>
      </c>
      <c r="AT71" s="9">
        <v>19</v>
      </c>
      <c r="AU71" s="5">
        <v>0.188022700119474</v>
      </c>
      <c r="AV71" s="14">
        <f t="shared" si="56"/>
        <v>0.0306112452116905</v>
      </c>
      <c r="AW71" s="5">
        <v>0.013689765033851</v>
      </c>
      <c r="AX71" s="5">
        <v>0.17184388689765</v>
      </c>
      <c r="AY71" s="14">
        <f t="shared" si="57"/>
        <v>0.0194798833165299</v>
      </c>
      <c r="AZ71" s="5">
        <v>0.00871166865790499</v>
      </c>
      <c r="BA71" s="33">
        <f t="shared" si="58"/>
        <v>-0.0899762705091387</v>
      </c>
      <c r="BB71" s="33">
        <f t="shared" si="59"/>
        <v>0.00787117445688804</v>
      </c>
      <c r="CI71" s="5">
        <v>57.0545887421348</v>
      </c>
      <c r="CJ71" s="14">
        <f t="shared" si="52"/>
        <v>6.8257049253649</v>
      </c>
      <c r="CK71" s="5">
        <v>3.05254804149421</v>
      </c>
      <c r="CL71" s="5">
        <v>51.9315798424125</v>
      </c>
      <c r="CM71" s="14">
        <f t="shared" si="53"/>
        <v>10.9515488496106</v>
      </c>
      <c r="CN71" s="5">
        <v>4.8976815373278</v>
      </c>
      <c r="CO71" s="33">
        <f t="shared" si="54"/>
        <v>-0.0940814268338328</v>
      </c>
      <c r="CP71" s="33">
        <f t="shared" si="55"/>
        <v>0.0117569170298982</v>
      </c>
      <c r="CY71" s="5">
        <v>0.4009900990099</v>
      </c>
      <c r="CZ71" s="14">
        <f t="shared" si="50"/>
        <v>0.0442785738118775</v>
      </c>
      <c r="DA71" s="5">
        <v>0.01980198019802</v>
      </c>
      <c r="DB71" s="5">
        <v>0.346534653465346</v>
      </c>
      <c r="DC71" s="14">
        <f t="shared" si="51"/>
        <v>0.0996267910767221</v>
      </c>
      <c r="DD71" s="5">
        <v>0.044554455445544</v>
      </c>
      <c r="DE71" s="33">
        <f t="shared" si="37"/>
        <v>-0.145953912623079</v>
      </c>
      <c r="DF71" s="33">
        <f t="shared" si="38"/>
        <v>0.0189692648893116</v>
      </c>
      <c r="EE71" s="5">
        <v>0.825975854354704</v>
      </c>
      <c r="EF71" s="14">
        <f t="shared" si="39"/>
        <v>0.224784084176454</v>
      </c>
      <c r="EG71" s="5">
        <v>0.100526498495717</v>
      </c>
      <c r="EH71" s="5">
        <v>0.871538224176504</v>
      </c>
      <c r="EI71" s="14">
        <f t="shared" si="40"/>
        <v>0.192656670706629</v>
      </c>
      <c r="EJ71" s="5">
        <v>0.086158682403763</v>
      </c>
      <c r="EK71" s="33">
        <f t="shared" si="41"/>
        <v>0.0536941831346304</v>
      </c>
      <c r="EL71" s="33">
        <f t="shared" si="42"/>
        <v>0.0245853729933231</v>
      </c>
    </row>
    <row r="72" spans="1:206">
      <c r="A72" s="4">
        <v>15</v>
      </c>
      <c r="B72" s="4" t="s">
        <v>207</v>
      </c>
      <c r="C72" s="4" t="s">
        <v>208</v>
      </c>
      <c r="D72" s="4" t="s">
        <v>209</v>
      </c>
      <c r="E72" s="5">
        <v>18.833333</v>
      </c>
      <c r="F72" s="5">
        <v>68.316667</v>
      </c>
      <c r="G72" s="4" t="s">
        <v>210</v>
      </c>
      <c r="H72" s="4" t="s">
        <v>112</v>
      </c>
      <c r="I72" s="4">
        <v>550</v>
      </c>
      <c r="J72" s="5">
        <v>0.2</v>
      </c>
      <c r="K72" s="4">
        <v>340</v>
      </c>
      <c r="L72" t="s">
        <v>86</v>
      </c>
      <c r="M72" s="6">
        <v>5</v>
      </c>
      <c r="N72" s="7" t="s">
        <v>87</v>
      </c>
      <c r="O72" s="4" t="s">
        <v>211</v>
      </c>
      <c r="P72" s="4" t="s">
        <v>112</v>
      </c>
      <c r="Q72" s="4" t="s">
        <v>125</v>
      </c>
      <c r="S72" s="8"/>
      <c r="AA72" s="4">
        <v>2017</v>
      </c>
      <c r="AB72" s="4">
        <v>2</v>
      </c>
      <c r="AC72" s="4" t="s">
        <v>87</v>
      </c>
      <c r="AD72" s="4" t="s">
        <v>90</v>
      </c>
      <c r="AE72" s="5">
        <v>0.812799990177155</v>
      </c>
      <c r="AF72" s="4">
        <v>6</v>
      </c>
      <c r="AG72" s="4" t="s">
        <v>212</v>
      </c>
      <c r="AH72" s="4" t="s">
        <v>112</v>
      </c>
      <c r="AI72" s="4">
        <v>16</v>
      </c>
      <c r="AJ72" s="8">
        <v>3</v>
      </c>
      <c r="AK72" s="4" t="s">
        <v>213</v>
      </c>
      <c r="AL72" s="4" t="s">
        <v>114</v>
      </c>
      <c r="AM72" s="7" t="s">
        <v>87</v>
      </c>
      <c r="AN72" s="7" t="s">
        <v>95</v>
      </c>
      <c r="AO72" s="5">
        <v>6.6</v>
      </c>
      <c r="AP72" s="5">
        <v>16.605</v>
      </c>
      <c r="AQ72" s="9">
        <v>0.745000004768372</v>
      </c>
      <c r="AR72" s="9">
        <v>53</v>
      </c>
      <c r="AS72" s="9">
        <v>39</v>
      </c>
      <c r="AT72" s="9">
        <v>8</v>
      </c>
      <c r="AU72" s="5">
        <v>0.0478645992025116</v>
      </c>
      <c r="AV72" s="14">
        <f t="shared" si="56"/>
        <v>0.00911951193333668</v>
      </c>
      <c r="AW72" s="5">
        <v>0.0037230251566495</v>
      </c>
      <c r="AX72" s="5">
        <v>0.0496525891875422</v>
      </c>
      <c r="AY72" s="14">
        <f t="shared" si="57"/>
        <v>0.0080467427029206</v>
      </c>
      <c r="AZ72" s="5">
        <v>0.0032850689522699</v>
      </c>
      <c r="BA72" s="33">
        <f t="shared" si="58"/>
        <v>0.0366743630587512</v>
      </c>
      <c r="BB72" s="33">
        <f t="shared" si="59"/>
        <v>0.0104273960340256</v>
      </c>
      <c r="CI72" s="5">
        <v>0.75</v>
      </c>
      <c r="CJ72" s="14">
        <f t="shared" si="52"/>
        <v>0.0734846922834953</v>
      </c>
      <c r="CK72" s="5">
        <v>0.03</v>
      </c>
      <c r="CL72" s="5">
        <v>0.66</v>
      </c>
      <c r="CM72" s="14">
        <f t="shared" si="53"/>
        <v>0.195959179422654</v>
      </c>
      <c r="CN72" s="5">
        <v>0.08</v>
      </c>
      <c r="CO72" s="33">
        <f t="shared" si="54"/>
        <v>-0.127833371509885</v>
      </c>
      <c r="CP72" s="33">
        <f t="shared" si="55"/>
        <v>0.016292378328742</v>
      </c>
      <c r="DO72" s="5">
        <v>93.3</v>
      </c>
      <c r="DP72" s="14">
        <f>DQ72*(AF72^0.5)</f>
        <v>57.5630089554047</v>
      </c>
      <c r="DQ72" s="5">
        <v>23.5</v>
      </c>
      <c r="DR72" s="5">
        <v>174.3</v>
      </c>
      <c r="DS72" s="14">
        <f>DT72*(AF72^0.5)</f>
        <v>57.3180599811264</v>
      </c>
      <c r="DT72" s="5">
        <v>23.4</v>
      </c>
      <c r="DU72" s="33">
        <f>LN(DR72)-LN(DO72)</f>
        <v>0.624957844672677</v>
      </c>
      <c r="DV72" s="33">
        <f>(DS72^2)/(AF72*(DR72^2))+(DP72^2)/(AF72*(DO72^2))</f>
        <v>0.0814647621809118</v>
      </c>
      <c r="DW72" s="5">
        <v>7.1</v>
      </c>
      <c r="DX72" s="14">
        <f>DY72*(AF72^0.5)</f>
        <v>6.8585712797929</v>
      </c>
      <c r="DY72" s="5">
        <v>2.8</v>
      </c>
      <c r="DZ72" s="5">
        <v>4.5</v>
      </c>
      <c r="EA72" s="14">
        <f>EB72*(AF72^0.5)</f>
        <v>2.20454076850486</v>
      </c>
      <c r="EB72" s="5">
        <v>0.9</v>
      </c>
      <c r="EC72" s="33">
        <f>LN(DZ72)-LN(DW72)</f>
        <v>-0.456017387270996</v>
      </c>
      <c r="ED72" s="33">
        <f>(EA72^2)/(AF72*(DZ72^2))+(DX72^2)/(AF72*(DW72^2))</f>
        <v>0.195524697480659</v>
      </c>
      <c r="EE72" s="5">
        <v>6.4</v>
      </c>
      <c r="EF72" s="14">
        <f t="shared" si="39"/>
        <v>0.979795897113271</v>
      </c>
      <c r="EG72" s="5">
        <v>0.4</v>
      </c>
      <c r="EH72" s="5">
        <v>6.7</v>
      </c>
      <c r="EI72" s="14">
        <f t="shared" si="40"/>
        <v>1.95959179422654</v>
      </c>
      <c r="EJ72" s="5">
        <v>0.8</v>
      </c>
      <c r="EK72" s="33">
        <f t="shared" si="41"/>
        <v>0.0458095360312942</v>
      </c>
      <c r="EL72" s="33">
        <f t="shared" si="42"/>
        <v>0.0181633228447316</v>
      </c>
      <c r="GI72" s="5">
        <v>120</v>
      </c>
      <c r="GJ72" s="14">
        <f>GK72*(AF72^0.5)</f>
        <v>48.9897948556636</v>
      </c>
      <c r="GK72" s="5">
        <v>20</v>
      </c>
      <c r="GL72" s="5">
        <v>100</v>
      </c>
      <c r="GM72" s="14">
        <f>GN72*(AF72^0.5)</f>
        <v>46.5403051128804</v>
      </c>
      <c r="GN72" s="5">
        <v>19</v>
      </c>
      <c r="GO72" s="33">
        <f>LN(GL72)-LN(GI72)</f>
        <v>-0.182321556793954</v>
      </c>
      <c r="GP72" s="33">
        <f>(GM72^2)/(AF72*(GL72^2))+(GJ72^2)/(AF72*(GI72^2))</f>
        <v>0.0638777777777778</v>
      </c>
      <c r="GQ72" s="5">
        <v>500</v>
      </c>
      <c r="GR72" s="14">
        <f>GS72*(AF72^0.5)</f>
        <v>110.227038425243</v>
      </c>
      <c r="GS72" s="5">
        <v>45</v>
      </c>
      <c r="GT72" s="5">
        <v>413</v>
      </c>
      <c r="GU72" s="14">
        <f>GV72*(AF72^0.5)</f>
        <v>53.8887743412299</v>
      </c>
      <c r="GV72" s="5">
        <v>22</v>
      </c>
      <c r="GW72" s="33">
        <f>LN(GT72)-LN(GQ72)</f>
        <v>-0.191160505461158</v>
      </c>
      <c r="GX72" s="33">
        <f>(GU72^2)/(AF72*(GT72^2))+(GR72^2)/(AF72*(GQ72^2))</f>
        <v>0.010937561338813</v>
      </c>
    </row>
    <row r="73" spans="1:206">
      <c r="A73" s="4">
        <v>15</v>
      </c>
      <c r="B73" s="4" t="s">
        <v>207</v>
      </c>
      <c r="C73" s="4" t="s">
        <v>208</v>
      </c>
      <c r="D73" s="4" t="s">
        <v>209</v>
      </c>
      <c r="E73" s="5">
        <v>18.833333</v>
      </c>
      <c r="F73" s="5">
        <v>68.316667</v>
      </c>
      <c r="G73" s="4" t="s">
        <v>210</v>
      </c>
      <c r="H73" s="4" t="s">
        <v>112</v>
      </c>
      <c r="I73" s="4">
        <v>550</v>
      </c>
      <c r="J73" s="5">
        <v>0.2</v>
      </c>
      <c r="K73" s="4">
        <v>340</v>
      </c>
      <c r="L73" t="s">
        <v>86</v>
      </c>
      <c r="M73" s="6">
        <v>5</v>
      </c>
      <c r="N73" s="7" t="s">
        <v>87</v>
      </c>
      <c r="O73" s="4" t="s">
        <v>211</v>
      </c>
      <c r="P73" s="4" t="s">
        <v>112</v>
      </c>
      <c r="Q73" s="4" t="s">
        <v>125</v>
      </c>
      <c r="S73" s="8"/>
      <c r="AA73" s="4">
        <v>2017</v>
      </c>
      <c r="AB73" s="4">
        <v>2</v>
      </c>
      <c r="AC73" s="4" t="s">
        <v>87</v>
      </c>
      <c r="AD73" s="4" t="s">
        <v>90</v>
      </c>
      <c r="AE73" s="5">
        <v>0.812799990177155</v>
      </c>
      <c r="AF73" s="4">
        <v>6</v>
      </c>
      <c r="AG73" s="4" t="s">
        <v>212</v>
      </c>
      <c r="AH73" s="4" t="s">
        <v>112</v>
      </c>
      <c r="AI73" s="4">
        <v>16</v>
      </c>
      <c r="AJ73" s="8">
        <v>3</v>
      </c>
      <c r="AK73" s="4" t="s">
        <v>214</v>
      </c>
      <c r="AL73" s="4" t="s">
        <v>114</v>
      </c>
      <c r="AM73" s="7" t="s">
        <v>87</v>
      </c>
      <c r="AN73" s="7" t="s">
        <v>95</v>
      </c>
      <c r="AO73" s="5">
        <v>6.6</v>
      </c>
      <c r="AP73" s="5">
        <v>16.605</v>
      </c>
      <c r="AQ73" s="9">
        <v>0.745000004768372</v>
      </c>
      <c r="AR73" s="9">
        <v>53</v>
      </c>
      <c r="AS73" s="9">
        <v>39</v>
      </c>
      <c r="AT73" s="9">
        <v>8</v>
      </c>
      <c r="AU73" s="5">
        <v>0.0560399141574045</v>
      </c>
      <c r="AV73" s="14">
        <f t="shared" si="56"/>
        <v>0.00992214190654732</v>
      </c>
      <c r="AW73" s="5">
        <v>0.0040506974710878</v>
      </c>
      <c r="AX73" s="5">
        <v>0.0510395829745519</v>
      </c>
      <c r="AY73" s="14">
        <f t="shared" si="57"/>
        <v>0.008849372676131</v>
      </c>
      <c r="AZ73" s="5">
        <v>0.0036127412667081</v>
      </c>
      <c r="BA73" s="33">
        <f t="shared" si="58"/>
        <v>-0.0934627212164236</v>
      </c>
      <c r="BB73" s="33">
        <f t="shared" si="59"/>
        <v>0.0102349911595354</v>
      </c>
      <c r="CI73" s="5">
        <v>0.63</v>
      </c>
      <c r="CJ73" s="14">
        <f t="shared" si="52"/>
        <v>0.195959179422654</v>
      </c>
      <c r="CK73" s="5">
        <v>0.08</v>
      </c>
      <c r="CL73" s="5">
        <v>0.67</v>
      </c>
      <c r="CM73" s="14">
        <f t="shared" si="53"/>
        <v>0.220454076850486</v>
      </c>
      <c r="CN73" s="5">
        <v>0.09</v>
      </c>
      <c r="CO73" s="33">
        <f t="shared" si="54"/>
        <v>0.0615578929994334</v>
      </c>
      <c r="CP73" s="33">
        <f t="shared" si="55"/>
        <v>0.0341690763250343</v>
      </c>
      <c r="DO73" s="5">
        <v>83.6</v>
      </c>
      <c r="DP73" s="14">
        <f>DQ73*(AF73^0.5)</f>
        <v>56.5832130582914</v>
      </c>
      <c r="DQ73" s="5">
        <v>23.1</v>
      </c>
      <c r="DR73" s="5">
        <v>123.6</v>
      </c>
      <c r="DS73" s="14">
        <f>DT73*(AF73^0.5)</f>
        <v>49.7246417784985</v>
      </c>
      <c r="DT73" s="5">
        <v>20.3</v>
      </c>
      <c r="DU73" s="33">
        <f>LN(DR73)-LN(DO73)</f>
        <v>0.391007024932935</v>
      </c>
      <c r="DV73" s="33">
        <f>(DS73^2)/(AF73*(DR73^2))+(DP73^2)/(AF73*(DO73^2))</f>
        <v>0.103325023026002</v>
      </c>
      <c r="DW73" s="5">
        <v>5.8</v>
      </c>
      <c r="DX73" s="14">
        <f>DY73*(AF73^0.5)</f>
        <v>2.44948974278318</v>
      </c>
      <c r="DY73" s="5">
        <v>1</v>
      </c>
      <c r="DZ73" s="5">
        <v>3.9</v>
      </c>
      <c r="EA73" s="14">
        <f>EB73*(AF73^0.5)</f>
        <v>5.87877538267963</v>
      </c>
      <c r="EB73" s="5">
        <v>2.4</v>
      </c>
      <c r="EC73" s="33">
        <f>LN(DZ73)-LN(DW73)</f>
        <v>-0.396881364416773</v>
      </c>
      <c r="ED73" s="33">
        <f>(EA73^2)/(AF73*(DZ73^2))+(DX73^2)/(AF73*(DW73^2))</f>
        <v>0.40842474090439</v>
      </c>
      <c r="EE73" s="5">
        <v>5.2</v>
      </c>
      <c r="EF73" s="14">
        <f t="shared" si="39"/>
        <v>0.734846922834953</v>
      </c>
      <c r="EG73" s="5">
        <v>0.3</v>
      </c>
      <c r="EH73" s="5">
        <v>5.7</v>
      </c>
      <c r="EI73" s="14">
        <f t="shared" si="40"/>
        <v>2.20454076850486</v>
      </c>
      <c r="EJ73" s="5">
        <v>0.9</v>
      </c>
      <c r="EK73" s="33">
        <f t="shared" si="41"/>
        <v>0.091807549253123</v>
      </c>
      <c r="EL73" s="33">
        <f t="shared" si="42"/>
        <v>0.0282591502893016</v>
      </c>
      <c r="GI73" s="5">
        <v>77</v>
      </c>
      <c r="GJ73" s="14">
        <f>GK73*(AF73^0.5)</f>
        <v>36.7423461417477</v>
      </c>
      <c r="GK73" s="5">
        <v>15</v>
      </c>
      <c r="GL73" s="5">
        <v>99</v>
      </c>
      <c r="GM73" s="14">
        <f>GN73*(AF73^0.5)</f>
        <v>61.2372435695794</v>
      </c>
      <c r="GN73" s="5">
        <v>25</v>
      </c>
      <c r="GO73" s="33">
        <f>LN(GL73)-LN(GI73)</f>
        <v>0.251314428280906</v>
      </c>
      <c r="GP73" s="33">
        <f>(GM73^2)/(AF73*(GL73^2))+(GJ73^2)/(AF73*(GI73^2))</f>
        <v>0.101718067086032</v>
      </c>
      <c r="GQ73" s="5">
        <v>413</v>
      </c>
      <c r="GR73" s="14">
        <f>GS73*(AF73^0.5)</f>
        <v>208.20662813657</v>
      </c>
      <c r="GS73" s="5">
        <v>85</v>
      </c>
      <c r="GT73" s="5">
        <v>358</v>
      </c>
      <c r="GU73" s="14">
        <f>GV73*(AF73^0.5)</f>
        <v>181.262240965955</v>
      </c>
      <c r="GV73" s="5">
        <v>74</v>
      </c>
      <c r="GW73" s="33">
        <f>LN(GT73)-LN(GQ73)</f>
        <v>-0.142914606560333</v>
      </c>
      <c r="GX73" s="33">
        <f>(GU73^2)/(AF73*(GT73^2))+(GR73^2)/(AF73*(GQ73^2))</f>
        <v>0.0850847311941726</v>
      </c>
    </row>
    <row r="74" spans="1:206">
      <c r="A74" s="4">
        <v>16</v>
      </c>
      <c r="B74" s="4" t="s">
        <v>215</v>
      </c>
      <c r="C74" s="4" t="s">
        <v>216</v>
      </c>
      <c r="D74" s="4" t="s">
        <v>217</v>
      </c>
      <c r="E74" s="5">
        <v>113.294722</v>
      </c>
      <c r="F74" s="5">
        <v>23.103611</v>
      </c>
      <c r="G74" s="4" t="s">
        <v>123</v>
      </c>
      <c r="H74" s="4" t="s">
        <v>123</v>
      </c>
      <c r="I74" s="4">
        <v>8</v>
      </c>
      <c r="J74" s="5">
        <v>21.9</v>
      </c>
      <c r="K74" s="4">
        <v>1735</v>
      </c>
      <c r="L74" t="s">
        <v>86</v>
      </c>
      <c r="M74" s="6">
        <v>10</v>
      </c>
      <c r="N74" s="7" t="s">
        <v>96</v>
      </c>
      <c r="O74" s="4" t="s">
        <v>124</v>
      </c>
      <c r="P74" s="4" t="s">
        <v>124</v>
      </c>
      <c r="Q74" s="4" t="s">
        <v>89</v>
      </c>
      <c r="S74" s="8"/>
      <c r="AA74" s="4">
        <v>2010</v>
      </c>
      <c r="AB74" s="4">
        <v>2</v>
      </c>
      <c r="AC74" s="4" t="s">
        <v>87</v>
      </c>
      <c r="AD74" s="4" t="s">
        <v>90</v>
      </c>
      <c r="AE74" s="5">
        <v>1.30630004405975</v>
      </c>
      <c r="AF74" s="4">
        <v>4</v>
      </c>
      <c r="AG74" s="4" t="s">
        <v>139</v>
      </c>
      <c r="AH74" s="4" t="s">
        <v>139</v>
      </c>
      <c r="AI74" s="4">
        <v>25</v>
      </c>
      <c r="AJ74" s="8">
        <v>48</v>
      </c>
      <c r="AK74" s="4" t="s">
        <v>92</v>
      </c>
      <c r="AL74" s="4" t="s">
        <v>114</v>
      </c>
      <c r="AM74" s="7" t="s">
        <v>94</v>
      </c>
      <c r="AN74" s="7" t="s">
        <v>95</v>
      </c>
      <c r="AO74" s="5">
        <v>6.81</v>
      </c>
      <c r="AP74" s="5">
        <v>1.04</v>
      </c>
      <c r="AQ74" s="9">
        <v>0.1</v>
      </c>
      <c r="AR74" s="9">
        <v>43</v>
      </c>
      <c r="AS74" s="9">
        <v>35</v>
      </c>
      <c r="AT74" s="9">
        <v>22</v>
      </c>
      <c r="AU74" s="5">
        <v>0.769836956521739</v>
      </c>
      <c r="AV74" s="14">
        <f>AU74*0.212834193302881</f>
        <v>0.163847627616049</v>
      </c>
      <c r="AX74" s="5">
        <v>0.590217391304347</v>
      </c>
      <c r="AY74" s="14">
        <f>AX74*0.217668232025259</f>
        <v>0.128471576075778</v>
      </c>
      <c r="BA74" s="33">
        <f t="shared" si="58"/>
        <v>-0.265687818776692</v>
      </c>
      <c r="BB74" s="33">
        <f t="shared" si="59"/>
        <v>0.0231694632679725</v>
      </c>
      <c r="EE74" s="5">
        <v>139.388130895744</v>
      </c>
      <c r="EF74" s="5">
        <f>EE74*0.225457628804367</f>
        <v>31.4261174752272</v>
      </c>
      <c r="EH74" s="5">
        <v>112.794198053029</v>
      </c>
      <c r="EI74" s="5">
        <f>EH74*0.226111274582314</f>
        <v>25.5040398872603</v>
      </c>
      <c r="EK74" s="33">
        <f t="shared" si="41"/>
        <v>-0.211697448440535</v>
      </c>
      <c r="EL74" s="33">
        <f t="shared" si="42"/>
        <v>0.0254893627198316</v>
      </c>
      <c r="GI74" s="5">
        <v>53.3390944534833</v>
      </c>
      <c r="GJ74" s="5">
        <f>GI74*0.413495233782141</f>
        <v>22.0554613307708</v>
      </c>
      <c r="GL74" s="5">
        <v>52.3920724727016</v>
      </c>
      <c r="GM74" s="5">
        <f>GL74*0.480246196146809</f>
        <v>25.1610935132629</v>
      </c>
      <c r="GO74" s="33">
        <f>LN(GL74)-LN(GI74)</f>
        <v>-0.0179142505418728</v>
      </c>
      <c r="GP74" s="33">
        <f>(GM74^2)/(AF74*(GL74^2))+(GJ74^2)/(AF74*(GI74^2))</f>
        <v>0.100403679318507</v>
      </c>
      <c r="GQ74" s="5">
        <v>70.1140062159964</v>
      </c>
      <c r="GR74" s="5">
        <f>GQ74*0.558501504430106</f>
        <v>39.1587779532558</v>
      </c>
      <c r="GT74" s="5">
        <v>55.7640085213221</v>
      </c>
      <c r="GU74" s="5">
        <f>GT74*0.510439663347626</f>
        <v>28.4641617365378</v>
      </c>
      <c r="GW74" s="33">
        <f>LN(GT74)-LN(GQ74)</f>
        <v>-0.228993924747796</v>
      </c>
      <c r="GX74" s="33">
        <f>(GU74^2)/(AF74*(GT74^2))+(GR74^2)/(AF74*(GQ74^2))</f>
        <v>0.143118145092282</v>
      </c>
    </row>
    <row r="75" spans="1:206">
      <c r="A75" s="4">
        <v>16</v>
      </c>
      <c r="B75" s="4" t="s">
        <v>215</v>
      </c>
      <c r="C75" s="4" t="s">
        <v>216</v>
      </c>
      <c r="D75" s="4" t="s">
        <v>217</v>
      </c>
      <c r="E75" s="5">
        <v>113.294722</v>
      </c>
      <c r="F75" s="5">
        <v>23.103611</v>
      </c>
      <c r="G75" s="4" t="s">
        <v>123</v>
      </c>
      <c r="H75" s="4" t="s">
        <v>123</v>
      </c>
      <c r="I75" s="4">
        <v>8</v>
      </c>
      <c r="J75" s="5">
        <v>21.9</v>
      </c>
      <c r="K75" s="4">
        <v>1735</v>
      </c>
      <c r="L75" t="s">
        <v>86</v>
      </c>
      <c r="M75" s="6">
        <v>20</v>
      </c>
      <c r="N75" s="7" t="s">
        <v>109</v>
      </c>
      <c r="O75" s="4" t="s">
        <v>124</v>
      </c>
      <c r="P75" s="4" t="s">
        <v>124</v>
      </c>
      <c r="Q75" s="4" t="s">
        <v>89</v>
      </c>
      <c r="S75" s="8"/>
      <c r="AA75" s="4">
        <v>2010</v>
      </c>
      <c r="AB75" s="4">
        <v>2</v>
      </c>
      <c r="AC75" s="4" t="s">
        <v>87</v>
      </c>
      <c r="AD75" s="4" t="s">
        <v>90</v>
      </c>
      <c r="AE75" s="5">
        <v>1.30630004405975</v>
      </c>
      <c r="AF75" s="4">
        <v>4</v>
      </c>
      <c r="AG75" s="4" t="s">
        <v>139</v>
      </c>
      <c r="AH75" s="4" t="s">
        <v>139</v>
      </c>
      <c r="AI75" s="4">
        <v>25</v>
      </c>
      <c r="AJ75" s="8">
        <v>48</v>
      </c>
      <c r="AK75" s="4" t="s">
        <v>97</v>
      </c>
      <c r="AL75" s="4" t="s">
        <v>114</v>
      </c>
      <c r="AM75" s="7" t="s">
        <v>94</v>
      </c>
      <c r="AN75" s="7" t="s">
        <v>95</v>
      </c>
      <c r="AO75" s="5">
        <v>6.81</v>
      </c>
      <c r="AP75" s="5">
        <v>1.04</v>
      </c>
      <c r="AQ75" s="9">
        <v>0.1</v>
      </c>
      <c r="AR75" s="9">
        <v>43</v>
      </c>
      <c r="AS75" s="9">
        <v>35</v>
      </c>
      <c r="AT75" s="9">
        <v>22</v>
      </c>
      <c r="AU75" s="5">
        <v>0.769836956521739</v>
      </c>
      <c r="AV75" s="14">
        <f t="shared" ref="AV75:AV81" si="60">AU75*0.212834193302881</f>
        <v>0.163847627616049</v>
      </c>
      <c r="AX75" s="5">
        <v>0.678532608695651</v>
      </c>
      <c r="AY75" s="14">
        <f t="shared" ref="AY75:AY81" si="61">AX75*0.217668232025259</f>
        <v>0.147694993306269</v>
      </c>
      <c r="BA75" s="33">
        <f t="shared" si="58"/>
        <v>-0.126246209550745</v>
      </c>
      <c r="BB75" s="33">
        <f t="shared" si="59"/>
        <v>0.0231694632679725</v>
      </c>
      <c r="EE75" s="5">
        <v>139.388130895744</v>
      </c>
      <c r="EF75" s="5">
        <f>EE75*0.225457628804367</f>
        <v>31.4261174752272</v>
      </c>
      <c r="EH75" s="5">
        <v>113.776638867765</v>
      </c>
      <c r="EI75" s="5">
        <f>EH75*0.226111274582314</f>
        <v>25.726180832082</v>
      </c>
      <c r="EK75" s="33">
        <f t="shared" si="41"/>
        <v>-0.203025132219685</v>
      </c>
      <c r="EL75" s="33">
        <f t="shared" si="42"/>
        <v>0.0254893627198316</v>
      </c>
      <c r="GI75" s="5">
        <v>53.3390944534833</v>
      </c>
      <c r="GJ75" s="5">
        <f>GI75*0.413495233782141</f>
        <v>22.0554613307708</v>
      </c>
      <c r="GL75" s="5">
        <v>57.9757056265619</v>
      </c>
      <c r="GM75" s="5">
        <f>GL75*0.480246196146809</f>
        <v>27.8426120960835</v>
      </c>
      <c r="GO75" s="33">
        <f>LN(GL75)-LN(GI75)</f>
        <v>0.0833545125542674</v>
      </c>
      <c r="GP75" s="33">
        <f>(GM75^2)/(AF75*(GL75^2))+(GJ75^2)/(AF75*(GI75^2))</f>
        <v>0.100403679318507</v>
      </c>
      <c r="GQ75" s="5">
        <v>70.1140062159964</v>
      </c>
      <c r="GR75" s="5">
        <f>GQ75*0.558501504430106</f>
        <v>39.1587779532558</v>
      </c>
      <c r="GT75" s="5">
        <v>51.5124726853831</v>
      </c>
      <c r="GU75" s="5">
        <f>GT75*0.510439663347626</f>
        <v>26.2940092157307</v>
      </c>
      <c r="GW75" s="33">
        <f>LN(GT75)-LN(GQ75)</f>
        <v>-0.308298611036491</v>
      </c>
      <c r="GX75" s="33">
        <f>(GU75^2)/(AF75*(GT75^2))+(GR75^2)/(AF75*(GQ75^2))</f>
        <v>0.143118145092282</v>
      </c>
    </row>
    <row r="76" spans="1:158">
      <c r="A76" s="4">
        <v>17</v>
      </c>
      <c r="B76" s="4" t="s">
        <v>218</v>
      </c>
      <c r="C76" s="4" t="s">
        <v>219</v>
      </c>
      <c r="D76" s="4" t="s">
        <v>220</v>
      </c>
      <c r="E76" s="5">
        <v>109.141111</v>
      </c>
      <c r="F76" s="5">
        <v>18.5744443333333</v>
      </c>
      <c r="G76" s="4" t="s">
        <v>85</v>
      </c>
      <c r="H76" s="4" t="s">
        <v>85</v>
      </c>
      <c r="I76" s="4">
        <v>1073</v>
      </c>
      <c r="J76" s="5">
        <v>24.55</v>
      </c>
      <c r="K76" s="4">
        <v>2280</v>
      </c>
      <c r="L76" t="s">
        <v>86</v>
      </c>
      <c r="M76" s="6">
        <v>2.5</v>
      </c>
      <c r="N76" s="7" t="s">
        <v>87</v>
      </c>
      <c r="O76" s="4" t="s">
        <v>124</v>
      </c>
      <c r="P76" s="4" t="s">
        <v>124</v>
      </c>
      <c r="Q76" s="4" t="s">
        <v>125</v>
      </c>
      <c r="S76" s="8"/>
      <c r="AA76" s="4">
        <v>2018</v>
      </c>
      <c r="AB76" s="4">
        <v>1</v>
      </c>
      <c r="AC76" s="4" t="s">
        <v>87</v>
      </c>
      <c r="AD76" s="4" t="s">
        <v>138</v>
      </c>
      <c r="AE76" s="5">
        <v>0.83899998664856</v>
      </c>
      <c r="AF76" s="4">
        <v>8</v>
      </c>
      <c r="AG76" s="4" t="s">
        <v>91</v>
      </c>
      <c r="AH76" s="4" t="s">
        <v>91</v>
      </c>
      <c r="AI76" s="4">
        <v>20</v>
      </c>
      <c r="AJ76" s="8">
        <v>4</v>
      </c>
      <c r="AK76" s="4" t="s">
        <v>92</v>
      </c>
      <c r="AL76" s="4" t="s">
        <v>114</v>
      </c>
      <c r="AM76" s="7" t="s">
        <v>94</v>
      </c>
      <c r="AN76" s="7" t="s">
        <v>95</v>
      </c>
      <c r="AO76" s="5">
        <v>4.78</v>
      </c>
      <c r="AP76" s="5">
        <v>2.185</v>
      </c>
      <c r="AQ76" s="9">
        <v>0.11</v>
      </c>
      <c r="AR76" s="9">
        <v>49</v>
      </c>
      <c r="AS76" s="9">
        <v>28</v>
      </c>
      <c r="AT76" s="9">
        <v>23</v>
      </c>
      <c r="AU76" s="5">
        <v>0.383132530120481</v>
      </c>
      <c r="AV76" s="14">
        <f t="shared" si="60"/>
        <v>0.0815437029762843</v>
      </c>
      <c r="AX76" s="5">
        <v>0.339759036144578</v>
      </c>
      <c r="AY76" s="14">
        <f t="shared" si="61"/>
        <v>0.0739547487121964</v>
      </c>
      <c r="BA76" s="33">
        <f t="shared" si="58"/>
        <v>-0.120144311842062</v>
      </c>
      <c r="BB76" s="33">
        <f t="shared" si="59"/>
        <v>0.0115847316339863</v>
      </c>
      <c r="EU76" s="5">
        <v>192.277321541377</v>
      </c>
      <c r="EV76" s="5">
        <f t="shared" ref="EV76:EV81" si="62">EU76*0.352630917515458</f>
        <v>67.8029283125505</v>
      </c>
      <c r="EX76" s="5">
        <v>131.046385705261</v>
      </c>
      <c r="EY76" s="5">
        <f t="shared" ref="EY76:EY81" si="63">EX76*0.395966557684869</f>
        <v>51.8899862447558</v>
      </c>
      <c r="FA76" s="33">
        <f t="shared" ref="FA76:FA81" si="64">LN(EX76)-LN(EU76)</f>
        <v>-0.38338736305853</v>
      </c>
      <c r="FB76" s="33">
        <f t="shared" ref="FB76:FB81" si="65">(EY76^2)/(AF76*(EX76^2))+(EV76^2)/(AF76*(EU76^2))</f>
        <v>0.0351422598490748</v>
      </c>
    </row>
    <row r="77" spans="1:158">
      <c r="A77" s="4">
        <v>17</v>
      </c>
      <c r="B77" s="4" t="s">
        <v>218</v>
      </c>
      <c r="C77" s="4" t="s">
        <v>219</v>
      </c>
      <c r="D77" s="4" t="s">
        <v>220</v>
      </c>
      <c r="E77" s="5">
        <v>109.141111</v>
      </c>
      <c r="F77" s="5">
        <v>18.5744443333333</v>
      </c>
      <c r="G77" s="4" t="s">
        <v>85</v>
      </c>
      <c r="H77" s="4" t="s">
        <v>85</v>
      </c>
      <c r="I77" s="4">
        <v>1073</v>
      </c>
      <c r="J77" s="5">
        <v>24.55</v>
      </c>
      <c r="K77" s="4">
        <v>2280</v>
      </c>
      <c r="L77" t="s">
        <v>86</v>
      </c>
      <c r="M77" s="6">
        <v>5</v>
      </c>
      <c r="N77" s="7" t="s">
        <v>87</v>
      </c>
      <c r="O77" s="4" t="s">
        <v>124</v>
      </c>
      <c r="P77" s="4" t="s">
        <v>124</v>
      </c>
      <c r="Q77" s="4" t="s">
        <v>125</v>
      </c>
      <c r="S77" s="8"/>
      <c r="AA77" s="4">
        <v>2018</v>
      </c>
      <c r="AB77" s="4">
        <v>1</v>
      </c>
      <c r="AC77" s="4" t="s">
        <v>87</v>
      </c>
      <c r="AD77" s="4" t="s">
        <v>138</v>
      </c>
      <c r="AE77" s="5">
        <v>0.83899998664856</v>
      </c>
      <c r="AF77" s="4">
        <v>8</v>
      </c>
      <c r="AG77" s="4" t="s">
        <v>91</v>
      </c>
      <c r="AH77" s="4" t="s">
        <v>91</v>
      </c>
      <c r="AI77" s="4">
        <v>20</v>
      </c>
      <c r="AJ77" s="8">
        <v>4</v>
      </c>
      <c r="AK77" s="4" t="s">
        <v>126</v>
      </c>
      <c r="AL77" s="4" t="s">
        <v>114</v>
      </c>
      <c r="AM77" s="7" t="s">
        <v>94</v>
      </c>
      <c r="AN77" s="7" t="s">
        <v>95</v>
      </c>
      <c r="AO77" s="5">
        <v>4.78</v>
      </c>
      <c r="AP77" s="5">
        <v>2.185</v>
      </c>
      <c r="AQ77" s="9">
        <v>0.11</v>
      </c>
      <c r="AR77" s="9">
        <v>49</v>
      </c>
      <c r="AS77" s="9">
        <v>28</v>
      </c>
      <c r="AT77" s="9">
        <v>23</v>
      </c>
      <c r="AU77" s="5">
        <v>0.383132530120481</v>
      </c>
      <c r="AV77" s="14">
        <f t="shared" si="60"/>
        <v>0.0815437029762843</v>
      </c>
      <c r="AX77" s="5">
        <v>0.416867469879517</v>
      </c>
      <c r="AY77" s="14">
        <f t="shared" si="61"/>
        <v>0.0907388051575174</v>
      </c>
      <c r="BA77" s="33">
        <f t="shared" si="58"/>
        <v>0.0843873922775473</v>
      </c>
      <c r="BB77" s="33">
        <f t="shared" si="59"/>
        <v>0.0115847316339863</v>
      </c>
      <c r="EU77" s="5">
        <v>192.277321541377</v>
      </c>
      <c r="EV77" s="5">
        <f t="shared" si="62"/>
        <v>67.8029283125505</v>
      </c>
      <c r="EX77" s="5">
        <v>149.343470805883</v>
      </c>
      <c r="EY77" s="5">
        <f t="shared" si="63"/>
        <v>59.1350200477162</v>
      </c>
      <c r="FA77" s="33">
        <f t="shared" si="64"/>
        <v>-0.252689886634353</v>
      </c>
      <c r="FB77" s="33">
        <f t="shared" si="65"/>
        <v>0.0351422598490748</v>
      </c>
    </row>
    <row r="78" spans="1:158">
      <c r="A78" s="4">
        <v>17</v>
      </c>
      <c r="B78" s="4" t="s">
        <v>218</v>
      </c>
      <c r="C78" s="4" t="s">
        <v>219</v>
      </c>
      <c r="D78" s="4" t="s">
        <v>220</v>
      </c>
      <c r="E78" s="5">
        <v>109.141111</v>
      </c>
      <c r="F78" s="5">
        <v>18.5744443333333</v>
      </c>
      <c r="G78" s="4" t="s">
        <v>85</v>
      </c>
      <c r="H78" s="4" t="s">
        <v>85</v>
      </c>
      <c r="I78" s="4">
        <v>1073</v>
      </c>
      <c r="J78" s="5">
        <v>24.55</v>
      </c>
      <c r="K78" s="4">
        <v>2280</v>
      </c>
      <c r="L78" t="s">
        <v>86</v>
      </c>
      <c r="M78" s="6">
        <v>10</v>
      </c>
      <c r="N78" s="7" t="s">
        <v>96</v>
      </c>
      <c r="O78" s="4" t="s">
        <v>124</v>
      </c>
      <c r="P78" s="4" t="s">
        <v>124</v>
      </c>
      <c r="Q78" s="4" t="s">
        <v>125</v>
      </c>
      <c r="S78" s="8"/>
      <c r="AA78" s="4">
        <v>2018</v>
      </c>
      <c r="AB78" s="4">
        <v>1</v>
      </c>
      <c r="AC78" s="4" t="s">
        <v>87</v>
      </c>
      <c r="AD78" s="4" t="s">
        <v>138</v>
      </c>
      <c r="AE78" s="5">
        <v>0.83899998664856</v>
      </c>
      <c r="AF78" s="4">
        <v>8</v>
      </c>
      <c r="AG78" s="4" t="s">
        <v>91</v>
      </c>
      <c r="AH78" s="4" t="s">
        <v>91</v>
      </c>
      <c r="AI78" s="4">
        <v>20</v>
      </c>
      <c r="AJ78" s="8">
        <v>4</v>
      </c>
      <c r="AK78" s="4" t="s">
        <v>97</v>
      </c>
      <c r="AL78" s="4" t="s">
        <v>114</v>
      </c>
      <c r="AM78" s="7" t="s">
        <v>94</v>
      </c>
      <c r="AN78" s="7" t="s">
        <v>95</v>
      </c>
      <c r="AO78" s="5">
        <v>4.78</v>
      </c>
      <c r="AP78" s="5">
        <v>2.185</v>
      </c>
      <c r="AQ78" s="9">
        <v>0.11</v>
      </c>
      <c r="AR78" s="9">
        <v>49</v>
      </c>
      <c r="AS78" s="9">
        <v>28</v>
      </c>
      <c r="AT78" s="9">
        <v>23</v>
      </c>
      <c r="AU78" s="5">
        <v>0.383132530120481</v>
      </c>
      <c r="AV78" s="14">
        <f t="shared" si="60"/>
        <v>0.0815437029762843</v>
      </c>
      <c r="AX78" s="5">
        <v>0.359036144578313</v>
      </c>
      <c r="AY78" s="14">
        <f t="shared" si="61"/>
        <v>0.0781507628235267</v>
      </c>
      <c r="BA78" s="33">
        <f t="shared" si="58"/>
        <v>-0.0649578962747706</v>
      </c>
      <c r="BB78" s="33">
        <f t="shared" si="59"/>
        <v>0.0115847316339863</v>
      </c>
      <c r="EU78" s="5">
        <v>192.277321541377</v>
      </c>
      <c r="EV78" s="5">
        <f t="shared" si="62"/>
        <v>67.8029283125505</v>
      </c>
      <c r="EX78" s="5">
        <v>141.638841259814</v>
      </c>
      <c r="EY78" s="5">
        <f t="shared" si="63"/>
        <v>56.0842444081221</v>
      </c>
      <c r="FA78" s="33">
        <f t="shared" si="64"/>
        <v>-0.305658266610159</v>
      </c>
      <c r="FB78" s="33">
        <f t="shared" si="65"/>
        <v>0.0351422598490748</v>
      </c>
    </row>
    <row r="79" spans="1:158">
      <c r="A79" s="4">
        <v>17</v>
      </c>
      <c r="B79" s="4" t="s">
        <v>218</v>
      </c>
      <c r="C79" s="4" t="s">
        <v>219</v>
      </c>
      <c r="D79" s="4" t="s">
        <v>220</v>
      </c>
      <c r="E79" s="5">
        <v>109.141111</v>
      </c>
      <c r="F79" s="5">
        <v>18.5744443333333</v>
      </c>
      <c r="G79" s="4" t="s">
        <v>85</v>
      </c>
      <c r="H79" s="4" t="s">
        <v>85</v>
      </c>
      <c r="I79" s="4">
        <v>1073</v>
      </c>
      <c r="J79" s="5">
        <v>24.55</v>
      </c>
      <c r="K79" s="4">
        <v>2280</v>
      </c>
      <c r="L79" t="s">
        <v>86</v>
      </c>
      <c r="M79" s="6">
        <v>2.5</v>
      </c>
      <c r="N79" s="7" t="s">
        <v>87</v>
      </c>
      <c r="O79" s="4" t="s">
        <v>124</v>
      </c>
      <c r="P79" s="4" t="s">
        <v>124</v>
      </c>
      <c r="Q79" s="4" t="s">
        <v>125</v>
      </c>
      <c r="S79" s="8"/>
      <c r="AA79" s="4">
        <v>2018</v>
      </c>
      <c r="AB79" s="4">
        <v>1</v>
      </c>
      <c r="AC79" s="4" t="s">
        <v>87</v>
      </c>
      <c r="AD79" s="4" t="s">
        <v>138</v>
      </c>
      <c r="AE79" s="5">
        <v>0.83899998664856</v>
      </c>
      <c r="AF79" s="4">
        <v>8</v>
      </c>
      <c r="AG79" s="4" t="s">
        <v>91</v>
      </c>
      <c r="AH79" s="4" t="s">
        <v>91</v>
      </c>
      <c r="AI79" s="4">
        <v>20</v>
      </c>
      <c r="AJ79" s="8">
        <v>4</v>
      </c>
      <c r="AK79" s="4" t="s">
        <v>92</v>
      </c>
      <c r="AL79" s="4" t="s">
        <v>114</v>
      </c>
      <c r="AM79" s="7" t="s">
        <v>221</v>
      </c>
      <c r="AN79" s="7" t="s">
        <v>118</v>
      </c>
      <c r="AO79" s="5">
        <v>5.155</v>
      </c>
      <c r="AP79" s="5">
        <v>4.135</v>
      </c>
      <c r="AQ79" s="9">
        <v>0.061</v>
      </c>
      <c r="AR79" s="9">
        <v>42</v>
      </c>
      <c r="AS79" s="9">
        <v>26</v>
      </c>
      <c r="AT79" s="9">
        <v>32</v>
      </c>
      <c r="AU79" s="5">
        <v>0.44578313253012</v>
      </c>
      <c r="AV79" s="14">
        <f t="shared" si="60"/>
        <v>0.0948778934000794</v>
      </c>
      <c r="AX79" s="5">
        <v>0.554216867469879</v>
      </c>
      <c r="AY79" s="14">
        <f t="shared" si="61"/>
        <v>0.120635405700746</v>
      </c>
      <c r="BA79" s="33">
        <f t="shared" si="58"/>
        <v>0.217723483844871</v>
      </c>
      <c r="BB79" s="33">
        <f t="shared" si="59"/>
        <v>0.0115847316339863</v>
      </c>
      <c r="EU79" s="5">
        <v>184.340312246187</v>
      </c>
      <c r="EV79" s="5">
        <f t="shared" si="62"/>
        <v>65.0040934424589</v>
      </c>
      <c r="EX79" s="5">
        <v>165.634870499052</v>
      </c>
      <c r="EY79" s="5">
        <f t="shared" si="63"/>
        <v>65.5858695040887</v>
      </c>
      <c r="FA79" s="33">
        <f t="shared" si="64"/>
        <v>-0.10699778199355</v>
      </c>
      <c r="FB79" s="33">
        <f t="shared" si="65"/>
        <v>0.0351422598490748</v>
      </c>
    </row>
    <row r="80" spans="1:158">
      <c r="A80" s="4">
        <v>17</v>
      </c>
      <c r="B80" s="4" t="s">
        <v>218</v>
      </c>
      <c r="C80" s="4" t="s">
        <v>219</v>
      </c>
      <c r="D80" s="4" t="s">
        <v>220</v>
      </c>
      <c r="E80" s="5">
        <v>109.141111</v>
      </c>
      <c r="F80" s="5">
        <v>18.5744443333333</v>
      </c>
      <c r="G80" s="4" t="s">
        <v>85</v>
      </c>
      <c r="H80" s="4" t="s">
        <v>85</v>
      </c>
      <c r="I80" s="4">
        <v>1073</v>
      </c>
      <c r="J80" s="5">
        <v>24.55</v>
      </c>
      <c r="K80" s="4">
        <v>2280</v>
      </c>
      <c r="L80" t="s">
        <v>86</v>
      </c>
      <c r="M80" s="6">
        <v>5</v>
      </c>
      <c r="N80" s="7" t="s">
        <v>87</v>
      </c>
      <c r="O80" s="4" t="s">
        <v>124</v>
      </c>
      <c r="P80" s="4" t="s">
        <v>124</v>
      </c>
      <c r="Q80" s="4" t="s">
        <v>125</v>
      </c>
      <c r="S80" s="8"/>
      <c r="AA80" s="4">
        <v>2018</v>
      </c>
      <c r="AB80" s="4">
        <v>1</v>
      </c>
      <c r="AC80" s="4" t="s">
        <v>87</v>
      </c>
      <c r="AD80" s="4" t="s">
        <v>138</v>
      </c>
      <c r="AE80" s="5">
        <v>0.83899998664856</v>
      </c>
      <c r="AF80" s="4">
        <v>8</v>
      </c>
      <c r="AG80" s="4" t="s">
        <v>91</v>
      </c>
      <c r="AH80" s="4" t="s">
        <v>91</v>
      </c>
      <c r="AI80" s="4">
        <v>20</v>
      </c>
      <c r="AJ80" s="8">
        <v>4</v>
      </c>
      <c r="AK80" s="4" t="s">
        <v>126</v>
      </c>
      <c r="AL80" s="4" t="s">
        <v>114</v>
      </c>
      <c r="AM80" s="7" t="s">
        <v>221</v>
      </c>
      <c r="AN80" s="7" t="s">
        <v>118</v>
      </c>
      <c r="AO80" s="5">
        <v>5.155</v>
      </c>
      <c r="AP80" s="5">
        <v>4.135</v>
      </c>
      <c r="AQ80" s="9">
        <v>0.061</v>
      </c>
      <c r="AR80" s="9">
        <v>42</v>
      </c>
      <c r="AS80" s="9">
        <v>26</v>
      </c>
      <c r="AT80" s="9">
        <v>32</v>
      </c>
      <c r="AU80" s="5">
        <v>0.44578313253012</v>
      </c>
      <c r="AV80" s="14">
        <f t="shared" si="60"/>
        <v>0.0948778934000794</v>
      </c>
      <c r="AX80" s="5">
        <v>0.539759036144578</v>
      </c>
      <c r="AY80" s="14">
        <f t="shared" si="61"/>
        <v>0.117488395117248</v>
      </c>
      <c r="BA80" s="33">
        <f t="shared" si="58"/>
        <v>0.191290226776715</v>
      </c>
      <c r="BB80" s="33">
        <f t="shared" si="59"/>
        <v>0.0115847316339863</v>
      </c>
      <c r="EU80" s="5">
        <v>184.340312246187</v>
      </c>
      <c r="EV80" s="5">
        <f t="shared" si="62"/>
        <v>65.0040934424589</v>
      </c>
      <c r="EX80" s="5">
        <v>180.784676473242</v>
      </c>
      <c r="EY80" s="5">
        <f t="shared" si="63"/>
        <v>71.5846860252824</v>
      </c>
      <c r="FA80" s="33">
        <f t="shared" si="64"/>
        <v>-0.0194768820776989</v>
      </c>
      <c r="FB80" s="33">
        <f t="shared" si="65"/>
        <v>0.0351422598490748</v>
      </c>
    </row>
    <row r="81" spans="1:158">
      <c r="A81" s="4">
        <v>17</v>
      </c>
      <c r="B81" s="4" t="s">
        <v>218</v>
      </c>
      <c r="C81" s="4" t="s">
        <v>219</v>
      </c>
      <c r="D81" s="4" t="s">
        <v>220</v>
      </c>
      <c r="E81" s="5">
        <v>109.141111</v>
      </c>
      <c r="F81" s="5">
        <v>18.5744443333333</v>
      </c>
      <c r="G81" s="4" t="s">
        <v>85</v>
      </c>
      <c r="H81" s="4" t="s">
        <v>85</v>
      </c>
      <c r="I81" s="4">
        <v>1073</v>
      </c>
      <c r="J81" s="5">
        <v>24.55</v>
      </c>
      <c r="K81" s="4">
        <v>2280</v>
      </c>
      <c r="L81" t="s">
        <v>86</v>
      </c>
      <c r="M81" s="6">
        <v>10</v>
      </c>
      <c r="N81" s="7" t="s">
        <v>96</v>
      </c>
      <c r="O81" s="4" t="s">
        <v>124</v>
      </c>
      <c r="P81" s="4" t="s">
        <v>124</v>
      </c>
      <c r="Q81" s="4" t="s">
        <v>125</v>
      </c>
      <c r="S81" s="8"/>
      <c r="AA81" s="4">
        <v>2018</v>
      </c>
      <c r="AB81" s="4">
        <v>1</v>
      </c>
      <c r="AC81" s="4" t="s">
        <v>87</v>
      </c>
      <c r="AD81" s="4" t="s">
        <v>138</v>
      </c>
      <c r="AE81" s="5">
        <v>0.83899998664856</v>
      </c>
      <c r="AF81" s="4">
        <v>8</v>
      </c>
      <c r="AG81" s="4" t="s">
        <v>91</v>
      </c>
      <c r="AH81" s="4" t="s">
        <v>91</v>
      </c>
      <c r="AI81" s="4">
        <v>20</v>
      </c>
      <c r="AJ81" s="8">
        <v>4</v>
      </c>
      <c r="AK81" s="4" t="s">
        <v>97</v>
      </c>
      <c r="AL81" s="4" t="s">
        <v>114</v>
      </c>
      <c r="AM81" s="7" t="s">
        <v>221</v>
      </c>
      <c r="AN81" s="7" t="s">
        <v>118</v>
      </c>
      <c r="AO81" s="5">
        <v>5.155</v>
      </c>
      <c r="AP81" s="5">
        <v>4.135</v>
      </c>
      <c r="AQ81" s="9">
        <v>0.061</v>
      </c>
      <c r="AR81" s="9">
        <v>42</v>
      </c>
      <c r="AS81" s="9">
        <v>26</v>
      </c>
      <c r="AT81" s="9">
        <v>32</v>
      </c>
      <c r="AU81" s="5">
        <v>0.44578313253012</v>
      </c>
      <c r="AV81" s="14">
        <f t="shared" si="60"/>
        <v>0.0948778934000794</v>
      </c>
      <c r="AX81" s="5">
        <v>0.551807228915662</v>
      </c>
      <c r="AY81" s="14">
        <f t="shared" si="61"/>
        <v>0.12011090393683</v>
      </c>
      <c r="BA81" s="33">
        <f t="shared" si="58"/>
        <v>0.213366178475915</v>
      </c>
      <c r="BB81" s="33">
        <f t="shared" si="59"/>
        <v>0.0115847316339863</v>
      </c>
      <c r="EU81" s="5">
        <v>184.340312246187</v>
      </c>
      <c r="EV81" s="5">
        <f t="shared" si="62"/>
        <v>65.0040934424589</v>
      </c>
      <c r="EX81" s="5">
        <v>194.334897572421</v>
      </c>
      <c r="EY81" s="5">
        <f t="shared" si="63"/>
        <v>76.9501204297931</v>
      </c>
      <c r="FA81" s="33">
        <f t="shared" si="64"/>
        <v>0.0527993744834578</v>
      </c>
      <c r="FB81" s="33">
        <f t="shared" si="65"/>
        <v>0.0351422598490748</v>
      </c>
    </row>
    <row r="82" spans="1:54">
      <c r="A82" s="4">
        <v>18</v>
      </c>
      <c r="B82" s="4" t="s">
        <v>222</v>
      </c>
      <c r="C82" s="4" t="s">
        <v>223</v>
      </c>
      <c r="D82" s="4" t="s">
        <v>224</v>
      </c>
      <c r="E82" s="5">
        <v>-79.09</v>
      </c>
      <c r="F82" s="5">
        <v>35.98</v>
      </c>
      <c r="G82" s="4" t="s">
        <v>85</v>
      </c>
      <c r="H82" s="4" t="s">
        <v>85</v>
      </c>
      <c r="I82" s="4">
        <v>168</v>
      </c>
      <c r="J82" s="5">
        <v>15.5</v>
      </c>
      <c r="K82" s="4">
        <v>1140</v>
      </c>
      <c r="L82" t="s">
        <v>86</v>
      </c>
      <c r="M82" s="6">
        <v>11.2</v>
      </c>
      <c r="N82" s="7" t="s">
        <v>109</v>
      </c>
      <c r="O82" s="4" t="s">
        <v>124</v>
      </c>
      <c r="P82" s="4" t="s">
        <v>124</v>
      </c>
      <c r="Q82" s="4" t="s">
        <v>125</v>
      </c>
      <c r="S82" s="8"/>
      <c r="AA82" s="4">
        <v>2005</v>
      </c>
      <c r="AB82" s="4">
        <v>7</v>
      </c>
      <c r="AC82" s="7" t="s">
        <v>96</v>
      </c>
      <c r="AD82" s="4" t="s">
        <v>90</v>
      </c>
      <c r="AE82" s="5">
        <v>0.833400011062622</v>
      </c>
      <c r="AF82" s="4">
        <v>10</v>
      </c>
      <c r="AG82" s="4" t="s">
        <v>91</v>
      </c>
      <c r="AH82" s="4" t="s">
        <v>91</v>
      </c>
      <c r="AI82" s="4">
        <v>25</v>
      </c>
      <c r="AJ82" s="8">
        <v>4</v>
      </c>
      <c r="AK82" s="4" t="s">
        <v>225</v>
      </c>
      <c r="AL82" s="4" t="s">
        <v>93</v>
      </c>
      <c r="AM82" s="7" t="s">
        <v>94</v>
      </c>
      <c r="AN82" s="7" t="s">
        <v>95</v>
      </c>
      <c r="AO82" s="5">
        <v>4.73394495412843</v>
      </c>
      <c r="AP82" s="5">
        <v>3.23</v>
      </c>
      <c r="AQ82" s="9">
        <v>0.245000004768372</v>
      </c>
      <c r="AR82" s="9">
        <v>40</v>
      </c>
      <c r="AS82" s="9">
        <v>34</v>
      </c>
      <c r="AT82" s="9">
        <v>26</v>
      </c>
      <c r="AU82" s="5">
        <v>0.135502958579881</v>
      </c>
      <c r="AV82" s="14">
        <f t="shared" si="56"/>
        <v>0.0486504255410539</v>
      </c>
      <c r="AW82" s="5">
        <v>0.015384615384616</v>
      </c>
      <c r="AX82" s="5">
        <v>0.102958579881656</v>
      </c>
      <c r="AY82" s="14">
        <f t="shared" si="57"/>
        <v>0.080460319164049</v>
      </c>
      <c r="AZ82" s="5">
        <v>0.025443786982249</v>
      </c>
      <c r="BA82" s="33">
        <f t="shared" si="58"/>
        <v>-0.274666704339714</v>
      </c>
      <c r="BB82" s="33">
        <f t="shared" si="59"/>
        <v>0.07396215289831</v>
      </c>
    </row>
    <row r="83" spans="1:54">
      <c r="A83" s="4">
        <v>18</v>
      </c>
      <c r="B83" s="4" t="s">
        <v>222</v>
      </c>
      <c r="C83" s="4" t="s">
        <v>223</v>
      </c>
      <c r="D83" s="4" t="s">
        <v>224</v>
      </c>
      <c r="E83" s="5">
        <v>-79.09</v>
      </c>
      <c r="F83" s="5">
        <v>35.98</v>
      </c>
      <c r="G83" s="4" t="s">
        <v>85</v>
      </c>
      <c r="H83" s="4" t="s">
        <v>85</v>
      </c>
      <c r="I83" s="4">
        <v>168</v>
      </c>
      <c r="J83" s="5">
        <v>15.5</v>
      </c>
      <c r="K83" s="4">
        <v>1140</v>
      </c>
      <c r="L83" t="s">
        <v>86</v>
      </c>
      <c r="M83" s="6">
        <v>11.2</v>
      </c>
      <c r="N83" s="7" t="s">
        <v>109</v>
      </c>
      <c r="O83" s="4" t="s">
        <v>124</v>
      </c>
      <c r="P83" s="4" t="s">
        <v>124</v>
      </c>
      <c r="Q83" s="4" t="s">
        <v>125</v>
      </c>
      <c r="S83" s="8"/>
      <c r="AA83" s="4">
        <v>2005</v>
      </c>
      <c r="AB83" s="4">
        <v>7</v>
      </c>
      <c r="AC83" s="7" t="s">
        <v>96</v>
      </c>
      <c r="AD83" s="4" t="s">
        <v>90</v>
      </c>
      <c r="AE83" s="5">
        <v>0.833400011062622</v>
      </c>
      <c r="AF83" s="4">
        <v>10</v>
      </c>
      <c r="AG83" s="4" t="s">
        <v>91</v>
      </c>
      <c r="AH83" s="4" t="s">
        <v>91</v>
      </c>
      <c r="AI83" s="4">
        <v>25</v>
      </c>
      <c r="AJ83" s="8">
        <v>4</v>
      </c>
      <c r="AK83" s="4" t="s">
        <v>226</v>
      </c>
      <c r="AL83" s="4" t="s">
        <v>93</v>
      </c>
      <c r="AM83" s="7" t="s">
        <v>94</v>
      </c>
      <c r="AN83" s="7" t="s">
        <v>95</v>
      </c>
      <c r="AO83" s="5">
        <v>5.5045871559633</v>
      </c>
      <c r="AP83" s="5">
        <v>3.23</v>
      </c>
      <c r="AQ83" s="9">
        <v>0.245000004768372</v>
      </c>
      <c r="AR83" s="9">
        <v>40</v>
      </c>
      <c r="AS83" s="9">
        <v>34</v>
      </c>
      <c r="AT83" s="9">
        <v>26</v>
      </c>
      <c r="AU83" s="5">
        <v>0.19585798816568</v>
      </c>
      <c r="AV83" s="14">
        <f t="shared" si="56"/>
        <v>0.164662978754331</v>
      </c>
      <c r="AW83" s="5">
        <v>0.05207100591716</v>
      </c>
      <c r="AX83" s="5">
        <v>0.144378698224852</v>
      </c>
      <c r="AY83" s="14">
        <f t="shared" si="57"/>
        <v>0.0112270212787038</v>
      </c>
      <c r="AZ83" s="5">
        <v>0.003550295857988</v>
      </c>
      <c r="BA83" s="33">
        <f t="shared" si="58"/>
        <v>-0.304950150083859</v>
      </c>
      <c r="BB83" s="33">
        <f t="shared" si="59"/>
        <v>0.0712867619410215</v>
      </c>
    </row>
    <row r="84" spans="1:54">
      <c r="A84" s="4">
        <v>18</v>
      </c>
      <c r="B84" s="4" t="s">
        <v>222</v>
      </c>
      <c r="C84" s="4" t="s">
        <v>223</v>
      </c>
      <c r="D84" s="4" t="s">
        <v>224</v>
      </c>
      <c r="E84" s="5">
        <v>-79.09</v>
      </c>
      <c r="F84" s="5">
        <v>35.98</v>
      </c>
      <c r="G84" s="4" t="s">
        <v>85</v>
      </c>
      <c r="H84" s="4" t="s">
        <v>85</v>
      </c>
      <c r="I84" s="4">
        <v>168</v>
      </c>
      <c r="J84" s="5">
        <v>15.5</v>
      </c>
      <c r="K84" s="4">
        <v>1140</v>
      </c>
      <c r="L84" t="s">
        <v>86</v>
      </c>
      <c r="M84" s="6">
        <v>11.2</v>
      </c>
      <c r="N84" s="7" t="s">
        <v>109</v>
      </c>
      <c r="O84" s="4" t="s">
        <v>124</v>
      </c>
      <c r="P84" s="4" t="s">
        <v>124</v>
      </c>
      <c r="Q84" s="4" t="s">
        <v>125</v>
      </c>
      <c r="S84" s="8"/>
      <c r="AA84" s="4">
        <v>2005</v>
      </c>
      <c r="AB84" s="4">
        <v>7</v>
      </c>
      <c r="AC84" s="7" t="s">
        <v>96</v>
      </c>
      <c r="AD84" s="4" t="s">
        <v>90</v>
      </c>
      <c r="AE84" s="5">
        <v>0.833400011062622</v>
      </c>
      <c r="AF84" s="4">
        <v>10</v>
      </c>
      <c r="AG84" s="4" t="s">
        <v>91</v>
      </c>
      <c r="AH84" s="4" t="s">
        <v>91</v>
      </c>
      <c r="AI84" s="4">
        <v>25</v>
      </c>
      <c r="AJ84" s="8">
        <v>4</v>
      </c>
      <c r="AK84" s="4" t="s">
        <v>227</v>
      </c>
      <c r="AL84" s="4" t="s">
        <v>93</v>
      </c>
      <c r="AM84" s="7" t="s">
        <v>94</v>
      </c>
      <c r="AN84" s="7" t="s">
        <v>95</v>
      </c>
      <c r="AO84" s="5">
        <v>5.47706422018348</v>
      </c>
      <c r="AP84" s="5">
        <v>3.23</v>
      </c>
      <c r="AQ84" s="9">
        <v>0.245000004768372</v>
      </c>
      <c r="AR84" s="9">
        <v>40</v>
      </c>
      <c r="AS84" s="9">
        <v>34</v>
      </c>
      <c r="AT84" s="9">
        <v>26</v>
      </c>
      <c r="AU84" s="5">
        <v>0.219526627218934</v>
      </c>
      <c r="AV84" s="14">
        <f t="shared" si="56"/>
        <v>0.233896276639676</v>
      </c>
      <c r="AW84" s="5">
        <v>0.073964497041421</v>
      </c>
      <c r="AX84" s="5">
        <v>0.150887573964497</v>
      </c>
      <c r="AY84" s="14">
        <f t="shared" si="57"/>
        <v>0.185245851098619</v>
      </c>
      <c r="AZ84" s="5">
        <v>0.058579881656804</v>
      </c>
      <c r="BA84" s="33">
        <f t="shared" si="58"/>
        <v>-0.374938517449005</v>
      </c>
      <c r="BB84" s="33">
        <f t="shared" si="59"/>
        <v>0.264246597682065</v>
      </c>
    </row>
    <row r="85" spans="1:150">
      <c r="A85" s="4">
        <v>19</v>
      </c>
      <c r="B85" s="4" t="s">
        <v>228</v>
      </c>
      <c r="C85" s="4" t="s">
        <v>229</v>
      </c>
      <c r="D85" s="4" t="s">
        <v>230</v>
      </c>
      <c r="E85" s="5">
        <v>102.883333</v>
      </c>
      <c r="F85" s="5">
        <v>34.916667</v>
      </c>
      <c r="G85" s="4" t="s">
        <v>122</v>
      </c>
      <c r="H85" s="4" t="s">
        <v>123</v>
      </c>
      <c r="I85" s="4">
        <v>3000</v>
      </c>
      <c r="J85" s="5">
        <v>2.5</v>
      </c>
      <c r="K85" s="4">
        <v>550</v>
      </c>
      <c r="L85" t="s">
        <v>86</v>
      </c>
      <c r="M85" s="6">
        <v>10</v>
      </c>
      <c r="N85" s="7" t="s">
        <v>96</v>
      </c>
      <c r="O85" s="4" t="s">
        <v>88</v>
      </c>
      <c r="P85" s="4" t="s">
        <v>88</v>
      </c>
      <c r="Q85" s="4" t="s">
        <v>125</v>
      </c>
      <c r="S85" s="8"/>
      <c r="AA85" s="4">
        <v>2009</v>
      </c>
      <c r="AB85" s="4">
        <v>9</v>
      </c>
      <c r="AC85" s="7" t="s">
        <v>96</v>
      </c>
      <c r="AD85" s="4" t="s">
        <v>90</v>
      </c>
      <c r="AE85" s="5">
        <v>0.591099977493286</v>
      </c>
      <c r="AF85" s="4">
        <v>5</v>
      </c>
      <c r="AG85" s="4" t="s">
        <v>139</v>
      </c>
      <c r="AH85" s="4" t="s">
        <v>139</v>
      </c>
      <c r="AI85" s="4">
        <v>20</v>
      </c>
      <c r="AJ85" s="8">
        <f t="shared" ref="AJ85:AJ90" si="66">32*24</f>
        <v>768</v>
      </c>
      <c r="AK85" s="4" t="s">
        <v>231</v>
      </c>
      <c r="AL85" s="4" t="s">
        <v>114</v>
      </c>
      <c r="AM85" s="7" t="s">
        <v>141</v>
      </c>
      <c r="AN85" s="7" t="s">
        <v>95</v>
      </c>
      <c r="AO85" s="5">
        <v>7.36</v>
      </c>
      <c r="AP85" s="5">
        <v>3.771</v>
      </c>
      <c r="AQ85" s="9">
        <v>0.358</v>
      </c>
      <c r="AR85" s="9">
        <v>32</v>
      </c>
      <c r="AS85" s="9">
        <v>47.5</v>
      </c>
      <c r="AT85" s="9">
        <v>21</v>
      </c>
      <c r="AU85" s="5">
        <v>0.753089091844041</v>
      </c>
      <c r="AV85" s="14">
        <f t="shared" si="56"/>
        <v>0.018408432482379</v>
      </c>
      <c r="AW85" s="5">
        <v>0.00823250127796293</v>
      </c>
      <c r="AX85" s="5">
        <v>0.639170998407377</v>
      </c>
      <c r="AY85" s="14">
        <f t="shared" si="57"/>
        <v>0.0230252815002199</v>
      </c>
      <c r="AZ85" s="5">
        <v>0.010297218927112</v>
      </c>
      <c r="BA85" s="33">
        <f t="shared" si="58"/>
        <v>-0.164011514943429</v>
      </c>
      <c r="BB85" s="33">
        <f t="shared" si="59"/>
        <v>0.000379041702313254</v>
      </c>
      <c r="CI85" s="5">
        <v>37.71</v>
      </c>
      <c r="CJ85" s="14">
        <f t="shared" ref="CJ85:CJ108" si="67">CK85*(AF85^0.5)</f>
        <v>0.380131556174964</v>
      </c>
      <c r="CK85" s="5">
        <v>0.17</v>
      </c>
      <c r="CL85" s="5">
        <v>36.88</v>
      </c>
      <c r="CM85" s="14">
        <f t="shared" ref="CM85:CM108" si="68">CN85*(AF85^0.5)</f>
        <v>0.648459713474939</v>
      </c>
      <c r="CN85" s="5">
        <v>0.29</v>
      </c>
      <c r="CO85" s="33">
        <f t="shared" ref="CO85:CO108" si="69">LN(CL85)-LN(CI85)</f>
        <v>-0.0222559125818726</v>
      </c>
      <c r="CP85" s="33">
        <f t="shared" ref="CP85:CP108" si="70">(CM85^2)/(AF85*(CL85^2))+(CJ85^2)/(AF85*(CI85^2))</f>
        <v>8.21549826044759e-5</v>
      </c>
      <c r="CQ85" s="5">
        <v>3.58</v>
      </c>
      <c r="CR85" s="14">
        <f t="shared" ref="CR85:CR108" si="71">CS85*(AF85^0.5)</f>
        <v>0.0894427190999916</v>
      </c>
      <c r="CS85" s="5">
        <v>0.04</v>
      </c>
      <c r="CT85" s="5">
        <v>3.62</v>
      </c>
      <c r="CU85" s="14">
        <f t="shared" ref="CU85:CU108" si="72">CV85*(AF85^0.5)</f>
        <v>0.0447213595499958</v>
      </c>
      <c r="CV85" s="5">
        <v>0.02</v>
      </c>
      <c r="CW85" s="33">
        <f t="shared" ref="CW85:CW108" si="73">LN(CT85)-LN(CQ85)</f>
        <v>0.0111112254250707</v>
      </c>
      <c r="CX85" s="33">
        <f t="shared" ref="CX85:CX108" si="74">(CU85^2)/(AF85*(CT85^2))+(CR85^2)/(AF85*(CQ85^2))</f>
        <v>0.000155364147463603</v>
      </c>
      <c r="EE85" s="5">
        <v>754.07</v>
      </c>
      <c r="EF85" s="14">
        <f t="shared" ref="EF85:EF112" si="75">EG85*(AF85^0.5)</f>
        <v>20.3705792750231</v>
      </c>
      <c r="EG85" s="5">
        <v>9.11</v>
      </c>
      <c r="EH85" s="5">
        <v>617.06</v>
      </c>
      <c r="EI85" s="14">
        <f t="shared" ref="EI85:EI112" si="76">EJ85*(AF85^0.5)</f>
        <v>29.8291468198472</v>
      </c>
      <c r="EJ85" s="5">
        <v>13.34</v>
      </c>
      <c r="EK85" s="33">
        <f t="shared" ref="EK85:EK112" si="77">LN(EH85)-LN(EE85)</f>
        <v>-0.200518937985042</v>
      </c>
      <c r="EL85" s="33">
        <f t="shared" ref="EL85:EL112" si="78">(EI85^2)/(AF85*(EH85^2))+(EF85^2)/(AF85*(EE85^2))</f>
        <v>0.000613318870656048</v>
      </c>
      <c r="EM85" s="5">
        <v>185.71</v>
      </c>
      <c r="EN85" s="14">
        <f t="shared" ref="EN85:EN108" si="79">EO85*(AF85^0.5)</f>
        <v>5.61253062352447</v>
      </c>
      <c r="EO85" s="5">
        <v>2.51</v>
      </c>
      <c r="EP85" s="5">
        <v>106.47</v>
      </c>
      <c r="EQ85" s="14">
        <f t="shared" ref="EQ85:EQ108" si="80">ER85*(AF85^0.5)</f>
        <v>2.81744565164974</v>
      </c>
      <c r="ER85" s="5">
        <v>1.26</v>
      </c>
      <c r="ES85" s="33">
        <f t="shared" ref="ES85:ES108" si="81">LN(EP85)-LN(EM85)</f>
        <v>-0.556323061878446</v>
      </c>
      <c r="ET85" s="33">
        <f t="shared" ref="ET85:ET108" si="82">(EQ85^2)/(AF85*(EP85^2))+(EN85^2)/(AF85*(EM85^2))</f>
        <v>0.00032272517097291</v>
      </c>
    </row>
    <row r="86" spans="1:150">
      <c r="A86" s="4">
        <v>19</v>
      </c>
      <c r="B86" s="4" t="s">
        <v>228</v>
      </c>
      <c r="C86" s="4" t="s">
        <v>229</v>
      </c>
      <c r="D86" s="4" t="s">
        <v>230</v>
      </c>
      <c r="E86" s="5">
        <v>102.883333</v>
      </c>
      <c r="F86" s="5">
        <v>34.916667</v>
      </c>
      <c r="G86" s="4" t="s">
        <v>122</v>
      </c>
      <c r="H86" s="4" t="s">
        <v>123</v>
      </c>
      <c r="I86" s="4">
        <v>3000</v>
      </c>
      <c r="J86" s="5">
        <v>2.5</v>
      </c>
      <c r="K86" s="4">
        <v>550</v>
      </c>
      <c r="L86" t="s">
        <v>136</v>
      </c>
      <c r="M86" s="8"/>
      <c r="N86" s="8"/>
      <c r="R86" s="6">
        <v>10</v>
      </c>
      <c r="S86" s="7" t="s">
        <v>96</v>
      </c>
      <c r="T86" s="4" t="s">
        <v>232</v>
      </c>
      <c r="U86" s="4" t="s">
        <v>125</v>
      </c>
      <c r="AA86" s="4">
        <v>2009</v>
      </c>
      <c r="AB86" s="4">
        <v>9</v>
      </c>
      <c r="AC86" s="7" t="s">
        <v>96</v>
      </c>
      <c r="AD86" s="4" t="s">
        <v>90</v>
      </c>
      <c r="AE86" s="5">
        <v>0.591099977493286</v>
      </c>
      <c r="AF86" s="4">
        <v>5</v>
      </c>
      <c r="AG86" s="4" t="s">
        <v>139</v>
      </c>
      <c r="AH86" s="4" t="s">
        <v>139</v>
      </c>
      <c r="AI86" s="4">
        <v>20</v>
      </c>
      <c r="AJ86" s="8">
        <f t="shared" si="66"/>
        <v>768</v>
      </c>
      <c r="AK86" s="4" t="s">
        <v>233</v>
      </c>
      <c r="AL86" s="4" t="s">
        <v>114</v>
      </c>
      <c r="AM86" s="7" t="s">
        <v>141</v>
      </c>
      <c r="AN86" s="7" t="s">
        <v>95</v>
      </c>
      <c r="AO86" s="5">
        <v>7.36</v>
      </c>
      <c r="AP86" s="5">
        <v>3.771</v>
      </c>
      <c r="AQ86" s="9">
        <v>0.358</v>
      </c>
      <c r="AR86" s="9">
        <v>32</v>
      </c>
      <c r="AS86" s="9">
        <v>47.5</v>
      </c>
      <c r="AT86" s="9">
        <v>21</v>
      </c>
      <c r="AU86" s="5">
        <v>0.753089091844041</v>
      </c>
      <c r="AV86" s="14">
        <f t="shared" si="56"/>
        <v>0.018408432482379</v>
      </c>
      <c r="AW86" s="5">
        <v>0.00823250127796293</v>
      </c>
      <c r="AX86" s="5">
        <v>0.683835350311968</v>
      </c>
      <c r="AY86" s="14">
        <f t="shared" si="57"/>
        <v>0.0184320179179723</v>
      </c>
      <c r="AZ86" s="5">
        <v>0.00824304900541606</v>
      </c>
      <c r="BA86" s="33">
        <f t="shared" si="58"/>
        <v>-0.0964663639354162</v>
      </c>
      <c r="BB86" s="33">
        <f t="shared" si="59"/>
        <v>0.000264803183958844</v>
      </c>
      <c r="CI86" s="5">
        <v>37.71</v>
      </c>
      <c r="CJ86" s="14">
        <f t="shared" si="67"/>
        <v>0.380131556174964</v>
      </c>
      <c r="CK86" s="5">
        <v>0.17</v>
      </c>
      <c r="CL86" s="5">
        <v>34.4</v>
      </c>
      <c r="CM86" s="14">
        <f t="shared" si="68"/>
        <v>0.581377674149945</v>
      </c>
      <c r="CN86" s="5">
        <v>0.26</v>
      </c>
      <c r="CO86" s="33">
        <f t="shared" si="69"/>
        <v>-0.091868746890913</v>
      </c>
      <c r="CP86" s="33">
        <f t="shared" si="70"/>
        <v>7.74483310079368e-5</v>
      </c>
      <c r="CQ86" s="5">
        <v>3.58</v>
      </c>
      <c r="CR86" s="14">
        <f t="shared" si="71"/>
        <v>0.0894427190999916</v>
      </c>
      <c r="CS86" s="5">
        <v>0.04</v>
      </c>
      <c r="CT86" s="5">
        <v>3.46</v>
      </c>
      <c r="CU86" s="14">
        <f t="shared" si="72"/>
        <v>0.0670820393249937</v>
      </c>
      <c r="CV86" s="5">
        <v>0.03</v>
      </c>
      <c r="CW86" s="33">
        <f t="shared" si="73"/>
        <v>-0.0340942113429761</v>
      </c>
      <c r="CX86" s="33">
        <f t="shared" si="74"/>
        <v>0.000200017969767508</v>
      </c>
      <c r="EE86" s="5">
        <v>754.07</v>
      </c>
      <c r="EF86" s="14">
        <f t="shared" si="75"/>
        <v>20.3705792750231</v>
      </c>
      <c r="EG86" s="5">
        <v>9.11</v>
      </c>
      <c r="EH86" s="5">
        <v>684.45</v>
      </c>
      <c r="EI86" s="14">
        <f t="shared" si="76"/>
        <v>29.6949827411972</v>
      </c>
      <c r="EJ86" s="5">
        <v>13.28</v>
      </c>
      <c r="EK86" s="33">
        <f t="shared" si="77"/>
        <v>-0.0968696058535228</v>
      </c>
      <c r="EL86" s="33">
        <f t="shared" si="78"/>
        <v>0.000522407809619987</v>
      </c>
      <c r="EM86" s="5">
        <v>185.71</v>
      </c>
      <c r="EN86" s="14">
        <f t="shared" si="79"/>
        <v>5.61253062352447</v>
      </c>
      <c r="EO86" s="5">
        <v>2.51</v>
      </c>
      <c r="EP86" s="5">
        <v>134.71</v>
      </c>
      <c r="EQ86" s="14">
        <f t="shared" si="80"/>
        <v>10.0175845391991</v>
      </c>
      <c r="ER86" s="5">
        <v>4.48</v>
      </c>
      <c r="ES86" s="33">
        <f t="shared" si="81"/>
        <v>-0.321061997494485</v>
      </c>
      <c r="ET86" s="33">
        <f t="shared" si="82"/>
        <v>0.00128867718154123</v>
      </c>
    </row>
    <row r="87" spans="1:150">
      <c r="A87" s="4">
        <v>19</v>
      </c>
      <c r="B87" s="4" t="s">
        <v>228</v>
      </c>
      <c r="C87" s="4" t="s">
        <v>229</v>
      </c>
      <c r="D87" s="4" t="s">
        <v>230</v>
      </c>
      <c r="E87" s="5">
        <v>102.883333</v>
      </c>
      <c r="F87" s="5">
        <v>34.916667</v>
      </c>
      <c r="G87" s="4" t="s">
        <v>122</v>
      </c>
      <c r="H87" s="4" t="s">
        <v>123</v>
      </c>
      <c r="I87" s="4">
        <v>3000</v>
      </c>
      <c r="J87" s="5">
        <v>2.5</v>
      </c>
      <c r="K87" s="4">
        <v>550</v>
      </c>
      <c r="L87" t="s">
        <v>173</v>
      </c>
      <c r="M87" s="8"/>
      <c r="N87" s="8"/>
      <c r="S87" s="8"/>
      <c r="V87" s="7" t="s">
        <v>234</v>
      </c>
      <c r="W87" s="7" t="s">
        <v>235</v>
      </c>
      <c r="X87" s="24" t="s">
        <v>236</v>
      </c>
      <c r="Y87" s="4" t="s">
        <v>237</v>
      </c>
      <c r="Z87" s="4" t="s">
        <v>125</v>
      </c>
      <c r="AA87" s="4">
        <v>2009</v>
      </c>
      <c r="AB87" s="4">
        <v>9</v>
      </c>
      <c r="AC87" s="7" t="s">
        <v>96</v>
      </c>
      <c r="AD87" s="4" t="s">
        <v>90</v>
      </c>
      <c r="AE87" s="5">
        <v>0.591099977493286</v>
      </c>
      <c r="AF87" s="4">
        <v>5</v>
      </c>
      <c r="AG87" s="4" t="s">
        <v>139</v>
      </c>
      <c r="AH87" s="4" t="s">
        <v>139</v>
      </c>
      <c r="AI87" s="4">
        <v>20</v>
      </c>
      <c r="AJ87" s="8">
        <f t="shared" si="66"/>
        <v>768</v>
      </c>
      <c r="AK87" s="4" t="s">
        <v>238</v>
      </c>
      <c r="AL87" s="4" t="s">
        <v>114</v>
      </c>
      <c r="AM87" s="7" t="s">
        <v>141</v>
      </c>
      <c r="AN87" s="7" t="s">
        <v>95</v>
      </c>
      <c r="AO87" s="5">
        <v>7.36</v>
      </c>
      <c r="AP87" s="5">
        <v>3.771</v>
      </c>
      <c r="AQ87" s="9">
        <v>0.358</v>
      </c>
      <c r="AR87" s="9">
        <v>32</v>
      </c>
      <c r="AS87" s="9">
        <v>47.5</v>
      </c>
      <c r="AT87" s="9">
        <v>21</v>
      </c>
      <c r="AU87" s="5">
        <v>0.753089091844041</v>
      </c>
      <c r="AV87" s="14">
        <f t="shared" si="56"/>
        <v>0.018408432482379</v>
      </c>
      <c r="AW87" s="5">
        <v>0.00823250127796293</v>
      </c>
      <c r="AX87" s="5">
        <v>0.679078325230147</v>
      </c>
      <c r="AY87" s="14">
        <f t="shared" si="57"/>
        <v>0.013803376182334</v>
      </c>
      <c r="AZ87" s="5">
        <v>0.00617305749254005</v>
      </c>
      <c r="BA87" s="33">
        <f t="shared" si="58"/>
        <v>-0.103447061957184</v>
      </c>
      <c r="BB87" s="33">
        <f t="shared" si="59"/>
        <v>0.000202135229129354</v>
      </c>
      <c r="CI87" s="5">
        <v>37.71</v>
      </c>
      <c r="CJ87" s="14">
        <f t="shared" si="67"/>
        <v>0.380131556174964</v>
      </c>
      <c r="CK87" s="5">
        <v>0.17</v>
      </c>
      <c r="CL87" s="5">
        <v>36.14</v>
      </c>
      <c r="CM87" s="14">
        <f t="shared" si="68"/>
        <v>0.42485291572496</v>
      </c>
      <c r="CN87" s="5">
        <v>0.19</v>
      </c>
      <c r="CO87" s="33">
        <f t="shared" si="69"/>
        <v>-0.0425250261061834</v>
      </c>
      <c r="CP87" s="33">
        <f t="shared" si="70"/>
        <v>4.79624037984727e-5</v>
      </c>
      <c r="CQ87" s="5">
        <v>3.58</v>
      </c>
      <c r="CR87" s="14">
        <f t="shared" si="71"/>
        <v>0.0894427190999916</v>
      </c>
      <c r="CS87" s="5">
        <v>0.04</v>
      </c>
      <c r="CT87" s="5">
        <v>3.74</v>
      </c>
      <c r="CU87" s="14">
        <f t="shared" si="72"/>
        <v>0.0670820393249937</v>
      </c>
      <c r="CV87" s="5">
        <v>0.03</v>
      </c>
      <c r="CW87" s="33">
        <f t="shared" si="73"/>
        <v>0.0437228110138317</v>
      </c>
      <c r="CX87" s="33">
        <f t="shared" si="74"/>
        <v>0.000189182752225038</v>
      </c>
      <c r="EE87" s="5">
        <v>754.07</v>
      </c>
      <c r="EF87" s="14">
        <f t="shared" si="75"/>
        <v>20.3705792750231</v>
      </c>
      <c r="EG87" s="5">
        <v>9.11</v>
      </c>
      <c r="EH87" s="5">
        <v>847.5</v>
      </c>
      <c r="EI87" s="14">
        <f t="shared" si="76"/>
        <v>43.1561119657459</v>
      </c>
      <c r="EJ87" s="5">
        <v>19.3</v>
      </c>
      <c r="EK87" s="33">
        <f t="shared" si="77"/>
        <v>0.116805637359561</v>
      </c>
      <c r="EL87" s="33">
        <f t="shared" si="78"/>
        <v>0.000664556349336749</v>
      </c>
      <c r="EM87" s="5">
        <v>185.71</v>
      </c>
      <c r="EN87" s="14">
        <f t="shared" si="79"/>
        <v>5.61253062352447</v>
      </c>
      <c r="EO87" s="5">
        <v>2.51</v>
      </c>
      <c r="EP87" s="5">
        <v>165.68</v>
      </c>
      <c r="EQ87" s="14">
        <f t="shared" si="80"/>
        <v>11.2027005672739</v>
      </c>
      <c r="ER87" s="5">
        <v>5.01</v>
      </c>
      <c r="ES87" s="33">
        <f t="shared" si="81"/>
        <v>-0.114128100117632</v>
      </c>
      <c r="ET87" s="33">
        <f t="shared" si="82"/>
        <v>0.00109707207858667</v>
      </c>
    </row>
    <row r="88" s="2" customFormat="1" spans="1:207">
      <c r="A88" s="2">
        <v>19</v>
      </c>
      <c r="B88" s="2" t="s">
        <v>228</v>
      </c>
      <c r="C88" s="2" t="s">
        <v>229</v>
      </c>
      <c r="D88" s="2" t="s">
        <v>230</v>
      </c>
      <c r="E88" s="35">
        <v>102.883333</v>
      </c>
      <c r="F88" s="35">
        <v>34.916667</v>
      </c>
      <c r="G88" s="2" t="s">
        <v>122</v>
      </c>
      <c r="H88" s="2" t="s">
        <v>123</v>
      </c>
      <c r="I88" s="2">
        <v>3000</v>
      </c>
      <c r="J88" s="35">
        <v>2.5</v>
      </c>
      <c r="K88" s="2">
        <v>550</v>
      </c>
      <c r="L88" s="36" t="s">
        <v>86</v>
      </c>
      <c r="M88" s="37">
        <v>10</v>
      </c>
      <c r="N88" s="38" t="s">
        <v>96</v>
      </c>
      <c r="O88" s="2" t="s">
        <v>88</v>
      </c>
      <c r="P88" s="2" t="s">
        <v>88</v>
      </c>
      <c r="Q88" s="2" t="s">
        <v>125</v>
      </c>
      <c r="R88" s="37"/>
      <c r="S88" s="38"/>
      <c r="V88" s="38"/>
      <c r="W88" s="38"/>
      <c r="AA88" s="2">
        <v>2009</v>
      </c>
      <c r="AB88" s="2">
        <v>9</v>
      </c>
      <c r="AC88" s="38" t="s">
        <v>96</v>
      </c>
      <c r="AD88" s="2" t="s">
        <v>90</v>
      </c>
      <c r="AE88" s="35">
        <v>0.591099977493286</v>
      </c>
      <c r="AF88" s="2">
        <v>5</v>
      </c>
      <c r="AG88" s="2" t="s">
        <v>139</v>
      </c>
      <c r="AH88" s="2" t="s">
        <v>139</v>
      </c>
      <c r="AI88" s="2">
        <v>20</v>
      </c>
      <c r="AJ88" s="39">
        <f t="shared" si="66"/>
        <v>768</v>
      </c>
      <c r="AK88" s="2" t="s">
        <v>239</v>
      </c>
      <c r="AL88" s="2" t="s">
        <v>114</v>
      </c>
      <c r="AM88" s="38" t="s">
        <v>141</v>
      </c>
      <c r="AN88" s="38" t="s">
        <v>95</v>
      </c>
      <c r="AO88" s="35">
        <v>7.36</v>
      </c>
      <c r="AP88" s="35">
        <v>3.771</v>
      </c>
      <c r="AQ88" s="40">
        <v>0.358</v>
      </c>
      <c r="AR88" s="40">
        <v>32</v>
      </c>
      <c r="AS88" s="40">
        <v>47.5</v>
      </c>
      <c r="AT88" s="40">
        <v>21</v>
      </c>
      <c r="AU88" s="35">
        <v>0.345535450743209</v>
      </c>
      <c r="AV88" s="41">
        <f t="shared" si="56"/>
        <v>0.0138269616179291</v>
      </c>
      <c r="AW88" s="35">
        <v>0.006183605219994</v>
      </c>
      <c r="AX88" s="35">
        <v>0.256341230459068</v>
      </c>
      <c r="AY88" s="41">
        <f t="shared" si="57"/>
        <v>0.0184202252001768</v>
      </c>
      <c r="AZ88" s="35">
        <v>0.00823777514169</v>
      </c>
      <c r="BA88" s="42">
        <f t="shared" si="58"/>
        <v>-0.298585756619744</v>
      </c>
      <c r="BB88" s="42">
        <f t="shared" si="59"/>
        <v>0.00135297757810354</v>
      </c>
      <c r="BC88" s="35"/>
      <c r="BD88" s="35"/>
      <c r="BE88" s="35"/>
      <c r="BF88" s="35"/>
      <c r="BG88" s="35"/>
      <c r="BH88" s="35"/>
      <c r="BI88" s="35"/>
      <c r="BJ88" s="35"/>
      <c r="BK88" s="35"/>
      <c r="BL88" s="35"/>
      <c r="BM88" s="35"/>
      <c r="BN88" s="35"/>
      <c r="BO88" s="35"/>
      <c r="BP88" s="35"/>
      <c r="BQ88" s="35"/>
      <c r="BR88" s="35"/>
      <c r="BS88" s="35"/>
      <c r="BT88" s="35"/>
      <c r="BU88" s="35"/>
      <c r="BV88" s="35"/>
      <c r="BW88" s="35"/>
      <c r="BX88" s="35"/>
      <c r="BY88" s="35"/>
      <c r="BZ88" s="35"/>
      <c r="CA88" s="35"/>
      <c r="CB88" s="35"/>
      <c r="CC88" s="35"/>
      <c r="CD88" s="35"/>
      <c r="CE88" s="35"/>
      <c r="CF88" s="35"/>
      <c r="CG88" s="35"/>
      <c r="CH88" s="35"/>
      <c r="CI88" s="35">
        <v>37.71</v>
      </c>
      <c r="CJ88" s="41">
        <f t="shared" si="67"/>
        <v>0.380131556174964</v>
      </c>
      <c r="CK88" s="35">
        <v>0.17</v>
      </c>
      <c r="CL88" s="35">
        <v>36.88</v>
      </c>
      <c r="CM88" s="41">
        <f t="shared" si="68"/>
        <v>0.648459713474939</v>
      </c>
      <c r="CN88" s="35">
        <v>0.29</v>
      </c>
      <c r="CO88" s="42">
        <f t="shared" si="69"/>
        <v>-0.0222559125818726</v>
      </c>
      <c r="CP88" s="42">
        <f t="shared" si="70"/>
        <v>8.21549826044759e-5</v>
      </c>
      <c r="CQ88" s="35">
        <v>3.58</v>
      </c>
      <c r="CR88" s="41">
        <f t="shared" si="71"/>
        <v>0.0894427190999916</v>
      </c>
      <c r="CS88" s="35">
        <v>0.04</v>
      </c>
      <c r="CT88" s="35">
        <v>3.62</v>
      </c>
      <c r="CU88" s="41">
        <f t="shared" si="72"/>
        <v>0.0447213595499958</v>
      </c>
      <c r="CV88" s="35">
        <v>0.02</v>
      </c>
      <c r="CW88" s="42">
        <f t="shared" si="73"/>
        <v>0.0111112254250707</v>
      </c>
      <c r="CX88" s="42">
        <f t="shared" si="74"/>
        <v>0.000155364147463603</v>
      </c>
      <c r="CY88" s="35"/>
      <c r="CZ88" s="35"/>
      <c r="DA88" s="35"/>
      <c r="DB88" s="35"/>
      <c r="DC88" s="35"/>
      <c r="DD88" s="35"/>
      <c r="DE88" s="35"/>
      <c r="DF88" s="35"/>
      <c r="DG88" s="35"/>
      <c r="DH88" s="35"/>
      <c r="DI88" s="35"/>
      <c r="DJ88" s="35"/>
      <c r="DK88" s="35"/>
      <c r="DL88" s="35"/>
      <c r="DM88" s="35"/>
      <c r="DN88" s="35"/>
      <c r="DO88" s="35"/>
      <c r="DP88" s="35"/>
      <c r="DQ88" s="35"/>
      <c r="DR88" s="35"/>
      <c r="DS88" s="35"/>
      <c r="DT88" s="35"/>
      <c r="DU88" s="35"/>
      <c r="DV88" s="35"/>
      <c r="DW88" s="35"/>
      <c r="DX88" s="35"/>
      <c r="DY88" s="35"/>
      <c r="DZ88" s="35"/>
      <c r="EA88" s="35"/>
      <c r="EB88" s="35"/>
      <c r="EC88" s="35"/>
      <c r="ED88" s="35"/>
      <c r="EE88" s="35">
        <v>754.07</v>
      </c>
      <c r="EF88" s="41">
        <f t="shared" si="75"/>
        <v>20.3705792750231</v>
      </c>
      <c r="EG88" s="35">
        <v>9.11</v>
      </c>
      <c r="EH88" s="35">
        <v>617.06</v>
      </c>
      <c r="EI88" s="41">
        <f t="shared" si="76"/>
        <v>29.8291468198472</v>
      </c>
      <c r="EJ88" s="35">
        <v>13.34</v>
      </c>
      <c r="EK88" s="42">
        <f t="shared" si="77"/>
        <v>-0.200518937985042</v>
      </c>
      <c r="EL88" s="42">
        <f t="shared" si="78"/>
        <v>0.000613318870656048</v>
      </c>
      <c r="EM88" s="35">
        <v>185.71</v>
      </c>
      <c r="EN88" s="41">
        <f t="shared" si="79"/>
        <v>5.61253062352447</v>
      </c>
      <c r="EO88" s="35">
        <v>2.51</v>
      </c>
      <c r="EP88" s="35">
        <v>106.47</v>
      </c>
      <c r="EQ88" s="41">
        <f t="shared" si="80"/>
        <v>2.81744565164974</v>
      </c>
      <c r="ER88" s="35">
        <v>1.26</v>
      </c>
      <c r="ES88" s="42">
        <f t="shared" si="81"/>
        <v>-0.556323061878446</v>
      </c>
      <c r="ET88" s="42">
        <f t="shared" si="82"/>
        <v>0.00032272517097291</v>
      </c>
      <c r="EU88" s="35"/>
      <c r="EV88" s="35"/>
      <c r="EW88" s="35"/>
      <c r="EX88" s="35"/>
      <c r="EY88" s="35"/>
      <c r="EZ88" s="35"/>
      <c r="FA88" s="35"/>
      <c r="FB88" s="35"/>
      <c r="FC88" s="35"/>
      <c r="FD88" s="35"/>
      <c r="FE88" s="35"/>
      <c r="FF88" s="35"/>
      <c r="FG88" s="35"/>
      <c r="FH88" s="35"/>
      <c r="FI88" s="35"/>
      <c r="FJ88" s="35"/>
      <c r="FK88" s="35"/>
      <c r="FL88" s="35"/>
      <c r="FM88" s="35"/>
      <c r="FN88" s="35"/>
      <c r="FO88" s="35"/>
      <c r="FP88" s="35"/>
      <c r="FQ88" s="35"/>
      <c r="FR88" s="35"/>
      <c r="FS88" s="35"/>
      <c r="FT88" s="35"/>
      <c r="FU88" s="35"/>
      <c r="FV88" s="35"/>
      <c r="FW88" s="35"/>
      <c r="FX88" s="35"/>
      <c r="FY88" s="35"/>
      <c r="FZ88" s="35"/>
      <c r="GA88" s="35"/>
      <c r="GB88" s="35"/>
      <c r="GC88" s="35"/>
      <c r="GD88" s="35"/>
      <c r="GE88" s="35"/>
      <c r="GF88" s="35"/>
      <c r="GG88" s="35"/>
      <c r="GH88" s="35"/>
      <c r="GI88" s="35"/>
      <c r="GJ88" s="35"/>
      <c r="GK88" s="35"/>
      <c r="GL88" s="35"/>
      <c r="GM88" s="35"/>
      <c r="GN88" s="35"/>
      <c r="GO88" s="35"/>
      <c r="GP88" s="35"/>
      <c r="GQ88" s="35"/>
      <c r="GR88" s="35"/>
      <c r="GS88" s="35"/>
      <c r="GT88" s="35"/>
      <c r="GU88" s="35"/>
      <c r="GV88" s="35"/>
      <c r="GW88" s="35"/>
      <c r="GX88" s="35"/>
      <c r="GY88" s="35"/>
    </row>
    <row r="89" s="2" customFormat="1" spans="1:207">
      <c r="A89" s="2">
        <v>19</v>
      </c>
      <c r="B89" s="2" t="s">
        <v>228</v>
      </c>
      <c r="C89" s="2" t="s">
        <v>229</v>
      </c>
      <c r="D89" s="2" t="s">
        <v>230</v>
      </c>
      <c r="E89" s="35">
        <v>102.883333</v>
      </c>
      <c r="F89" s="35">
        <v>34.916667</v>
      </c>
      <c r="G89" s="2" t="s">
        <v>122</v>
      </c>
      <c r="H89" s="2" t="s">
        <v>123</v>
      </c>
      <c r="I89" s="2">
        <v>3000</v>
      </c>
      <c r="J89" s="35">
        <v>2.5</v>
      </c>
      <c r="K89" s="2">
        <v>550</v>
      </c>
      <c r="L89" s="36" t="s">
        <v>136</v>
      </c>
      <c r="M89" s="39"/>
      <c r="N89" s="39"/>
      <c r="R89" s="37">
        <v>10</v>
      </c>
      <c r="S89" s="38" t="s">
        <v>96</v>
      </c>
      <c r="T89" s="2" t="s">
        <v>232</v>
      </c>
      <c r="U89" s="2" t="s">
        <v>125</v>
      </c>
      <c r="V89" s="38"/>
      <c r="W89" s="38"/>
      <c r="AA89" s="2">
        <v>2009</v>
      </c>
      <c r="AB89" s="2">
        <v>9</v>
      </c>
      <c r="AC89" s="38" t="s">
        <v>96</v>
      </c>
      <c r="AD89" s="2" t="s">
        <v>90</v>
      </c>
      <c r="AE89" s="35">
        <v>0.591099977493286</v>
      </c>
      <c r="AF89" s="2">
        <v>5</v>
      </c>
      <c r="AG89" s="2" t="s">
        <v>139</v>
      </c>
      <c r="AH89" s="2" t="s">
        <v>139</v>
      </c>
      <c r="AI89" s="2">
        <v>20</v>
      </c>
      <c r="AJ89" s="39">
        <f t="shared" si="66"/>
        <v>768</v>
      </c>
      <c r="AK89" s="2" t="s">
        <v>240</v>
      </c>
      <c r="AL89" s="2" t="s">
        <v>114</v>
      </c>
      <c r="AM89" s="38" t="s">
        <v>141</v>
      </c>
      <c r="AN89" s="38" t="s">
        <v>95</v>
      </c>
      <c r="AO89" s="35">
        <v>7.36</v>
      </c>
      <c r="AP89" s="35">
        <v>3.771</v>
      </c>
      <c r="AQ89" s="40">
        <v>0.358</v>
      </c>
      <c r="AR89" s="40">
        <v>32</v>
      </c>
      <c r="AS89" s="40">
        <v>47.5</v>
      </c>
      <c r="AT89" s="40">
        <v>21</v>
      </c>
      <c r="AU89" s="35">
        <v>0.345535450743209</v>
      </c>
      <c r="AV89" s="41">
        <f t="shared" si="56"/>
        <v>0.0138269616179291</v>
      </c>
      <c r="AW89" s="35">
        <v>0.006183605219994</v>
      </c>
      <c r="AX89" s="35">
        <v>0.210390055805072</v>
      </c>
      <c r="AY89" s="41">
        <f t="shared" si="57"/>
        <v>0.0184202252001768</v>
      </c>
      <c r="AZ89" s="35">
        <v>0.00823777514169</v>
      </c>
      <c r="BA89" s="42">
        <f t="shared" si="58"/>
        <v>-0.496132028552764</v>
      </c>
      <c r="BB89" s="42">
        <f t="shared" si="59"/>
        <v>0.00185335309441106</v>
      </c>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5"/>
      <c r="CA89" s="35"/>
      <c r="CB89" s="35"/>
      <c r="CC89" s="35"/>
      <c r="CD89" s="35"/>
      <c r="CE89" s="35"/>
      <c r="CF89" s="35"/>
      <c r="CG89" s="35"/>
      <c r="CH89" s="35"/>
      <c r="CI89" s="35">
        <v>37.71</v>
      </c>
      <c r="CJ89" s="41">
        <f t="shared" si="67"/>
        <v>0.380131556174964</v>
      </c>
      <c r="CK89" s="35">
        <v>0.17</v>
      </c>
      <c r="CL89" s="35">
        <v>34.4</v>
      </c>
      <c r="CM89" s="41">
        <f t="shared" si="68"/>
        <v>0.581377674149945</v>
      </c>
      <c r="CN89" s="35">
        <v>0.26</v>
      </c>
      <c r="CO89" s="42">
        <f t="shared" si="69"/>
        <v>-0.091868746890913</v>
      </c>
      <c r="CP89" s="42">
        <f t="shared" si="70"/>
        <v>7.74483310079368e-5</v>
      </c>
      <c r="CQ89" s="35">
        <v>3.58</v>
      </c>
      <c r="CR89" s="41">
        <f t="shared" si="71"/>
        <v>0.0894427190999916</v>
      </c>
      <c r="CS89" s="35">
        <v>0.04</v>
      </c>
      <c r="CT89" s="35">
        <v>3.46</v>
      </c>
      <c r="CU89" s="41">
        <f t="shared" si="72"/>
        <v>0.0670820393249937</v>
      </c>
      <c r="CV89" s="35">
        <v>0.03</v>
      </c>
      <c r="CW89" s="42">
        <f t="shared" si="73"/>
        <v>-0.0340942113429761</v>
      </c>
      <c r="CX89" s="42">
        <f t="shared" si="74"/>
        <v>0.000200017969767508</v>
      </c>
      <c r="CY89" s="35"/>
      <c r="CZ89" s="35"/>
      <c r="DA89" s="35"/>
      <c r="DB89" s="35"/>
      <c r="DC89" s="35"/>
      <c r="DD89" s="35"/>
      <c r="DE89" s="35"/>
      <c r="DF89" s="35"/>
      <c r="DG89" s="35"/>
      <c r="DH89" s="35"/>
      <c r="DI89" s="35"/>
      <c r="DJ89" s="35"/>
      <c r="DK89" s="35"/>
      <c r="DL89" s="35"/>
      <c r="DM89" s="35"/>
      <c r="DN89" s="35"/>
      <c r="DO89" s="35"/>
      <c r="DP89" s="35"/>
      <c r="DQ89" s="35"/>
      <c r="DR89" s="35"/>
      <c r="DS89" s="35"/>
      <c r="DT89" s="35"/>
      <c r="DU89" s="35"/>
      <c r="DV89" s="35"/>
      <c r="DW89" s="35"/>
      <c r="DX89" s="35"/>
      <c r="DY89" s="35"/>
      <c r="DZ89" s="35"/>
      <c r="EA89" s="35"/>
      <c r="EB89" s="35"/>
      <c r="EC89" s="35"/>
      <c r="ED89" s="35"/>
      <c r="EE89" s="35">
        <v>754.07</v>
      </c>
      <c r="EF89" s="41">
        <f t="shared" si="75"/>
        <v>20.3705792750231</v>
      </c>
      <c r="EG89" s="35">
        <v>9.11</v>
      </c>
      <c r="EH89" s="35">
        <v>684.45</v>
      </c>
      <c r="EI89" s="41">
        <f t="shared" si="76"/>
        <v>29.6949827411972</v>
      </c>
      <c r="EJ89" s="35">
        <v>13.28</v>
      </c>
      <c r="EK89" s="42">
        <f t="shared" si="77"/>
        <v>-0.0968696058535228</v>
      </c>
      <c r="EL89" s="42">
        <f t="shared" si="78"/>
        <v>0.000522407809619987</v>
      </c>
      <c r="EM89" s="35">
        <v>185.71</v>
      </c>
      <c r="EN89" s="41">
        <f t="shared" si="79"/>
        <v>5.61253062352447</v>
      </c>
      <c r="EO89" s="35">
        <v>2.51</v>
      </c>
      <c r="EP89" s="35">
        <v>134.71</v>
      </c>
      <c r="EQ89" s="41">
        <f t="shared" si="80"/>
        <v>10.0175845391991</v>
      </c>
      <c r="ER89" s="35">
        <v>4.48</v>
      </c>
      <c r="ES89" s="42">
        <f t="shared" si="81"/>
        <v>-0.321061997494485</v>
      </c>
      <c r="ET89" s="42">
        <f t="shared" si="82"/>
        <v>0.00128867718154123</v>
      </c>
      <c r="EU89" s="35"/>
      <c r="EV89" s="35"/>
      <c r="EW89" s="35"/>
      <c r="EX89" s="35"/>
      <c r="EY89" s="35"/>
      <c r="EZ89" s="35"/>
      <c r="FA89" s="35"/>
      <c r="FB89" s="35"/>
      <c r="FC89" s="35"/>
      <c r="FD89" s="35"/>
      <c r="FE89" s="35"/>
      <c r="FF89" s="35"/>
      <c r="FG89" s="35"/>
      <c r="FH89" s="35"/>
      <c r="FI89" s="35"/>
      <c r="FJ89" s="35"/>
      <c r="FK89" s="35"/>
      <c r="FL89" s="35"/>
      <c r="FM89" s="35"/>
      <c r="FN89" s="35"/>
      <c r="FO89" s="35"/>
      <c r="FP89" s="35"/>
      <c r="FQ89" s="35"/>
      <c r="FR89" s="35"/>
      <c r="FS89" s="35"/>
      <c r="FT89" s="35"/>
      <c r="FU89" s="35"/>
      <c r="FV89" s="35"/>
      <c r="FW89" s="35"/>
      <c r="FX89" s="35"/>
      <c r="FY89" s="35"/>
      <c r="FZ89" s="35"/>
      <c r="GA89" s="35"/>
      <c r="GB89" s="35"/>
      <c r="GC89" s="35"/>
      <c r="GD89" s="35"/>
      <c r="GE89" s="35"/>
      <c r="GF89" s="35"/>
      <c r="GG89" s="35"/>
      <c r="GH89" s="35"/>
      <c r="GI89" s="35"/>
      <c r="GJ89" s="35"/>
      <c r="GK89" s="35"/>
      <c r="GL89" s="35"/>
      <c r="GM89" s="35"/>
      <c r="GN89" s="35"/>
      <c r="GO89" s="35"/>
      <c r="GP89" s="35"/>
      <c r="GQ89" s="35"/>
      <c r="GR89" s="35"/>
      <c r="GS89" s="35"/>
      <c r="GT89" s="35"/>
      <c r="GU89" s="35"/>
      <c r="GV89" s="35"/>
      <c r="GW89" s="35"/>
      <c r="GX89" s="35"/>
      <c r="GY89" s="35"/>
    </row>
    <row r="90" spans="1:150">
      <c r="A90" s="4">
        <v>19</v>
      </c>
      <c r="B90" s="4" t="s">
        <v>228</v>
      </c>
      <c r="C90" s="4" t="s">
        <v>229</v>
      </c>
      <c r="D90" s="4" t="s">
        <v>230</v>
      </c>
      <c r="E90" s="5">
        <v>102.883333</v>
      </c>
      <c r="F90" s="5">
        <v>34.916667</v>
      </c>
      <c r="G90" s="4" t="s">
        <v>122</v>
      </c>
      <c r="H90" s="4" t="s">
        <v>123</v>
      </c>
      <c r="I90" s="4">
        <v>3000</v>
      </c>
      <c r="J90" s="5">
        <v>2.5</v>
      </c>
      <c r="K90" s="4">
        <v>550</v>
      </c>
      <c r="L90" t="s">
        <v>173</v>
      </c>
      <c r="M90" s="8"/>
      <c r="N90" s="8"/>
      <c r="S90" s="8"/>
      <c r="V90" s="7" t="s">
        <v>234</v>
      </c>
      <c r="W90" s="7" t="s">
        <v>235</v>
      </c>
      <c r="X90" s="24" t="s">
        <v>236</v>
      </c>
      <c r="Y90" s="4" t="s">
        <v>237</v>
      </c>
      <c r="Z90" s="4" t="s">
        <v>125</v>
      </c>
      <c r="AA90" s="4">
        <v>2009</v>
      </c>
      <c r="AB90" s="4">
        <v>9</v>
      </c>
      <c r="AC90" s="7" t="s">
        <v>96</v>
      </c>
      <c r="AD90" s="4" t="s">
        <v>90</v>
      </c>
      <c r="AE90" s="5">
        <v>0.591099977493286</v>
      </c>
      <c r="AF90" s="4">
        <v>5</v>
      </c>
      <c r="AG90" s="4" t="s">
        <v>139</v>
      </c>
      <c r="AH90" s="4" t="s">
        <v>139</v>
      </c>
      <c r="AI90" s="4">
        <v>20</v>
      </c>
      <c r="AJ90" s="8">
        <f t="shared" si="66"/>
        <v>768</v>
      </c>
      <c r="AK90" s="4" t="s">
        <v>241</v>
      </c>
      <c r="AL90" s="4" t="s">
        <v>114</v>
      </c>
      <c r="AM90" s="7" t="s">
        <v>141</v>
      </c>
      <c r="AN90" s="7" t="s">
        <v>95</v>
      </c>
      <c r="AO90" s="5">
        <v>7.36</v>
      </c>
      <c r="AP90" s="5">
        <v>3.771</v>
      </c>
      <c r="AQ90" s="9">
        <v>0.358</v>
      </c>
      <c r="AR90" s="9">
        <v>32</v>
      </c>
      <c r="AS90" s="9">
        <v>47.5</v>
      </c>
      <c r="AT90" s="9">
        <v>21</v>
      </c>
      <c r="AU90" s="5">
        <v>0.345535450743209</v>
      </c>
      <c r="AV90" s="14">
        <f t="shared" si="56"/>
        <v>0.0138269616179291</v>
      </c>
      <c r="AW90" s="5">
        <v>0.006183605219994</v>
      </c>
      <c r="AX90" s="5">
        <v>0.242692471133401</v>
      </c>
      <c r="AY90" s="14">
        <f t="shared" si="57"/>
        <v>0.0184320179179744</v>
      </c>
      <c r="AZ90" s="5">
        <v>0.00824304900541697</v>
      </c>
      <c r="BA90" s="33">
        <f t="shared" si="58"/>
        <v>-0.353300154052116</v>
      </c>
      <c r="BB90" s="33">
        <f t="shared" si="59"/>
        <v>0.001473877754645</v>
      </c>
      <c r="CI90" s="5">
        <v>37.71</v>
      </c>
      <c r="CJ90" s="14">
        <f t="shared" si="67"/>
        <v>0.380131556174964</v>
      </c>
      <c r="CK90" s="5">
        <v>0.17</v>
      </c>
      <c r="CL90" s="5">
        <v>36.14</v>
      </c>
      <c r="CM90" s="14">
        <f t="shared" si="68"/>
        <v>0.42485291572496</v>
      </c>
      <c r="CN90" s="5">
        <v>0.19</v>
      </c>
      <c r="CO90" s="33">
        <f t="shared" si="69"/>
        <v>-0.0425250261061834</v>
      </c>
      <c r="CP90" s="33">
        <f t="shared" si="70"/>
        <v>4.79624037984727e-5</v>
      </c>
      <c r="CQ90" s="5">
        <v>3.58</v>
      </c>
      <c r="CR90" s="14">
        <f t="shared" si="71"/>
        <v>0.0894427190999916</v>
      </c>
      <c r="CS90" s="5">
        <v>0.04</v>
      </c>
      <c r="CT90" s="5">
        <v>3.74</v>
      </c>
      <c r="CU90" s="14">
        <f t="shared" si="72"/>
        <v>0.0670820393249937</v>
      </c>
      <c r="CV90" s="5">
        <v>0.03</v>
      </c>
      <c r="CW90" s="33">
        <f t="shared" si="73"/>
        <v>0.0437228110138317</v>
      </c>
      <c r="CX90" s="33">
        <f t="shared" si="74"/>
        <v>0.000189182752225038</v>
      </c>
      <c r="EE90" s="5">
        <v>754.07</v>
      </c>
      <c r="EF90" s="14">
        <f t="shared" si="75"/>
        <v>20.3705792750231</v>
      </c>
      <c r="EG90" s="5">
        <v>9.11</v>
      </c>
      <c r="EH90" s="5">
        <v>847.5</v>
      </c>
      <c r="EI90" s="14">
        <f t="shared" si="76"/>
        <v>43.1561119657459</v>
      </c>
      <c r="EJ90" s="5">
        <v>19.3</v>
      </c>
      <c r="EK90" s="33">
        <f t="shared" si="77"/>
        <v>0.116805637359561</v>
      </c>
      <c r="EL90" s="33">
        <f t="shared" si="78"/>
        <v>0.000664556349336749</v>
      </c>
      <c r="EM90" s="5">
        <v>185.71</v>
      </c>
      <c r="EN90" s="14">
        <f t="shared" si="79"/>
        <v>5.61253062352447</v>
      </c>
      <c r="EO90" s="5">
        <v>2.51</v>
      </c>
      <c r="EP90" s="5">
        <v>165.68</v>
      </c>
      <c r="EQ90" s="14">
        <f t="shared" si="80"/>
        <v>11.2027005672739</v>
      </c>
      <c r="ER90" s="5">
        <v>5.01</v>
      </c>
      <c r="ES90" s="33">
        <f t="shared" si="81"/>
        <v>-0.114128100117632</v>
      </c>
      <c r="ET90" s="33">
        <f t="shared" si="82"/>
        <v>0.00109707207858667</v>
      </c>
    </row>
    <row r="91" spans="1:174">
      <c r="A91" s="4">
        <v>20</v>
      </c>
      <c r="B91" s="4" t="s">
        <v>242</v>
      </c>
      <c r="C91" s="4" t="s">
        <v>243</v>
      </c>
      <c r="D91" s="4" t="s">
        <v>244</v>
      </c>
      <c r="E91" s="5">
        <v>127.63</v>
      </c>
      <c r="F91" s="5">
        <v>42.7</v>
      </c>
      <c r="G91" s="4" t="s">
        <v>85</v>
      </c>
      <c r="H91" s="4" t="s">
        <v>85</v>
      </c>
      <c r="I91" s="4">
        <v>584</v>
      </c>
      <c r="J91" s="5">
        <v>4</v>
      </c>
      <c r="K91" s="4">
        <v>750</v>
      </c>
      <c r="L91" t="s">
        <v>86</v>
      </c>
      <c r="M91" s="6">
        <v>2.5</v>
      </c>
      <c r="N91" s="7" t="s">
        <v>87</v>
      </c>
      <c r="O91" s="4" t="s">
        <v>88</v>
      </c>
      <c r="P91" s="4" t="s">
        <v>88</v>
      </c>
      <c r="Q91" s="4" t="s">
        <v>125</v>
      </c>
      <c r="S91" s="8"/>
      <c r="AA91" s="4">
        <v>2013</v>
      </c>
      <c r="AB91" s="4">
        <v>6</v>
      </c>
      <c r="AC91" s="7" t="s">
        <v>96</v>
      </c>
      <c r="AD91" s="4" t="s">
        <v>90</v>
      </c>
      <c r="AE91" s="5">
        <v>0.733799993991852</v>
      </c>
      <c r="AF91" s="4">
        <v>3</v>
      </c>
      <c r="AG91" s="4" t="s">
        <v>100</v>
      </c>
      <c r="AH91" s="4" t="s">
        <v>100</v>
      </c>
      <c r="AI91" s="4">
        <v>15</v>
      </c>
      <c r="AJ91" s="8">
        <v>24</v>
      </c>
      <c r="AK91" s="4" t="s">
        <v>245</v>
      </c>
      <c r="AL91" s="4" t="s">
        <v>93</v>
      </c>
      <c r="AM91" s="7" t="s">
        <v>94</v>
      </c>
      <c r="AN91" s="7" t="s">
        <v>95</v>
      </c>
      <c r="AO91" s="5">
        <v>5.2</v>
      </c>
      <c r="AP91" s="5">
        <v>12.9</v>
      </c>
      <c r="AQ91" s="9">
        <v>9.2</v>
      </c>
      <c r="AR91" s="9">
        <v>16.9</v>
      </c>
      <c r="AS91" s="9">
        <v>35.7</v>
      </c>
      <c r="AT91" s="9">
        <v>47.4</v>
      </c>
      <c r="AU91" s="5">
        <v>0.3570991446657</v>
      </c>
      <c r="AV91" s="14">
        <f t="shared" si="56"/>
        <v>0.0321740119147168</v>
      </c>
      <c r="AW91" s="5">
        <v>0.018575674439872</v>
      </c>
      <c r="AX91" s="5">
        <v>0.515415629191885</v>
      </c>
      <c r="AY91" s="14">
        <f t="shared" si="57"/>
        <v>0.0272241639278367</v>
      </c>
      <c r="AZ91" s="5">
        <v>0.015717878372199</v>
      </c>
      <c r="BA91" s="33">
        <f t="shared" si="58"/>
        <v>0.366960162776904</v>
      </c>
      <c r="BB91" s="33">
        <f t="shared" si="59"/>
        <v>0.00363587688576127</v>
      </c>
      <c r="BC91" s="5">
        <v>1142.01940628302</v>
      </c>
      <c r="BD91" s="14">
        <f>BE91*(AF91^0.5)</f>
        <v>471.501795397367</v>
      </c>
      <c r="BE91" s="5">
        <v>272.221688496062</v>
      </c>
      <c r="BF91" s="5">
        <v>1054.31752436459</v>
      </c>
      <c r="BG91" s="14">
        <f>BH91*(AF91^0.5)</f>
        <v>92.7399029767564</v>
      </c>
      <c r="BH91" s="5">
        <v>53.5434079482501</v>
      </c>
      <c r="BI91" s="33">
        <f>LN(BF91)-LN(BC91)</f>
        <v>-0.0799044430685774</v>
      </c>
      <c r="BJ91" s="33">
        <f>(BG91^2)/(AF91*(BF91^2))+(BD91^2)/(AF91*(BC91^2))</f>
        <v>0.0593987460305755</v>
      </c>
      <c r="BK91" s="5">
        <v>1996.23352165725</v>
      </c>
      <c r="BL91" s="14">
        <f>BM91*(AF91^0.5)</f>
        <v>587.135866972505</v>
      </c>
      <c r="BM91" s="5">
        <v>338.98305084746</v>
      </c>
      <c r="BN91" s="5">
        <v>983.992467043314</v>
      </c>
      <c r="BO91" s="14">
        <f>BP91*(AF91^0.5)</f>
        <v>97.8559778287502</v>
      </c>
      <c r="BP91" s="5">
        <v>56.497175141243</v>
      </c>
      <c r="BQ91" s="33">
        <f>LN(BN91)-LN(BK91)</f>
        <v>-0.707399203267147</v>
      </c>
      <c r="BR91" s="33">
        <f>(BO91^2)/(AF91*(BN91^2))+(BL91^2)/(AF91*(BK91^2))</f>
        <v>0.0321325124809164</v>
      </c>
      <c r="CI91" s="5">
        <v>128.2</v>
      </c>
      <c r="CJ91" s="14">
        <f t="shared" si="67"/>
        <v>23.0189552325904</v>
      </c>
      <c r="CK91" s="5">
        <v>13.29</v>
      </c>
      <c r="CL91" s="5">
        <v>114.62</v>
      </c>
      <c r="CM91" s="14">
        <f t="shared" si="68"/>
        <v>19.4855715851499</v>
      </c>
      <c r="CN91" s="5">
        <v>11.25</v>
      </c>
      <c r="CO91" s="33">
        <f t="shared" si="69"/>
        <v>-0.111969235362978</v>
      </c>
      <c r="CP91" s="33">
        <f t="shared" si="70"/>
        <v>0.0203801729535035</v>
      </c>
      <c r="CQ91" s="5">
        <v>9.18</v>
      </c>
      <c r="CR91" s="14">
        <f t="shared" si="71"/>
        <v>0.606217782649107</v>
      </c>
      <c r="CS91" s="5">
        <v>0.35</v>
      </c>
      <c r="CT91" s="5">
        <v>8.11</v>
      </c>
      <c r="CU91" s="14">
        <f t="shared" si="72"/>
        <v>1.10851251684408</v>
      </c>
      <c r="CV91" s="5">
        <v>0.64</v>
      </c>
      <c r="CW91" s="33">
        <f t="shared" si="73"/>
        <v>-0.123929336505078</v>
      </c>
      <c r="CX91" s="33">
        <f t="shared" si="74"/>
        <v>0.00768118402835986</v>
      </c>
      <c r="CY91" s="5">
        <v>285.5</v>
      </c>
      <c r="CZ91" s="14">
        <f t="shared" ref="CZ91:CZ102" si="83">DA91*(AF91^0.5)</f>
        <v>77.6651582113885</v>
      </c>
      <c r="DA91" s="5">
        <v>44.84</v>
      </c>
      <c r="DB91" s="5">
        <v>233.44</v>
      </c>
      <c r="DC91" s="14">
        <f t="shared" ref="DC91:DC102" si="84">DD91*(AF91^0.5)</f>
        <v>5.50792156806903</v>
      </c>
      <c r="DD91" s="5">
        <v>3.18</v>
      </c>
      <c r="DE91" s="33">
        <f t="shared" ref="DE91:DE102" si="85">LN(DB91)-LN(CY91)</f>
        <v>-0.201316944321589</v>
      </c>
      <c r="DF91" s="33">
        <f t="shared" ref="DF91:DF102" si="86">(DC91^2)/(AF91*(DB91^2))+(CZ91^2)/(AF91*(CY91^2))</f>
        <v>0.0248527187083999</v>
      </c>
      <c r="DG91" s="5">
        <v>27.96</v>
      </c>
      <c r="DH91" s="14">
        <f>DI91*(AF91^0.5)</f>
        <v>1.43760217028217</v>
      </c>
      <c r="DI91" s="5">
        <v>0.83</v>
      </c>
      <c r="DJ91" s="5">
        <v>29.9</v>
      </c>
      <c r="DK91" s="14">
        <f>DL91*(AF91^0.5)</f>
        <v>0.831384387633061</v>
      </c>
      <c r="DL91" s="5">
        <v>0.48</v>
      </c>
      <c r="DM91" s="33">
        <f>LN(DJ91)-LN(DG91)</f>
        <v>0.0670835630310309</v>
      </c>
      <c r="DN91" s="33">
        <f>(DK91^2)/(AF91*(DJ91^2))+(DH91^2)/(AF91*(DG91^2))</f>
        <v>0.00113893017624476</v>
      </c>
      <c r="EE91" s="43">
        <v>3951.67</v>
      </c>
      <c r="EF91" s="14">
        <f t="shared" si="75"/>
        <v>826.829094009155</v>
      </c>
      <c r="EG91" s="43">
        <v>477.37</v>
      </c>
      <c r="EH91" s="43">
        <v>4191.2</v>
      </c>
      <c r="EI91" s="14">
        <f t="shared" si="76"/>
        <v>149.389382152816</v>
      </c>
      <c r="EJ91" s="43">
        <v>86.25</v>
      </c>
      <c r="EK91" s="33">
        <f t="shared" si="77"/>
        <v>0.058848814737031</v>
      </c>
      <c r="EL91" s="33">
        <f t="shared" si="78"/>
        <v>0.0150166335744823</v>
      </c>
      <c r="EM91" s="43">
        <v>324.03</v>
      </c>
      <c r="EN91" s="14">
        <f t="shared" si="79"/>
        <v>64.7094181707732</v>
      </c>
      <c r="EO91" s="43">
        <v>37.36</v>
      </c>
      <c r="EP91" s="43">
        <v>317.96</v>
      </c>
      <c r="EQ91" s="14">
        <f t="shared" si="80"/>
        <v>8.55633098939025</v>
      </c>
      <c r="ER91" s="43">
        <v>4.94</v>
      </c>
      <c r="ES91" s="33">
        <f t="shared" si="81"/>
        <v>-0.0189105153935802</v>
      </c>
      <c r="ET91" s="33">
        <f t="shared" si="82"/>
        <v>0.0135350052639203</v>
      </c>
      <c r="EU91" s="43">
        <v>12.98</v>
      </c>
      <c r="EV91" s="14">
        <f>EW91*(AF91^0.5)</f>
        <v>1.73205080756888</v>
      </c>
      <c r="EW91" s="43">
        <v>1</v>
      </c>
      <c r="EX91" s="43">
        <v>22.3</v>
      </c>
      <c r="EY91" s="14">
        <f>EZ91*(AF91^0.5)</f>
        <v>8.19260031980079</v>
      </c>
      <c r="EZ91" s="43">
        <v>4.73</v>
      </c>
      <c r="FA91" s="33">
        <f>LN(EX91)-LN(EU91)</f>
        <v>0.541176967190129</v>
      </c>
      <c r="FB91" s="33">
        <f>(EY91^2)/(AF91*(EX91^2))+(EV91^2)/(AF91*(EU91^2))</f>
        <v>0.0509250523802003</v>
      </c>
      <c r="FC91" s="43">
        <v>4.94</v>
      </c>
      <c r="FD91" s="14">
        <f>FE91*(AF91^0.5)</f>
        <v>1.5415252187363</v>
      </c>
      <c r="FE91" s="43">
        <v>0.89</v>
      </c>
      <c r="FF91" s="43">
        <v>6.4</v>
      </c>
      <c r="FG91" s="14">
        <f>FH91*(AF91^0.5)</f>
        <v>1.2297560733739</v>
      </c>
      <c r="FH91" s="43">
        <v>0.71</v>
      </c>
      <c r="FI91" s="33">
        <f>LN(FF91)-LN(FC91)</f>
        <v>0.258932659165795</v>
      </c>
      <c r="FJ91" s="33">
        <f>(FG91^2)/(AF91*(FF91^2))+(FD91^2)/(AF91*(FC91^2))</f>
        <v>0.0447654547270305</v>
      </c>
      <c r="FK91" s="43">
        <v>88.11</v>
      </c>
      <c r="FL91" s="14">
        <f t="shared" ref="FL91:FL108" si="87">FM91*(AF91^0.5)</f>
        <v>23.0709167568174</v>
      </c>
      <c r="FM91" s="43">
        <v>13.32</v>
      </c>
      <c r="FN91" s="43">
        <v>129.15</v>
      </c>
      <c r="FO91" s="14">
        <f t="shared" ref="FO91:FO108" si="88">FP91*(AF91^0.5)</f>
        <v>16.1253930184662</v>
      </c>
      <c r="FP91" s="43">
        <v>9.31</v>
      </c>
      <c r="FQ91" s="33">
        <f t="shared" ref="FQ91:FQ108" si="89">LN(FN91)-LN(FK91)</f>
        <v>0.382388485663211</v>
      </c>
      <c r="FR91" s="33">
        <f t="shared" ref="FR91:FR108" si="90">(FO91^2)/(AF91*(FN91^2))+(FL91^2)/(AF91*(FK91^2))</f>
        <v>0.0280502755789445</v>
      </c>
    </row>
    <row r="92" spans="1:174">
      <c r="A92" s="4">
        <v>20</v>
      </c>
      <c r="B92" s="4" t="s">
        <v>242</v>
      </c>
      <c r="C92" s="4" t="s">
        <v>243</v>
      </c>
      <c r="D92" s="4" t="s">
        <v>244</v>
      </c>
      <c r="E92" s="5">
        <v>127.63</v>
      </c>
      <c r="F92" s="5">
        <v>42.7</v>
      </c>
      <c r="G92" s="4" t="s">
        <v>85</v>
      </c>
      <c r="H92" s="4" t="s">
        <v>85</v>
      </c>
      <c r="I92" s="4">
        <v>584</v>
      </c>
      <c r="J92" s="5">
        <v>4</v>
      </c>
      <c r="K92" s="4">
        <v>750</v>
      </c>
      <c r="L92" t="s">
        <v>86</v>
      </c>
      <c r="M92" s="6">
        <v>7.5</v>
      </c>
      <c r="N92" s="7" t="s">
        <v>96</v>
      </c>
      <c r="O92" s="4" t="s">
        <v>88</v>
      </c>
      <c r="P92" s="4" t="s">
        <v>88</v>
      </c>
      <c r="Q92" s="4" t="s">
        <v>125</v>
      </c>
      <c r="S92" s="8"/>
      <c r="AA92" s="4">
        <v>2013</v>
      </c>
      <c r="AB92" s="4">
        <v>6</v>
      </c>
      <c r="AC92" s="7" t="s">
        <v>96</v>
      </c>
      <c r="AD92" s="4" t="s">
        <v>90</v>
      </c>
      <c r="AE92" s="5">
        <v>0.733799993991852</v>
      </c>
      <c r="AF92" s="4">
        <v>3</v>
      </c>
      <c r="AG92" s="4" t="s">
        <v>100</v>
      </c>
      <c r="AH92" s="4" t="s">
        <v>100</v>
      </c>
      <c r="AI92" s="4">
        <v>15</v>
      </c>
      <c r="AJ92" s="8">
        <v>24</v>
      </c>
      <c r="AK92" s="4" t="s">
        <v>245</v>
      </c>
      <c r="AL92" s="4" t="s">
        <v>93</v>
      </c>
      <c r="AM92" s="7" t="s">
        <v>94</v>
      </c>
      <c r="AN92" s="7" t="s">
        <v>95</v>
      </c>
      <c r="AO92" s="5">
        <v>5.2</v>
      </c>
      <c r="AP92" s="5">
        <v>12.9</v>
      </c>
      <c r="AQ92" s="9">
        <v>9.2</v>
      </c>
      <c r="AR92" s="9">
        <v>16.9</v>
      </c>
      <c r="AS92" s="9">
        <v>35.7</v>
      </c>
      <c r="AT92" s="9">
        <v>47.4</v>
      </c>
      <c r="AU92" s="5">
        <v>0.3570991446657</v>
      </c>
      <c r="AV92" s="14">
        <f t="shared" si="56"/>
        <v>0.0321740119147168</v>
      </c>
      <c r="AW92" s="5">
        <v>0.018575674439872</v>
      </c>
      <c r="AX92" s="5">
        <v>0.259365227962735</v>
      </c>
      <c r="AY92" s="14">
        <f t="shared" si="57"/>
        <v>0.0173127384564794</v>
      </c>
      <c r="AZ92" s="5">
        <v>0.00999551420825798</v>
      </c>
      <c r="BA92" s="33">
        <f t="shared" si="58"/>
        <v>-0.319776244423233</v>
      </c>
      <c r="BB92" s="33">
        <f t="shared" si="59"/>
        <v>0.0041911051598809</v>
      </c>
      <c r="BC92" s="5">
        <v>1142.01940628302</v>
      </c>
      <c r="BD92" s="14">
        <f>BE92*(AF92^0.5)</f>
        <v>471.501795397367</v>
      </c>
      <c r="BE92" s="5">
        <v>272.221688496062</v>
      </c>
      <c r="BF92" s="5">
        <v>529.301779443003</v>
      </c>
      <c r="BG92" s="14">
        <f>BH92*(AF92^0.5)</f>
        <v>108.270508738414</v>
      </c>
      <c r="BH92" s="5">
        <v>62.5100073654211</v>
      </c>
      <c r="BI92" s="33">
        <f>LN(BF92)-LN(BC92)</f>
        <v>-0.768994642576009</v>
      </c>
      <c r="BJ92" s="33">
        <f>(BG92^2)/(AF92*(BF92^2))+(BD92^2)/(AF92*(BC92^2))</f>
        <v>0.0707670124102073</v>
      </c>
      <c r="BK92" s="5">
        <v>1996.23352165725</v>
      </c>
      <c r="BL92" s="14">
        <f>BM92*(AF92^0.5)</f>
        <v>587.135866972505</v>
      </c>
      <c r="BM92" s="5">
        <v>338.98305084746</v>
      </c>
      <c r="BN92" s="5">
        <v>1530.13182674199</v>
      </c>
      <c r="BO92" s="14">
        <f>BP92*(AF92^0.5)</f>
        <v>2185.45017150874</v>
      </c>
      <c r="BP92" s="5">
        <f>BN92-BN93</f>
        <v>1261.77024482109</v>
      </c>
      <c r="BQ92" s="33">
        <f>LN(BN92)-LN(BK92)</f>
        <v>-0.265908272902224</v>
      </c>
      <c r="BR92" s="33">
        <f>(BO92^2)/(AF92*(BN92^2))+(BL92^2)/(AF92*(BK92^2))</f>
        <v>0.708826417200839</v>
      </c>
      <c r="CI92" s="5">
        <v>128.2</v>
      </c>
      <c r="CJ92" s="14">
        <f t="shared" si="67"/>
        <v>23.0189552325904</v>
      </c>
      <c r="CK92" s="5">
        <v>13.29</v>
      </c>
      <c r="CL92" s="5">
        <v>135.26</v>
      </c>
      <c r="CM92" s="14">
        <f t="shared" si="68"/>
        <v>11.5874199026358</v>
      </c>
      <c r="CN92" s="5">
        <v>6.69</v>
      </c>
      <c r="CO92" s="33">
        <f t="shared" si="69"/>
        <v>0.0536073076602248</v>
      </c>
      <c r="CP92" s="33">
        <f t="shared" si="70"/>
        <v>0.0131929911063142</v>
      </c>
      <c r="CQ92" s="5">
        <v>9.18</v>
      </c>
      <c r="CR92" s="14">
        <f t="shared" si="71"/>
        <v>0.606217782649107</v>
      </c>
      <c r="CS92" s="5">
        <v>0.35</v>
      </c>
      <c r="CT92" s="5">
        <v>9.71</v>
      </c>
      <c r="CU92" s="14">
        <f t="shared" si="72"/>
        <v>0.796743371481684</v>
      </c>
      <c r="CV92" s="5">
        <v>0.46</v>
      </c>
      <c r="CW92" s="33">
        <f t="shared" si="73"/>
        <v>0.0561290776708345</v>
      </c>
      <c r="CX92" s="33">
        <f t="shared" si="74"/>
        <v>0.00369790030215773</v>
      </c>
      <c r="CY92" s="5">
        <v>285.5</v>
      </c>
      <c r="CZ92" s="14">
        <f t="shared" si="83"/>
        <v>77.6651582113885</v>
      </c>
      <c r="DA92" s="5">
        <v>44.84</v>
      </c>
      <c r="DB92" s="5">
        <v>258.29</v>
      </c>
      <c r="DC92" s="14">
        <f t="shared" si="84"/>
        <v>20.2649944485559</v>
      </c>
      <c r="DD92" s="5">
        <v>11.7</v>
      </c>
      <c r="DE92" s="33">
        <f t="shared" si="85"/>
        <v>-0.100159044416563</v>
      </c>
      <c r="DF92" s="33">
        <f t="shared" si="86"/>
        <v>0.0267190520920329</v>
      </c>
      <c r="DG92" s="5">
        <v>27.96</v>
      </c>
      <c r="DH92" s="14">
        <f>DI92*(AF92^0.5)</f>
        <v>1.43760217028217</v>
      </c>
      <c r="DI92" s="5">
        <v>0.83</v>
      </c>
      <c r="DJ92" s="5">
        <v>30.03</v>
      </c>
      <c r="DK92" s="14">
        <f>DL92*(AF92^0.5)</f>
        <v>2.56343519520194</v>
      </c>
      <c r="DL92" s="5">
        <v>1.48</v>
      </c>
      <c r="DM92" s="33">
        <f>LN(DJ92)-LN(DG92)</f>
        <v>0.0714219646296295</v>
      </c>
      <c r="DN92" s="33">
        <f>(DK92^2)/(AF92*(DJ92^2))+(DH92^2)/(AF92*(DG92^2))</f>
        <v>0.00331013245199277</v>
      </c>
      <c r="EE92" s="43">
        <v>3951.67</v>
      </c>
      <c r="EF92" s="14">
        <f t="shared" si="75"/>
        <v>826.829094009155</v>
      </c>
      <c r="EG92" s="43">
        <v>477.37</v>
      </c>
      <c r="EH92" s="43">
        <v>2928.25</v>
      </c>
      <c r="EI92" s="14">
        <f t="shared" si="76"/>
        <v>253.641520260386</v>
      </c>
      <c r="EJ92" s="43">
        <v>146.44</v>
      </c>
      <c r="EK92" s="33">
        <f t="shared" si="77"/>
        <v>-0.299733299406994</v>
      </c>
      <c r="EL92" s="33">
        <f t="shared" si="78"/>
        <v>0.0170940844703212</v>
      </c>
      <c r="EM92" s="43">
        <v>324.03</v>
      </c>
      <c r="EN92" s="14">
        <f t="shared" si="79"/>
        <v>64.7094181707732</v>
      </c>
      <c r="EO92" s="43">
        <v>37.36</v>
      </c>
      <c r="EP92" s="43">
        <v>243.79</v>
      </c>
      <c r="EQ92" s="14">
        <f t="shared" si="80"/>
        <v>12.9037785163881</v>
      </c>
      <c r="ER92" s="5">
        <v>7.45</v>
      </c>
      <c r="ES92" s="33">
        <f t="shared" si="81"/>
        <v>-0.284528905119786</v>
      </c>
      <c r="ET92" s="33">
        <f t="shared" si="82"/>
        <v>0.0142274788620157</v>
      </c>
      <c r="EU92" s="43">
        <v>12.98</v>
      </c>
      <c r="EV92" s="14">
        <f>EW92*(AF92^0.5)</f>
        <v>1.73205080756888</v>
      </c>
      <c r="EW92" s="43">
        <v>1</v>
      </c>
      <c r="EX92" s="43">
        <v>21.86</v>
      </c>
      <c r="EY92" s="14">
        <f>EZ92*(AF92^0.5)</f>
        <v>16.5930467365098</v>
      </c>
      <c r="EZ92" s="43">
        <v>9.58</v>
      </c>
      <c r="FA92" s="33">
        <f>LN(EX92)-LN(EU92)</f>
        <v>0.521248771472449</v>
      </c>
      <c r="FB92" s="33">
        <f>(EY92^2)/(AF92*(EX92^2))+(EV92^2)/(AF92*(EU92^2))</f>
        <v>0.197992657124873</v>
      </c>
      <c r="FC92" s="43">
        <v>4.94</v>
      </c>
      <c r="FD92" s="14">
        <f>FE92*(AF92^0.5)</f>
        <v>1.5415252187363</v>
      </c>
      <c r="FE92" s="43">
        <v>0.89</v>
      </c>
      <c r="FF92" s="43">
        <v>8.98</v>
      </c>
      <c r="FG92" s="14">
        <f>FH92*(AF92^0.5)</f>
        <v>8.05403625519528</v>
      </c>
      <c r="FH92" s="43">
        <v>4.65</v>
      </c>
      <c r="FI92" s="33">
        <f>LN(FF92)-LN(FC92)</f>
        <v>0.597634551114277</v>
      </c>
      <c r="FJ92" s="33">
        <f>(FG92^2)/(AF92*(FF92^2))+(FD92^2)/(AF92*(FC92^2))</f>
        <v>0.300593156501184</v>
      </c>
      <c r="FK92" s="43">
        <v>88.11</v>
      </c>
      <c r="FL92" s="14">
        <f t="shared" si="87"/>
        <v>23.0709167568174</v>
      </c>
      <c r="FM92" s="43">
        <v>13.32</v>
      </c>
      <c r="FN92" s="43">
        <v>74.42</v>
      </c>
      <c r="FO92" s="14">
        <f t="shared" si="88"/>
        <v>8.3311643844063</v>
      </c>
      <c r="FP92" s="43">
        <v>4.81</v>
      </c>
      <c r="FQ92" s="33">
        <f t="shared" si="89"/>
        <v>-0.168861310960162</v>
      </c>
      <c r="FR92" s="33">
        <f t="shared" si="90"/>
        <v>0.027031226029513</v>
      </c>
    </row>
    <row r="93" spans="1:174">
      <c r="A93" s="4">
        <v>20</v>
      </c>
      <c r="B93" s="4" t="s">
        <v>242</v>
      </c>
      <c r="C93" s="4" t="s">
        <v>243</v>
      </c>
      <c r="D93" s="4" t="s">
        <v>244</v>
      </c>
      <c r="E93" s="5">
        <v>127.63</v>
      </c>
      <c r="F93" s="5">
        <v>42.7</v>
      </c>
      <c r="G93" s="4" t="s">
        <v>85</v>
      </c>
      <c r="H93" s="4" t="s">
        <v>85</v>
      </c>
      <c r="I93" s="4">
        <v>584</v>
      </c>
      <c r="J93" s="5">
        <v>4</v>
      </c>
      <c r="K93" s="4">
        <v>750</v>
      </c>
      <c r="L93" t="s">
        <v>86</v>
      </c>
      <c r="M93" s="6">
        <v>2.5</v>
      </c>
      <c r="N93" s="7" t="s">
        <v>87</v>
      </c>
      <c r="O93" s="4" t="s">
        <v>88</v>
      </c>
      <c r="P93" s="4" t="s">
        <v>88</v>
      </c>
      <c r="Q93" s="4" t="s">
        <v>125</v>
      </c>
      <c r="S93" s="8"/>
      <c r="AA93" s="4">
        <v>2013</v>
      </c>
      <c r="AB93" s="4">
        <v>6</v>
      </c>
      <c r="AC93" s="7" t="s">
        <v>96</v>
      </c>
      <c r="AD93" s="4" t="s">
        <v>90</v>
      </c>
      <c r="AE93" s="5">
        <v>0.733799993991852</v>
      </c>
      <c r="AF93" s="4">
        <v>3</v>
      </c>
      <c r="AG93" s="4" t="s">
        <v>100</v>
      </c>
      <c r="AH93" s="4" t="s">
        <v>100</v>
      </c>
      <c r="AI93" s="4">
        <v>15</v>
      </c>
      <c r="AJ93" s="8">
        <v>24</v>
      </c>
      <c r="AK93" s="4" t="s">
        <v>227</v>
      </c>
      <c r="AL93" s="4" t="s">
        <v>93</v>
      </c>
      <c r="AM93" s="7" t="s">
        <v>94</v>
      </c>
      <c r="AN93" s="7" t="s">
        <v>95</v>
      </c>
      <c r="AO93" s="5">
        <v>5.2</v>
      </c>
      <c r="AP93" s="5">
        <v>12.9</v>
      </c>
      <c r="AQ93" s="9">
        <v>9.2</v>
      </c>
      <c r="AR93" s="9">
        <v>16.9</v>
      </c>
      <c r="AS93" s="9">
        <v>35.7</v>
      </c>
      <c r="AT93" s="9">
        <v>47.4</v>
      </c>
      <c r="AU93" s="5">
        <v>0.170116663091035</v>
      </c>
      <c r="AV93" s="14">
        <f t="shared" si="56"/>
        <v>0.0197993919475173</v>
      </c>
      <c r="AW93" s="5">
        <v>0.01143118427069</v>
      </c>
      <c r="AX93" s="5">
        <v>0.205547916707298</v>
      </c>
      <c r="AY93" s="14">
        <f t="shared" si="57"/>
        <v>0.0148260849654399</v>
      </c>
      <c r="AZ93" s="5">
        <v>0.008559844145825</v>
      </c>
      <c r="BA93" s="33">
        <f t="shared" si="58"/>
        <v>0.189194722918437</v>
      </c>
      <c r="BB93" s="33">
        <f t="shared" si="59"/>
        <v>0.00624954760016099</v>
      </c>
      <c r="BC93" s="5">
        <v>70.1739354238791</v>
      </c>
      <c r="BD93" s="14">
        <f>BE93*(AF93^0.5)</f>
        <v>26.8344626668855</v>
      </c>
      <c r="BE93" s="5">
        <v>15.4928842442853</v>
      </c>
      <c r="BF93" s="5">
        <v>68.6172341361757</v>
      </c>
      <c r="BG93" s="14">
        <f>BH93*(AF93^0.5)</f>
        <v>21.5702857800798</v>
      </c>
      <c r="BH93" s="5">
        <v>12.4536103016262</v>
      </c>
      <c r="BI93" s="33">
        <f>LN(BF93)-LN(BC93)</f>
        <v>-0.0224332221737207</v>
      </c>
      <c r="BJ93" s="33">
        <f>(BG93^2)/(AF93*(BF93^2))+(BD93^2)/(AF93*(BC93^2))</f>
        <v>0.0816831111656451</v>
      </c>
      <c r="BK93" s="5">
        <v>357.815442561205</v>
      </c>
      <c r="BL93" s="14">
        <f>BM93*(AF93^0.5)</f>
        <v>48.9279889143743</v>
      </c>
      <c r="BM93" s="5">
        <v>28.248587570621</v>
      </c>
      <c r="BN93" s="5">
        <v>268.361581920904</v>
      </c>
      <c r="BO93" s="14">
        <f>BP93*(AF93^0.5)</f>
        <v>57.0826537334386</v>
      </c>
      <c r="BP93" s="5">
        <v>32.956685499059</v>
      </c>
      <c r="BQ93" s="33">
        <f>LN(BN93)-LN(BK93)</f>
        <v>-0.28768207245178</v>
      </c>
      <c r="BR93" s="33">
        <f>(BO93^2)/(AF93*(BN93^2))+(BL93^2)/(AF93*(BK93^2))</f>
        <v>0.0213142505386276</v>
      </c>
      <c r="CI93" s="5">
        <v>33.91</v>
      </c>
      <c r="CJ93" s="14">
        <f t="shared" si="67"/>
        <v>5.73308817305298</v>
      </c>
      <c r="CK93" s="5">
        <v>3.31</v>
      </c>
      <c r="CL93" s="5">
        <v>39.44</v>
      </c>
      <c r="CM93" s="14">
        <f t="shared" si="68"/>
        <v>6.44322900415622</v>
      </c>
      <c r="CN93" s="5">
        <v>3.72</v>
      </c>
      <c r="CO93" s="33">
        <f t="shared" si="69"/>
        <v>0.151070573596888</v>
      </c>
      <c r="CP93" s="33">
        <f t="shared" si="70"/>
        <v>0.0184243248243224</v>
      </c>
      <c r="CQ93" s="5">
        <v>2.76</v>
      </c>
      <c r="CR93" s="14">
        <f t="shared" si="71"/>
        <v>0.640858798800485</v>
      </c>
      <c r="CS93" s="5">
        <v>0.37</v>
      </c>
      <c r="CT93" s="5">
        <v>3.07</v>
      </c>
      <c r="CU93" s="14">
        <f t="shared" si="72"/>
        <v>0.155884572681199</v>
      </c>
      <c r="CV93" s="5">
        <v>0.09</v>
      </c>
      <c r="CW93" s="33">
        <f t="shared" si="73"/>
        <v>0.106446881870047</v>
      </c>
      <c r="CX93" s="33">
        <f t="shared" si="74"/>
        <v>0.0188309651567195</v>
      </c>
      <c r="CY93" s="5">
        <v>180</v>
      </c>
      <c r="CZ93" s="14">
        <f t="shared" si="83"/>
        <v>11.1544072007436</v>
      </c>
      <c r="DA93" s="5">
        <v>6.44</v>
      </c>
      <c r="DB93" s="5">
        <v>161.74</v>
      </c>
      <c r="DC93" s="14">
        <f t="shared" si="84"/>
        <v>10.6001509423215</v>
      </c>
      <c r="DD93" s="5">
        <v>6.12</v>
      </c>
      <c r="DE93" s="33">
        <f t="shared" si="85"/>
        <v>-0.106966743222534</v>
      </c>
      <c r="DF93" s="33">
        <f t="shared" si="86"/>
        <v>0.00271180193753793</v>
      </c>
      <c r="DG93" s="5">
        <v>15.94</v>
      </c>
      <c r="DH93" s="14">
        <f>DI93*(AF93^0.5)</f>
        <v>0.484974226119286</v>
      </c>
      <c r="DI93" s="5">
        <v>0.28</v>
      </c>
      <c r="DJ93" s="5">
        <v>15.48</v>
      </c>
      <c r="DK93" s="14">
        <f>DL93*(AF93^0.5)</f>
        <v>2.19970452561247</v>
      </c>
      <c r="DL93" s="5">
        <v>1.27</v>
      </c>
      <c r="DM93" s="33">
        <f>LN(DJ93)-LN(DG93)</f>
        <v>-0.0292828052004879</v>
      </c>
      <c r="DN93" s="33">
        <f>(DK93^2)/(AF93*(DJ93^2))+(DH93^2)/(AF93*(DG93^2))</f>
        <v>0.00703934193088176</v>
      </c>
      <c r="EE93" s="43">
        <v>1875.98</v>
      </c>
      <c r="EF93" s="14">
        <f t="shared" si="75"/>
        <v>106.174714503972</v>
      </c>
      <c r="EG93" s="43">
        <v>61.3</v>
      </c>
      <c r="EH93" s="43">
        <v>1236.27</v>
      </c>
      <c r="EI93" s="14">
        <f t="shared" si="76"/>
        <v>484.627815957772</v>
      </c>
      <c r="EJ93" s="43">
        <v>279.8</v>
      </c>
      <c r="EK93" s="33">
        <f t="shared" si="77"/>
        <v>-0.417032407764938</v>
      </c>
      <c r="EL93" s="33">
        <f t="shared" si="78"/>
        <v>0.0522911797694157</v>
      </c>
      <c r="EM93" s="43">
        <v>181.86</v>
      </c>
      <c r="EN93" s="14">
        <f t="shared" si="79"/>
        <v>6.04485731841538</v>
      </c>
      <c r="EO93" s="43">
        <v>3.49</v>
      </c>
      <c r="EP93" s="43">
        <v>105.96</v>
      </c>
      <c r="EQ93" s="14">
        <f t="shared" si="80"/>
        <v>53.3818058892728</v>
      </c>
      <c r="ER93" s="43">
        <v>30.82</v>
      </c>
      <c r="ES93" s="33">
        <f t="shared" si="81"/>
        <v>-0.540175495893898</v>
      </c>
      <c r="ET93" s="33">
        <f t="shared" si="82"/>
        <v>0.0849704226716174</v>
      </c>
      <c r="EU93" s="43">
        <v>2.04</v>
      </c>
      <c r="EV93" s="14">
        <f>EW93*(AF93^0.5)</f>
        <v>0.311769145362398</v>
      </c>
      <c r="EW93" s="43">
        <v>0.18</v>
      </c>
      <c r="EX93" s="43">
        <v>3.65</v>
      </c>
      <c r="EY93" s="14">
        <f>EZ93*(AF93^0.5)</f>
        <v>2.94448637286709</v>
      </c>
      <c r="EZ93" s="43">
        <v>1.7</v>
      </c>
      <c r="FA93" s="33">
        <f>LN(EX93)-LN(EU93)</f>
        <v>0.581777359738275</v>
      </c>
      <c r="FB93" s="33">
        <f>(EY93^2)/(AF93*(EX93^2))+(EV93^2)/(AF93*(EU93^2))</f>
        <v>0.224711719708249</v>
      </c>
      <c r="FC93" s="43">
        <v>1.01</v>
      </c>
      <c r="FD93" s="14">
        <f>FE93*(AF93^0.5)</f>
        <v>0.744781847254617</v>
      </c>
      <c r="FE93" s="43">
        <v>0.43</v>
      </c>
      <c r="FF93" s="43">
        <v>1.48</v>
      </c>
      <c r="FG93" s="14">
        <f>FH93*(AF93^0.5)</f>
        <v>1.43760217028217</v>
      </c>
      <c r="FH93" s="43">
        <v>0.83</v>
      </c>
      <c r="FI93" s="33">
        <f>LN(FF93)-LN(FC93)</f>
        <v>0.382091756922856</v>
      </c>
      <c r="FJ93" s="33">
        <f>(FG93^2)/(AF93*(FF93^2))+(FD93^2)/(AF93*(FC93^2))</f>
        <v>0.495765505057619</v>
      </c>
      <c r="FK93" s="43">
        <v>30.59</v>
      </c>
      <c r="FL93" s="14">
        <f t="shared" si="87"/>
        <v>9.14522826396367</v>
      </c>
      <c r="FM93" s="43">
        <v>5.28</v>
      </c>
      <c r="FN93" s="43">
        <v>45.25</v>
      </c>
      <c r="FO93" s="14">
        <f t="shared" si="88"/>
        <v>25.9461210973818</v>
      </c>
      <c r="FP93" s="43">
        <v>14.98</v>
      </c>
      <c r="FQ93" s="33">
        <f t="shared" si="89"/>
        <v>0.391529511983123</v>
      </c>
      <c r="FR93" s="33">
        <f t="shared" si="90"/>
        <v>0.139386552894745</v>
      </c>
    </row>
    <row r="94" spans="1:174">
      <c r="A94" s="4">
        <v>20</v>
      </c>
      <c r="B94" s="4" t="s">
        <v>242</v>
      </c>
      <c r="C94" s="4" t="s">
        <v>243</v>
      </c>
      <c r="D94" s="4" t="s">
        <v>244</v>
      </c>
      <c r="E94" s="5">
        <v>127.63</v>
      </c>
      <c r="F94" s="5">
        <v>42.7</v>
      </c>
      <c r="G94" s="4" t="s">
        <v>85</v>
      </c>
      <c r="H94" s="4" t="s">
        <v>85</v>
      </c>
      <c r="I94" s="4">
        <v>584</v>
      </c>
      <c r="J94" s="5">
        <v>4</v>
      </c>
      <c r="K94" s="4">
        <v>750</v>
      </c>
      <c r="L94" t="s">
        <v>86</v>
      </c>
      <c r="M94" s="6">
        <v>7.5</v>
      </c>
      <c r="N94" s="7" t="s">
        <v>96</v>
      </c>
      <c r="O94" s="4" t="s">
        <v>88</v>
      </c>
      <c r="P94" s="4" t="s">
        <v>88</v>
      </c>
      <c r="Q94" s="4" t="s">
        <v>125</v>
      </c>
      <c r="S94" s="8"/>
      <c r="AA94" s="4">
        <v>2013</v>
      </c>
      <c r="AB94" s="4">
        <v>6</v>
      </c>
      <c r="AC94" s="7" t="s">
        <v>96</v>
      </c>
      <c r="AD94" s="4" t="s">
        <v>90</v>
      </c>
      <c r="AE94" s="5">
        <v>0.733799993991852</v>
      </c>
      <c r="AF94" s="4">
        <v>3</v>
      </c>
      <c r="AG94" s="4" t="s">
        <v>100</v>
      </c>
      <c r="AH94" s="4" t="s">
        <v>100</v>
      </c>
      <c r="AI94" s="4">
        <v>15</v>
      </c>
      <c r="AJ94" s="8">
        <v>24</v>
      </c>
      <c r="AK94" s="4" t="s">
        <v>227</v>
      </c>
      <c r="AL94" s="4" t="s">
        <v>93</v>
      </c>
      <c r="AM94" s="7" t="s">
        <v>94</v>
      </c>
      <c r="AN94" s="7" t="s">
        <v>95</v>
      </c>
      <c r="AO94" s="5">
        <v>5.2</v>
      </c>
      <c r="AP94" s="5">
        <v>12.9</v>
      </c>
      <c r="AQ94" s="9">
        <v>9.2</v>
      </c>
      <c r="AR94" s="9">
        <v>16.9</v>
      </c>
      <c r="AS94" s="9">
        <v>35.7</v>
      </c>
      <c r="AT94" s="9">
        <v>47.4</v>
      </c>
      <c r="AU94" s="5">
        <v>0.170116663091035</v>
      </c>
      <c r="AV94" s="14">
        <f t="shared" si="56"/>
        <v>0.0197993919475173</v>
      </c>
      <c r="AW94" s="5">
        <v>0.01143118427069</v>
      </c>
      <c r="AX94" s="5">
        <v>0.38817598389449</v>
      </c>
      <c r="AY94" s="14">
        <f t="shared" si="57"/>
        <v>0.0618613703383942</v>
      </c>
      <c r="AZ94" s="5">
        <v>0.035715678817311</v>
      </c>
      <c r="BA94" s="33">
        <f t="shared" si="58"/>
        <v>0.824974348368655</v>
      </c>
      <c r="BB94" s="33">
        <f t="shared" si="59"/>
        <v>0.012980975724001</v>
      </c>
      <c r="BC94" s="5">
        <v>70.1739354238791</v>
      </c>
      <c r="BD94" s="14">
        <f>BE94*(AF94^0.5)</f>
        <v>26.8344626668855</v>
      </c>
      <c r="BE94" s="5">
        <v>15.4928842442853</v>
      </c>
      <c r="BF94" s="5">
        <v>225.028649233984</v>
      </c>
      <c r="BG94" s="14">
        <f>BH94*(AF94^0.5)</f>
        <v>21.4675701335097</v>
      </c>
      <c r="BH94" s="5">
        <v>12.394307395429</v>
      </c>
      <c r="BI94" s="33">
        <f>LN(BF94)-LN(BC94)</f>
        <v>1.16525077219913</v>
      </c>
      <c r="BJ94" s="33">
        <f>(BG94^2)/(AF94*(BF94^2))+(BD94^2)/(AF94*(BC94^2))</f>
        <v>0.0517767447510173</v>
      </c>
      <c r="BK94" s="5">
        <v>357.815442561205</v>
      </c>
      <c r="BL94" s="14">
        <f>BM94*(AF94^0.5)</f>
        <v>48.9279889143743</v>
      </c>
      <c r="BM94" s="5">
        <v>28.248587570621</v>
      </c>
      <c r="BN94" s="5">
        <v>348.399246704331</v>
      </c>
      <c r="BO94" s="14">
        <f>BP94*(AF94^0.5)</f>
        <v>48.9279889143743</v>
      </c>
      <c r="BP94" s="5">
        <v>28.248587570621</v>
      </c>
      <c r="BQ94" s="33">
        <f>LN(BN94)-LN(BK94)</f>
        <v>-0.0266682470821618</v>
      </c>
      <c r="BR94" s="33">
        <f>(BO94^2)/(AF94*(BN94^2))+(BL94^2)/(AF94*(BK94^2))</f>
        <v>0.0128068286898859</v>
      </c>
      <c r="CI94" s="5">
        <v>33.91</v>
      </c>
      <c r="CJ94" s="14">
        <f t="shared" si="67"/>
        <v>5.73308817305298</v>
      </c>
      <c r="CK94" s="5">
        <v>3.31</v>
      </c>
      <c r="CL94" s="5">
        <v>49.73</v>
      </c>
      <c r="CM94" s="14">
        <f t="shared" si="68"/>
        <v>21.0963788361889</v>
      </c>
      <c r="CN94" s="5">
        <v>12.18</v>
      </c>
      <c r="CO94" s="33">
        <f t="shared" si="69"/>
        <v>0.3828984165891</v>
      </c>
      <c r="CP94" s="33">
        <f t="shared" si="70"/>
        <v>0.0695150417366008</v>
      </c>
      <c r="CQ94" s="5">
        <v>2.76</v>
      </c>
      <c r="CR94" s="14">
        <f t="shared" si="71"/>
        <v>0.640858798800485</v>
      </c>
      <c r="CS94" s="5">
        <v>0.37</v>
      </c>
      <c r="CT94" s="5">
        <v>3.93</v>
      </c>
      <c r="CU94" s="14">
        <f t="shared" si="72"/>
        <v>1.66276877526612</v>
      </c>
      <c r="CV94" s="5">
        <v>0.96</v>
      </c>
      <c r="CW94" s="33">
        <f t="shared" si="73"/>
        <v>0.353408746152111</v>
      </c>
      <c r="CX94" s="33">
        <f t="shared" si="74"/>
        <v>0.0776417219828262</v>
      </c>
      <c r="CY94" s="5">
        <v>180</v>
      </c>
      <c r="CZ94" s="14">
        <f t="shared" si="83"/>
        <v>11.1544072007436</v>
      </c>
      <c r="DA94" s="5">
        <v>6.44</v>
      </c>
      <c r="DB94" s="5">
        <v>215.25</v>
      </c>
      <c r="DC94" s="14">
        <f t="shared" si="84"/>
        <v>9.85536909506691</v>
      </c>
      <c r="DD94" s="5">
        <v>5.69</v>
      </c>
      <c r="DE94" s="33">
        <f t="shared" si="85"/>
        <v>0.17884329241763</v>
      </c>
      <c r="DF94" s="33">
        <f t="shared" si="86"/>
        <v>0.00197882575624385</v>
      </c>
      <c r="DG94" s="5">
        <v>15.94</v>
      </c>
      <c r="DH94" s="14">
        <f>DI94*(AF94^0.5)</f>
        <v>0.484974226119286</v>
      </c>
      <c r="DI94" s="5">
        <v>0.28</v>
      </c>
      <c r="DJ94" s="5">
        <v>18.19</v>
      </c>
      <c r="DK94" s="14">
        <f>DL94*(AF94^0.5)</f>
        <v>0.363730669589464</v>
      </c>
      <c r="DL94" s="5">
        <v>0.21</v>
      </c>
      <c r="DM94" s="33">
        <f>LN(DJ94)-LN(DG94)</f>
        <v>0.132040319167962</v>
      </c>
      <c r="DN94" s="33">
        <f>(DK94^2)/(AF94*(DJ94^2))+(DH94^2)/(AF94*(DG94^2))</f>
        <v>0.000441842378569085</v>
      </c>
      <c r="EE94" s="43">
        <v>1875.98</v>
      </c>
      <c r="EF94" s="14">
        <f t="shared" si="75"/>
        <v>106.174714503972</v>
      </c>
      <c r="EG94" s="43">
        <v>61.3</v>
      </c>
      <c r="EH94" s="43">
        <v>1422.27</v>
      </c>
      <c r="EI94" s="14">
        <f t="shared" si="76"/>
        <v>83.2423618117602</v>
      </c>
      <c r="EJ94" s="43">
        <v>48.06</v>
      </c>
      <c r="EK94" s="33">
        <f t="shared" si="77"/>
        <v>-0.276877002771299</v>
      </c>
      <c r="EL94" s="33">
        <f t="shared" si="78"/>
        <v>0.00220957282873619</v>
      </c>
      <c r="EM94" s="43">
        <v>181.86</v>
      </c>
      <c r="EN94" s="14">
        <f t="shared" si="79"/>
        <v>6.04485731841538</v>
      </c>
      <c r="EO94" s="43">
        <v>3.49</v>
      </c>
      <c r="EP94" s="43">
        <v>153.42</v>
      </c>
      <c r="EQ94" s="14">
        <f t="shared" si="80"/>
        <v>20.7326481665995</v>
      </c>
      <c r="ER94" s="43">
        <v>11.97</v>
      </c>
      <c r="ES94" s="33">
        <f t="shared" si="81"/>
        <v>-0.170057901766617</v>
      </c>
      <c r="ET94" s="33">
        <f t="shared" si="82"/>
        <v>0.0064555735290797</v>
      </c>
      <c r="EU94" s="43">
        <v>2.04</v>
      </c>
      <c r="EV94" s="14">
        <f>EW94*(AF94^0.5)</f>
        <v>0.311769145362398</v>
      </c>
      <c r="EW94" s="43">
        <v>0.18</v>
      </c>
      <c r="EX94" s="43">
        <v>2.19</v>
      </c>
      <c r="EY94" s="14">
        <f>EZ94*(AF94^0.5)</f>
        <v>0.329089653438087</v>
      </c>
      <c r="EZ94" s="43">
        <v>0.19</v>
      </c>
      <c r="FA94" s="33">
        <f>LN(EX94)-LN(EU94)</f>
        <v>0.0709517359722843</v>
      </c>
      <c r="FB94" s="33">
        <f>(EY94^2)/(AF94*(EX94^2))+(EV94^2)/(AF94*(EU94^2))</f>
        <v>0.0153124161074068</v>
      </c>
      <c r="FC94" s="43">
        <v>1.01</v>
      </c>
      <c r="FD94" s="14">
        <f>FE94*(AF94^0.5)</f>
        <v>0.744781847254617</v>
      </c>
      <c r="FE94" s="43">
        <v>0.43</v>
      </c>
      <c r="FF94" s="43">
        <v>0.77</v>
      </c>
      <c r="FG94" s="14">
        <f>FH94*(AF94^0.5)</f>
        <v>0.173205080756888</v>
      </c>
      <c r="FH94" s="43">
        <v>0.1</v>
      </c>
      <c r="FI94" s="33">
        <f>LN(FF94)-LN(FC94)</f>
        <v>-0.271315094987576</v>
      </c>
      <c r="FJ94" s="33">
        <f>(FG94^2)/(AF94*(FF94^2))+(FD94^2)/(AF94*(FC94^2))</f>
        <v>0.198122990167824</v>
      </c>
      <c r="FK94" s="43">
        <v>30.59</v>
      </c>
      <c r="FL94" s="14">
        <f t="shared" si="87"/>
        <v>9.14522826396367</v>
      </c>
      <c r="FM94" s="43">
        <v>5.28</v>
      </c>
      <c r="FN94" s="43">
        <v>60.77</v>
      </c>
      <c r="FO94" s="14">
        <f t="shared" si="88"/>
        <v>55.8586385440963</v>
      </c>
      <c r="FP94" s="43">
        <v>32.25</v>
      </c>
      <c r="FQ94" s="33">
        <f t="shared" si="89"/>
        <v>0.686423087984452</v>
      </c>
      <c r="FR94" s="33">
        <f t="shared" si="90"/>
        <v>0.31142396272453</v>
      </c>
    </row>
    <row r="95" spans="1:174">
      <c r="A95" s="4">
        <v>21</v>
      </c>
      <c r="B95" s="4" t="s">
        <v>246</v>
      </c>
      <c r="C95" s="4" t="s">
        <v>247</v>
      </c>
      <c r="D95" s="4" t="s">
        <v>248</v>
      </c>
      <c r="E95" s="5">
        <v>87.933333</v>
      </c>
      <c r="F95" s="5">
        <v>44.283333</v>
      </c>
      <c r="G95" s="4" t="s">
        <v>249</v>
      </c>
      <c r="H95" s="4" t="s">
        <v>123</v>
      </c>
      <c r="I95" s="4">
        <v>475</v>
      </c>
      <c r="J95" s="5">
        <v>6.6</v>
      </c>
      <c r="K95" s="4">
        <v>160</v>
      </c>
      <c r="L95" t="s">
        <v>86</v>
      </c>
      <c r="M95" s="6">
        <v>5</v>
      </c>
      <c r="N95" s="7" t="s">
        <v>87</v>
      </c>
      <c r="O95" s="4" t="s">
        <v>124</v>
      </c>
      <c r="P95" s="4" t="s">
        <v>124</v>
      </c>
      <c r="Q95" s="4" t="s">
        <v>89</v>
      </c>
      <c r="S95" s="8"/>
      <c r="AA95" s="4">
        <v>2010</v>
      </c>
      <c r="AB95" s="4">
        <v>9</v>
      </c>
      <c r="AC95" s="7" t="s">
        <v>96</v>
      </c>
      <c r="AD95" s="4" t="s">
        <v>90</v>
      </c>
      <c r="AE95" s="5">
        <v>0.113099999725819</v>
      </c>
      <c r="AF95" s="4">
        <v>6</v>
      </c>
      <c r="AG95" s="4" t="s">
        <v>91</v>
      </c>
      <c r="AH95" s="4" t="s">
        <v>91</v>
      </c>
      <c r="AI95" s="4">
        <v>25</v>
      </c>
      <c r="AJ95" s="8">
        <v>4</v>
      </c>
      <c r="AK95" s="4" t="s">
        <v>213</v>
      </c>
      <c r="AL95" s="4" t="s">
        <v>114</v>
      </c>
      <c r="AM95" s="7" t="s">
        <v>94</v>
      </c>
      <c r="AN95" s="7" t="s">
        <v>95</v>
      </c>
      <c r="AO95" s="5">
        <v>9.6</v>
      </c>
      <c r="AP95" s="5">
        <v>0.312</v>
      </c>
      <c r="AQ95" s="9">
        <v>0.022</v>
      </c>
      <c r="AR95" s="9">
        <v>15.5</v>
      </c>
      <c r="AS95" s="9">
        <v>47</v>
      </c>
      <c r="AT95" s="9">
        <v>38</v>
      </c>
      <c r="AU95" s="5">
        <v>0.22</v>
      </c>
      <c r="AV95" s="14">
        <f t="shared" si="56"/>
        <v>0.41641325627314</v>
      </c>
      <c r="AW95" s="5">
        <v>0.17</v>
      </c>
      <c r="AX95" s="5">
        <v>0.17</v>
      </c>
      <c r="AY95" s="14">
        <f t="shared" si="57"/>
        <v>0.26944387170615</v>
      </c>
      <c r="AZ95" s="5">
        <v>0.11</v>
      </c>
      <c r="BA95" s="33">
        <f t="shared" si="58"/>
        <v>-0.2578291093021</v>
      </c>
      <c r="BB95" s="33">
        <f t="shared" si="59"/>
        <v>1.0157925591238</v>
      </c>
      <c r="CI95" s="43">
        <v>3.12</v>
      </c>
      <c r="CJ95" s="14">
        <f t="shared" si="67"/>
        <v>0.465403051128804</v>
      </c>
      <c r="CK95" s="43">
        <v>0.19</v>
      </c>
      <c r="CL95" s="43">
        <v>3.19</v>
      </c>
      <c r="CM95" s="14">
        <f t="shared" si="68"/>
        <v>0.41641325627314</v>
      </c>
      <c r="CN95" s="43">
        <v>0.17</v>
      </c>
      <c r="CO95" s="33">
        <f t="shared" si="69"/>
        <v>0.0221879149753621</v>
      </c>
      <c r="CP95" s="33">
        <f t="shared" si="70"/>
        <v>0.00654848551346747</v>
      </c>
      <c r="CQ95" s="43">
        <v>0.22</v>
      </c>
      <c r="CR95" s="14">
        <f t="shared" si="71"/>
        <v>0.0244948974278318</v>
      </c>
      <c r="CS95" s="43">
        <v>0.01</v>
      </c>
      <c r="CT95" s="43">
        <v>0.29</v>
      </c>
      <c r="CU95" s="14">
        <f t="shared" si="72"/>
        <v>0.710352025407122</v>
      </c>
      <c r="CV95" s="43">
        <v>0.29</v>
      </c>
      <c r="CW95" s="33">
        <f t="shared" si="73"/>
        <v>0.276253376628158</v>
      </c>
      <c r="CX95" s="33">
        <f t="shared" si="74"/>
        <v>1.00206611570248</v>
      </c>
      <c r="CY95" s="43">
        <v>132.86</v>
      </c>
      <c r="CZ95" s="14">
        <f t="shared" si="83"/>
        <v>12.7618415599004</v>
      </c>
      <c r="DA95" s="43">
        <v>5.21</v>
      </c>
      <c r="DB95" s="43">
        <v>159.74</v>
      </c>
      <c r="DC95" s="14">
        <f t="shared" si="84"/>
        <v>11.4146222013696</v>
      </c>
      <c r="DD95" s="43">
        <v>4.66</v>
      </c>
      <c r="DE95" s="33">
        <f t="shared" si="85"/>
        <v>0.184251551252148</v>
      </c>
      <c r="DF95" s="33">
        <f t="shared" si="86"/>
        <v>0.00238878352371325</v>
      </c>
      <c r="EE95" s="43">
        <v>265.54</v>
      </c>
      <c r="EF95" s="14">
        <f t="shared" si="75"/>
        <v>24.6173719149709</v>
      </c>
      <c r="EG95" s="43">
        <v>10.05</v>
      </c>
      <c r="EH95" s="43">
        <v>283.34</v>
      </c>
      <c r="EI95" s="14">
        <f t="shared" si="76"/>
        <v>17.1709230969101</v>
      </c>
      <c r="EJ95" s="43">
        <v>7.01</v>
      </c>
      <c r="EK95" s="33">
        <f t="shared" si="77"/>
        <v>0.0648821014834491</v>
      </c>
      <c r="EL95" s="33">
        <f t="shared" si="78"/>
        <v>0.00204452309522891</v>
      </c>
      <c r="EM95" s="43">
        <v>48.25</v>
      </c>
      <c r="EN95" s="14">
        <f t="shared" si="79"/>
        <v>6.34417843380843</v>
      </c>
      <c r="EO95" s="43">
        <v>2.59</v>
      </c>
      <c r="EP95" s="43">
        <v>66.34</v>
      </c>
      <c r="EQ95" s="14">
        <f t="shared" si="80"/>
        <v>8.62220389459679</v>
      </c>
      <c r="ER95" s="43">
        <v>3.52</v>
      </c>
      <c r="ES95" s="33">
        <f t="shared" si="81"/>
        <v>0.318397205733912</v>
      </c>
      <c r="ET95" s="33">
        <f t="shared" si="82"/>
        <v>0.00569677185702788</v>
      </c>
      <c r="FK95" s="5">
        <v>45.3525185188617</v>
      </c>
      <c r="FL95" s="14">
        <f t="shared" si="87"/>
        <v>6.92630697161583</v>
      </c>
      <c r="FM95" s="5">
        <v>2.8276529803901</v>
      </c>
      <c r="FN95" s="5">
        <v>59.3798787182492</v>
      </c>
      <c r="FO95" s="14">
        <f t="shared" si="88"/>
        <v>14.8228279837856</v>
      </c>
      <c r="FP95" s="5">
        <v>6.0513941842204</v>
      </c>
      <c r="FQ95" s="33">
        <f t="shared" si="89"/>
        <v>0.269489716700592</v>
      </c>
      <c r="FR95" s="33">
        <f t="shared" si="90"/>
        <v>0.0142729283543474</v>
      </c>
    </row>
    <row r="96" spans="1:174">
      <c r="A96" s="4">
        <v>21</v>
      </c>
      <c r="B96" s="4" t="s">
        <v>246</v>
      </c>
      <c r="C96" s="4" t="s">
        <v>247</v>
      </c>
      <c r="D96" s="4" t="s">
        <v>248</v>
      </c>
      <c r="E96" s="5">
        <v>87.933333</v>
      </c>
      <c r="F96" s="5">
        <v>44.283333</v>
      </c>
      <c r="G96" s="4" t="s">
        <v>249</v>
      </c>
      <c r="H96" s="4" t="s">
        <v>123</v>
      </c>
      <c r="I96" s="4">
        <v>475</v>
      </c>
      <c r="J96" s="5">
        <v>6.6</v>
      </c>
      <c r="K96" s="4">
        <v>160</v>
      </c>
      <c r="L96" t="s">
        <v>86</v>
      </c>
      <c r="M96" s="6">
        <v>5</v>
      </c>
      <c r="N96" s="7" t="s">
        <v>87</v>
      </c>
      <c r="O96" s="4" t="s">
        <v>124</v>
      </c>
      <c r="P96" s="4" t="s">
        <v>124</v>
      </c>
      <c r="Q96" s="4" t="s">
        <v>89</v>
      </c>
      <c r="S96" s="8"/>
      <c r="AA96" s="4">
        <v>2010</v>
      </c>
      <c r="AB96" s="4">
        <v>9</v>
      </c>
      <c r="AC96" s="7" t="s">
        <v>96</v>
      </c>
      <c r="AD96" s="4" t="s">
        <v>90</v>
      </c>
      <c r="AE96" s="5">
        <v>0.113099999725819</v>
      </c>
      <c r="AF96" s="4">
        <v>6</v>
      </c>
      <c r="AG96" s="4" t="s">
        <v>91</v>
      </c>
      <c r="AH96" s="4" t="s">
        <v>91</v>
      </c>
      <c r="AI96" s="4">
        <v>25</v>
      </c>
      <c r="AJ96" s="8">
        <v>4</v>
      </c>
      <c r="AK96" s="4" t="s">
        <v>250</v>
      </c>
      <c r="AL96" s="4" t="s">
        <v>114</v>
      </c>
      <c r="AM96" s="7" t="s">
        <v>94</v>
      </c>
      <c r="AN96" s="7" t="s">
        <v>95</v>
      </c>
      <c r="AO96" s="5">
        <v>9.88</v>
      </c>
      <c r="AP96" s="5">
        <v>0.567</v>
      </c>
      <c r="AQ96" s="9">
        <v>0.033</v>
      </c>
      <c r="AR96" s="9">
        <v>15.5</v>
      </c>
      <c r="AS96" s="9">
        <v>47</v>
      </c>
      <c r="AT96" s="9">
        <v>38</v>
      </c>
      <c r="AU96" s="5">
        <v>0.26</v>
      </c>
      <c r="AV96" s="14">
        <f t="shared" si="56"/>
        <v>0.293938769133981</v>
      </c>
      <c r="AW96" s="5">
        <v>0.12</v>
      </c>
      <c r="AX96" s="5">
        <v>0.25</v>
      </c>
      <c r="AY96" s="14">
        <f t="shared" si="57"/>
        <v>0.195959179422654</v>
      </c>
      <c r="AZ96" s="5">
        <v>0.08</v>
      </c>
      <c r="BA96" s="33">
        <f t="shared" si="58"/>
        <v>-0.0392207131532814</v>
      </c>
      <c r="BB96" s="33">
        <f t="shared" si="59"/>
        <v>0.31541775147929</v>
      </c>
      <c r="CI96" s="43">
        <v>5.67</v>
      </c>
      <c r="CJ96" s="14">
        <f t="shared" si="67"/>
        <v>0.244948974278318</v>
      </c>
      <c r="CK96" s="43">
        <v>0.1</v>
      </c>
      <c r="CL96" s="43">
        <v>7.83</v>
      </c>
      <c r="CM96" s="14">
        <f t="shared" si="68"/>
        <v>0.41641325627314</v>
      </c>
      <c r="CN96" s="43">
        <v>0.17</v>
      </c>
      <c r="CO96" s="33">
        <f t="shared" si="69"/>
        <v>0.322773392263051</v>
      </c>
      <c r="CP96" s="33">
        <f t="shared" si="70"/>
        <v>0.000782436070204823</v>
      </c>
      <c r="CQ96" s="43">
        <v>0.33</v>
      </c>
      <c r="CR96" s="14">
        <f t="shared" si="71"/>
        <v>0.0244948974278318</v>
      </c>
      <c r="CS96" s="43">
        <v>0.01</v>
      </c>
      <c r="CT96" s="43">
        <v>0.41</v>
      </c>
      <c r="CU96" s="14">
        <f t="shared" si="72"/>
        <v>0.0244948974278318</v>
      </c>
      <c r="CV96" s="43">
        <v>0.01</v>
      </c>
      <c r="CW96" s="33">
        <f t="shared" si="73"/>
        <v>0.217064505237827</v>
      </c>
      <c r="CX96" s="33">
        <f t="shared" si="74"/>
        <v>0.00151315764316684</v>
      </c>
      <c r="CY96" s="43">
        <v>258.56</v>
      </c>
      <c r="CZ96" s="14">
        <f t="shared" si="83"/>
        <v>15.9216833280907</v>
      </c>
      <c r="DA96" s="43">
        <v>6.5</v>
      </c>
      <c r="DB96" s="43">
        <v>266.2</v>
      </c>
      <c r="DC96" s="14">
        <f t="shared" si="84"/>
        <v>16.9994588149153</v>
      </c>
      <c r="DD96" s="43">
        <v>6.94</v>
      </c>
      <c r="DE96" s="33">
        <f t="shared" si="85"/>
        <v>0.0291201306282813</v>
      </c>
      <c r="DF96" s="33">
        <f t="shared" si="86"/>
        <v>0.00131165843383912</v>
      </c>
      <c r="EE96" s="43">
        <v>337.05</v>
      </c>
      <c r="EF96" s="14">
        <f t="shared" si="75"/>
        <v>22.2658617618991</v>
      </c>
      <c r="EG96" s="43">
        <v>9.09</v>
      </c>
      <c r="EH96" s="43">
        <v>384.37</v>
      </c>
      <c r="EI96" s="14">
        <f t="shared" si="76"/>
        <v>21.8004587107703</v>
      </c>
      <c r="EJ96" s="43">
        <v>8.9</v>
      </c>
      <c r="EK96" s="33">
        <f t="shared" si="77"/>
        <v>0.131374343046646</v>
      </c>
      <c r="EL96" s="33">
        <f t="shared" si="78"/>
        <v>0.00126348623288251</v>
      </c>
      <c r="EM96" s="43">
        <v>57.25</v>
      </c>
      <c r="EN96" s="14">
        <f t="shared" si="79"/>
        <v>9.57750489428223</v>
      </c>
      <c r="EO96" s="43">
        <v>3.91</v>
      </c>
      <c r="EP96" s="43">
        <v>74.3</v>
      </c>
      <c r="EQ96" s="14">
        <f t="shared" si="80"/>
        <v>9.67548448399355</v>
      </c>
      <c r="ER96" s="43">
        <v>3.95</v>
      </c>
      <c r="ES96" s="33">
        <f t="shared" si="81"/>
        <v>0.260683309289364</v>
      </c>
      <c r="ET96" s="33">
        <f t="shared" si="82"/>
        <v>0.00749076142548411</v>
      </c>
      <c r="FK96" s="5">
        <v>122.231991883665</v>
      </c>
      <c r="FL96" s="14">
        <f t="shared" si="87"/>
        <v>6.93243463924197</v>
      </c>
      <c r="FM96" s="5">
        <v>2.830154590223</v>
      </c>
      <c r="FN96" s="5">
        <v>147.151361292683</v>
      </c>
      <c r="FO96" s="14">
        <f t="shared" si="88"/>
        <v>2.97191879790717</v>
      </c>
      <c r="FP96" s="5">
        <v>1.21328076864302</v>
      </c>
      <c r="FQ96" s="33">
        <f t="shared" si="89"/>
        <v>0.185540913841936</v>
      </c>
      <c r="FR96" s="33">
        <f t="shared" si="90"/>
        <v>0.000604087859858478</v>
      </c>
    </row>
    <row r="97" spans="1:174">
      <c r="A97" s="4">
        <v>22</v>
      </c>
      <c r="B97" s="4" t="s">
        <v>251</v>
      </c>
      <c r="C97" s="4" t="s">
        <v>252</v>
      </c>
      <c r="D97" s="4" t="s">
        <v>253</v>
      </c>
      <c r="E97" s="5">
        <v>119.7</v>
      </c>
      <c r="F97" s="5">
        <v>30.233333</v>
      </c>
      <c r="G97" s="4" t="s">
        <v>254</v>
      </c>
      <c r="H97" s="4" t="s">
        <v>112</v>
      </c>
      <c r="I97" s="4">
        <v>49</v>
      </c>
      <c r="J97" s="5">
        <v>15.6</v>
      </c>
      <c r="K97" s="4">
        <v>1420</v>
      </c>
      <c r="L97" t="s">
        <v>86</v>
      </c>
      <c r="M97" s="6">
        <v>3</v>
      </c>
      <c r="N97" s="7" t="s">
        <v>87</v>
      </c>
      <c r="O97" s="4" t="s">
        <v>124</v>
      </c>
      <c r="P97" s="4" t="s">
        <v>124</v>
      </c>
      <c r="Q97" s="4" t="s">
        <v>89</v>
      </c>
      <c r="S97" s="8"/>
      <c r="AA97" s="4">
        <v>2012</v>
      </c>
      <c r="AB97" s="4">
        <v>7</v>
      </c>
      <c r="AC97" s="7" t="s">
        <v>96</v>
      </c>
      <c r="AD97" s="4" t="s">
        <v>90</v>
      </c>
      <c r="AE97" s="5">
        <v>1.15279996395111</v>
      </c>
      <c r="AF97" s="4">
        <v>3</v>
      </c>
      <c r="AG97" s="4" t="s">
        <v>91</v>
      </c>
      <c r="AH97" s="4" t="s">
        <v>91</v>
      </c>
      <c r="AI97" s="4">
        <v>25</v>
      </c>
      <c r="AJ97" s="8">
        <v>4</v>
      </c>
      <c r="AK97" s="4" t="s">
        <v>255</v>
      </c>
      <c r="AL97" s="4" t="s">
        <v>114</v>
      </c>
      <c r="AM97" s="7" t="s">
        <v>141</v>
      </c>
      <c r="AN97" s="7" t="s">
        <v>95</v>
      </c>
      <c r="AO97" s="5">
        <v>4.46</v>
      </c>
      <c r="AP97" s="5">
        <v>2.373</v>
      </c>
      <c r="AQ97" s="9">
        <v>0.111</v>
      </c>
      <c r="AR97" s="9">
        <v>20</v>
      </c>
      <c r="AS97" s="9">
        <v>49.5</v>
      </c>
      <c r="AT97" s="9">
        <v>30</v>
      </c>
      <c r="AU97" s="5">
        <v>0.548033024920645</v>
      </c>
      <c r="AV97" s="14">
        <f t="shared" ref="AV97:AV108" si="91">AU97*0.212834193302881</f>
        <v>0.116640166762323</v>
      </c>
      <c r="AX97" s="5">
        <v>0.579437090565273</v>
      </c>
      <c r="AY97" s="14">
        <f t="shared" ref="AY97:AY108" si="92">AX97*0.217668232025259</f>
        <v>0.126125047073203</v>
      </c>
      <c r="BA97" s="33">
        <f t="shared" si="58"/>
        <v>0.0557215491738032</v>
      </c>
      <c r="BB97" s="33">
        <f t="shared" si="59"/>
        <v>0.03089261769063</v>
      </c>
      <c r="CI97" s="5">
        <v>24.1777944679456</v>
      </c>
      <c r="CJ97" s="14">
        <f t="shared" si="67"/>
        <v>1.16855097614272</v>
      </c>
      <c r="CK97" s="5">
        <v>0.6746632206378</v>
      </c>
      <c r="CL97" s="5">
        <v>20.8472776004447</v>
      </c>
      <c r="CM97" s="14">
        <f t="shared" si="68"/>
        <v>3.73601529684964</v>
      </c>
      <c r="CN97" s="5">
        <v>2.1569894373327</v>
      </c>
      <c r="CO97" s="33">
        <f t="shared" si="69"/>
        <v>-0.148211258957945</v>
      </c>
      <c r="CP97" s="33">
        <f t="shared" si="70"/>
        <v>0.0114839100833749</v>
      </c>
      <c r="CQ97" s="5">
        <v>2.40272373540855</v>
      </c>
      <c r="CR97" s="14">
        <f t="shared" si="71"/>
        <v>0.168487432642887</v>
      </c>
      <c r="CS97" s="5">
        <v>0.0972762645914398</v>
      </c>
      <c r="CT97" s="5">
        <v>1.96498054474708</v>
      </c>
      <c r="CU97" s="14">
        <f t="shared" si="72"/>
        <v>0.224649910190517</v>
      </c>
      <c r="CV97" s="5">
        <v>0.12970168612192</v>
      </c>
      <c r="CW97" s="33">
        <f t="shared" si="73"/>
        <v>-0.201120639226769</v>
      </c>
      <c r="CX97" s="33">
        <f t="shared" si="74"/>
        <v>0.00599597375820817</v>
      </c>
      <c r="CY97" s="5">
        <v>273.318349340579</v>
      </c>
      <c r="CZ97" s="14">
        <f t="shared" si="83"/>
        <v>22.3775590024963</v>
      </c>
      <c r="DA97" s="5">
        <v>12.919689713898</v>
      </c>
      <c r="DB97" s="5">
        <v>171.331101750564</v>
      </c>
      <c r="DC97" s="14">
        <f t="shared" si="84"/>
        <v>55.8976628802045</v>
      </c>
      <c r="DD97" s="5">
        <v>32.272530710957</v>
      </c>
      <c r="DE97" s="33">
        <f t="shared" si="85"/>
        <v>-0.467039278701784</v>
      </c>
      <c r="DF97" s="33">
        <f t="shared" si="86"/>
        <v>0.0377152476756676</v>
      </c>
      <c r="EE97" s="5">
        <v>816.358985765124</v>
      </c>
      <c r="EF97" s="14">
        <f t="shared" si="75"/>
        <v>34.9928710752144</v>
      </c>
      <c r="EG97" s="5">
        <v>20.2031435349929</v>
      </c>
      <c r="EH97" s="5">
        <v>1897.50518979833</v>
      </c>
      <c r="EI97" s="14">
        <f t="shared" si="76"/>
        <v>46.6705379133896</v>
      </c>
      <c r="EJ97" s="5">
        <v>26.9452476275201</v>
      </c>
      <c r="EK97" s="33">
        <f t="shared" si="77"/>
        <v>0.843441052580216</v>
      </c>
      <c r="EL97" s="33">
        <f t="shared" si="78"/>
        <v>0.000814107003753883</v>
      </c>
      <c r="EM97" s="5">
        <v>45.967420424826</v>
      </c>
      <c r="EN97" s="14">
        <f t="shared" si="79"/>
        <v>3.36629604153291</v>
      </c>
      <c r="EO97" s="5">
        <v>1.943531925751</v>
      </c>
      <c r="EP97" s="5">
        <v>82.101167315175</v>
      </c>
      <c r="EQ97" s="14">
        <f t="shared" si="80"/>
        <v>7.58193446892993</v>
      </c>
      <c r="ER97" s="5">
        <v>4.3774319066148</v>
      </c>
      <c r="ES97" s="33">
        <f t="shared" si="81"/>
        <v>0.580019340642735</v>
      </c>
      <c r="ET97" s="33">
        <f t="shared" si="82"/>
        <v>0.00463041206213044</v>
      </c>
      <c r="EU97" s="5">
        <v>53.2212885154062</v>
      </c>
      <c r="EV97" s="14">
        <f t="shared" ref="EV97:EV112" si="93">EW97*(AF97^0.5)</f>
        <v>8.84421368243895</v>
      </c>
      <c r="EW97" s="5">
        <v>5.1062091503267</v>
      </c>
      <c r="EX97" s="5">
        <v>67.8104575163399</v>
      </c>
      <c r="EY97" s="14">
        <f t="shared" ref="EY97:EY112" si="94">EZ97*(AF97^0.5)</f>
        <v>5.05383638996531</v>
      </c>
      <c r="EZ97" s="5">
        <v>2.9178338001868</v>
      </c>
      <c r="FA97" s="33">
        <f t="shared" ref="FA97:FA112" si="95">LN(EX97)-LN(EU97)</f>
        <v>0.242257947337524</v>
      </c>
      <c r="FB97" s="33">
        <f t="shared" ref="FB97:FB112" si="96">(EY97^2)/(AF97*(EX97^2))+(EV97^2)/(AF97*(EU97^2))</f>
        <v>0.0110565730898393</v>
      </c>
      <c r="FK97" s="5">
        <v>16.4190065435035</v>
      </c>
      <c r="FL97" s="14">
        <f t="shared" si="87"/>
        <v>2.12105404467629</v>
      </c>
      <c r="FM97" s="5">
        <v>1.2245911236596</v>
      </c>
      <c r="FN97" s="5">
        <v>29.9997406312294</v>
      </c>
      <c r="FO97" s="14">
        <f t="shared" si="88"/>
        <v>3.30191317998758</v>
      </c>
      <c r="FP97" s="5">
        <v>1.9063604633066</v>
      </c>
      <c r="FQ97" s="33">
        <f t="shared" si="89"/>
        <v>0.602749136636882</v>
      </c>
      <c r="FR97" s="33">
        <f t="shared" si="90"/>
        <v>0.00960081734152237</v>
      </c>
    </row>
    <row r="98" spans="1:174">
      <c r="A98" s="4">
        <v>22</v>
      </c>
      <c r="B98" s="4" t="s">
        <v>251</v>
      </c>
      <c r="C98" s="4" t="s">
        <v>252</v>
      </c>
      <c r="D98" s="4" t="s">
        <v>253</v>
      </c>
      <c r="E98" s="5">
        <v>119.7</v>
      </c>
      <c r="F98" s="5">
        <v>30.233333</v>
      </c>
      <c r="G98" s="4" t="s">
        <v>254</v>
      </c>
      <c r="H98" s="4" t="s">
        <v>112</v>
      </c>
      <c r="I98" s="4">
        <v>49</v>
      </c>
      <c r="J98" s="5">
        <v>15.6</v>
      </c>
      <c r="K98" s="4">
        <v>1420</v>
      </c>
      <c r="L98" t="s">
        <v>86</v>
      </c>
      <c r="M98" s="6">
        <v>6</v>
      </c>
      <c r="N98" s="7" t="s">
        <v>96</v>
      </c>
      <c r="O98" s="4" t="s">
        <v>124</v>
      </c>
      <c r="P98" s="4" t="s">
        <v>124</v>
      </c>
      <c r="Q98" s="4" t="s">
        <v>89</v>
      </c>
      <c r="S98" s="8"/>
      <c r="AA98" s="4">
        <v>2012</v>
      </c>
      <c r="AB98" s="4">
        <v>7</v>
      </c>
      <c r="AC98" s="7" t="s">
        <v>96</v>
      </c>
      <c r="AD98" s="4" t="s">
        <v>90</v>
      </c>
      <c r="AE98" s="5">
        <v>1.15279996395111</v>
      </c>
      <c r="AF98" s="4">
        <v>3</v>
      </c>
      <c r="AG98" s="4" t="s">
        <v>91</v>
      </c>
      <c r="AH98" s="4" t="s">
        <v>91</v>
      </c>
      <c r="AI98" s="4">
        <v>25</v>
      </c>
      <c r="AJ98" s="8">
        <v>4</v>
      </c>
      <c r="AK98" s="4" t="s">
        <v>256</v>
      </c>
      <c r="AL98" s="4" t="s">
        <v>114</v>
      </c>
      <c r="AM98" s="7" t="s">
        <v>141</v>
      </c>
      <c r="AN98" s="7" t="s">
        <v>95</v>
      </c>
      <c r="AO98" s="5">
        <v>4.46</v>
      </c>
      <c r="AP98" s="5">
        <v>2.373</v>
      </c>
      <c r="AQ98" s="9">
        <v>0.111</v>
      </c>
      <c r="AR98" s="9">
        <v>20</v>
      </c>
      <c r="AS98" s="9">
        <v>49.5</v>
      </c>
      <c r="AT98" s="9">
        <v>30</v>
      </c>
      <c r="AU98" s="5">
        <v>0.548033024920645</v>
      </c>
      <c r="AV98" s="14">
        <f t="shared" si="91"/>
        <v>0.116640166762323</v>
      </c>
      <c r="AX98" s="5">
        <v>0.566698183291686</v>
      </c>
      <c r="AY98" s="14">
        <f t="shared" si="92"/>
        <v>0.123352191649027</v>
      </c>
      <c r="BA98" s="33">
        <f t="shared" si="58"/>
        <v>0.0334913078172433</v>
      </c>
      <c r="BB98" s="33">
        <f t="shared" si="59"/>
        <v>0.03089261769063</v>
      </c>
      <c r="CI98" s="5">
        <v>24.1777944679456</v>
      </c>
      <c r="CJ98" s="14">
        <f t="shared" si="67"/>
        <v>1.16855097614272</v>
      </c>
      <c r="CK98" s="5">
        <v>0.6746632206378</v>
      </c>
      <c r="CL98" s="5">
        <v>28.4383893497093</v>
      </c>
      <c r="CM98" s="14">
        <f t="shared" si="68"/>
        <v>3.03775427699898</v>
      </c>
      <c r="CN98" s="5">
        <v>1.7538482495573</v>
      </c>
      <c r="CO98" s="33">
        <f t="shared" si="69"/>
        <v>0.162305342102504</v>
      </c>
      <c r="CP98" s="33">
        <f t="shared" si="70"/>
        <v>0.0045820649747908</v>
      </c>
      <c r="CQ98" s="5">
        <v>2.40272373540855</v>
      </c>
      <c r="CR98" s="14">
        <f t="shared" si="71"/>
        <v>0.168487432642887</v>
      </c>
      <c r="CS98" s="5">
        <v>0.0972762645914398</v>
      </c>
      <c r="CT98" s="5">
        <v>2.62970168612191</v>
      </c>
      <c r="CU98" s="14">
        <f t="shared" si="72"/>
        <v>0.112324955095258</v>
      </c>
      <c r="CV98" s="5">
        <v>0.06485084306096</v>
      </c>
      <c r="CW98" s="33">
        <f t="shared" si="73"/>
        <v>0.0902674288193266</v>
      </c>
      <c r="CX98" s="33">
        <f t="shared" si="74"/>
        <v>0.00224726303056277</v>
      </c>
      <c r="CY98" s="5">
        <v>273.318349340579</v>
      </c>
      <c r="CZ98" s="14">
        <f t="shared" si="83"/>
        <v>22.3775590024963</v>
      </c>
      <c r="DA98" s="5">
        <v>12.919689713898</v>
      </c>
      <c r="DB98" s="5">
        <v>267.445763106989</v>
      </c>
      <c r="DC98" s="14">
        <f t="shared" si="84"/>
        <v>14.9029611263176</v>
      </c>
      <c r="DD98" s="5">
        <v>8.60422861800197</v>
      </c>
      <c r="DE98" s="33">
        <f t="shared" si="85"/>
        <v>-0.0217204395635475</v>
      </c>
      <c r="DF98" s="33">
        <f t="shared" si="86"/>
        <v>0.00326945796013441</v>
      </c>
      <c r="EE98" s="5">
        <v>816.358985765124</v>
      </c>
      <c r="EF98" s="14">
        <f t="shared" si="75"/>
        <v>34.9928710752144</v>
      </c>
      <c r="EG98" s="5">
        <v>20.2031435349929</v>
      </c>
      <c r="EH98" s="5">
        <v>1758.33055308422</v>
      </c>
      <c r="EI98" s="14">
        <f t="shared" si="76"/>
        <v>70.0258715897491</v>
      </c>
      <c r="EJ98" s="5">
        <v>40.4294558125798</v>
      </c>
      <c r="EK98" s="33">
        <f t="shared" si="77"/>
        <v>0.767265896733165</v>
      </c>
      <c r="EL98" s="33">
        <f t="shared" si="78"/>
        <v>0.00114113918714943</v>
      </c>
      <c r="EM98" s="5">
        <v>45.967420424826</v>
      </c>
      <c r="EN98" s="14">
        <f t="shared" si="79"/>
        <v>3.36629604153291</v>
      </c>
      <c r="EO98" s="5">
        <v>1.943531925751</v>
      </c>
      <c r="EP98" s="5">
        <v>87.1124896344964</v>
      </c>
      <c r="EQ98" s="14">
        <f t="shared" si="80"/>
        <v>1.68832693775353</v>
      </c>
      <c r="ER98" s="5">
        <v>0.974756011992099</v>
      </c>
      <c r="ES98" s="33">
        <f t="shared" si="81"/>
        <v>0.639267373848575</v>
      </c>
      <c r="ET98" s="33">
        <f t="shared" si="82"/>
        <v>0.0019128601526667</v>
      </c>
      <c r="EU98" s="5">
        <v>53.2212885154062</v>
      </c>
      <c r="EV98" s="14">
        <f t="shared" si="93"/>
        <v>8.84421368243895</v>
      </c>
      <c r="EW98" s="5">
        <v>5.1062091503267</v>
      </c>
      <c r="EX98" s="5">
        <v>73.6461251167133</v>
      </c>
      <c r="EY98" s="14">
        <f t="shared" si="94"/>
        <v>22.7422637548434</v>
      </c>
      <c r="EZ98" s="5">
        <v>13.1302521008403</v>
      </c>
      <c r="FA98" s="33">
        <f t="shared" si="95"/>
        <v>0.324813053026825</v>
      </c>
      <c r="FB98" s="33">
        <f t="shared" si="96"/>
        <v>0.0409918205330593</v>
      </c>
      <c r="FK98" s="5">
        <v>16.4190065435035</v>
      </c>
      <c r="FL98" s="14">
        <f t="shared" si="87"/>
        <v>2.12105404467629</v>
      </c>
      <c r="FM98" s="5">
        <v>1.2245911236596</v>
      </c>
      <c r="FN98" s="5">
        <v>28.190643456867</v>
      </c>
      <c r="FO98" s="14">
        <f t="shared" si="88"/>
        <v>2.82860686895951</v>
      </c>
      <c r="FP98" s="5">
        <v>1.6330969372254</v>
      </c>
      <c r="FQ98" s="33">
        <f t="shared" si="89"/>
        <v>0.540550531216927</v>
      </c>
      <c r="FR98" s="33">
        <f t="shared" si="90"/>
        <v>0.00891867433862399</v>
      </c>
    </row>
    <row r="99" spans="1:174">
      <c r="A99" s="4">
        <v>22</v>
      </c>
      <c r="B99" s="4" t="s">
        <v>251</v>
      </c>
      <c r="C99" s="4" t="s">
        <v>252</v>
      </c>
      <c r="D99" s="4" t="s">
        <v>253</v>
      </c>
      <c r="E99" s="5">
        <v>119.7</v>
      </c>
      <c r="F99" s="5">
        <v>30.233333</v>
      </c>
      <c r="G99" s="4" t="s">
        <v>254</v>
      </c>
      <c r="H99" s="4" t="s">
        <v>112</v>
      </c>
      <c r="I99" s="4">
        <v>49</v>
      </c>
      <c r="J99" s="5">
        <v>15.6</v>
      </c>
      <c r="K99" s="4">
        <v>1420</v>
      </c>
      <c r="L99" t="s">
        <v>86</v>
      </c>
      <c r="M99" s="6">
        <v>9</v>
      </c>
      <c r="N99" s="7" t="s">
        <v>96</v>
      </c>
      <c r="O99" s="4" t="s">
        <v>124</v>
      </c>
      <c r="P99" s="4" t="s">
        <v>124</v>
      </c>
      <c r="Q99" s="4" t="s">
        <v>89</v>
      </c>
      <c r="S99" s="8"/>
      <c r="AA99" s="4">
        <v>2012</v>
      </c>
      <c r="AB99" s="4">
        <v>7</v>
      </c>
      <c r="AC99" s="7" t="s">
        <v>96</v>
      </c>
      <c r="AD99" s="4" t="s">
        <v>90</v>
      </c>
      <c r="AE99" s="5">
        <v>1.15279996395111</v>
      </c>
      <c r="AF99" s="4">
        <v>3</v>
      </c>
      <c r="AG99" s="4" t="s">
        <v>91</v>
      </c>
      <c r="AH99" s="4" t="s">
        <v>91</v>
      </c>
      <c r="AI99" s="4">
        <v>25</v>
      </c>
      <c r="AJ99" s="8">
        <v>4</v>
      </c>
      <c r="AK99" s="4" t="s">
        <v>257</v>
      </c>
      <c r="AL99" s="4" t="s">
        <v>114</v>
      </c>
      <c r="AM99" s="7" t="s">
        <v>141</v>
      </c>
      <c r="AN99" s="7" t="s">
        <v>95</v>
      </c>
      <c r="AO99" s="5">
        <v>4.46</v>
      </c>
      <c r="AP99" s="5">
        <v>2.373</v>
      </c>
      <c r="AQ99" s="9">
        <v>0.111</v>
      </c>
      <c r="AR99" s="9">
        <v>20</v>
      </c>
      <c r="AS99" s="9">
        <v>49.5</v>
      </c>
      <c r="AT99" s="9">
        <v>30</v>
      </c>
      <c r="AU99" s="5">
        <v>0.548033024920645</v>
      </c>
      <c r="AV99" s="14">
        <f t="shared" si="91"/>
        <v>0.116640166762323</v>
      </c>
      <c r="AX99" s="5">
        <v>0.504219288174512</v>
      </c>
      <c r="AY99" s="14">
        <f t="shared" si="92"/>
        <v>0.109752521009981</v>
      </c>
      <c r="BA99" s="33">
        <f t="shared" si="58"/>
        <v>-0.0833242805568372</v>
      </c>
      <c r="BB99" s="33">
        <f t="shared" si="59"/>
        <v>0.03089261769063</v>
      </c>
      <c r="CI99" s="5">
        <v>24.1777944679456</v>
      </c>
      <c r="CJ99" s="14">
        <f t="shared" si="67"/>
        <v>1.16855097614272</v>
      </c>
      <c r="CK99" s="5">
        <v>0.6746632206378</v>
      </c>
      <c r="CL99" s="5">
        <v>24.0282272464536</v>
      </c>
      <c r="CM99" s="14">
        <f t="shared" si="68"/>
        <v>2.10115987251885</v>
      </c>
      <c r="CN99" s="5">
        <v>1.2131052180092</v>
      </c>
      <c r="CO99" s="33">
        <f t="shared" si="69"/>
        <v>-0.00620535344398387</v>
      </c>
      <c r="CP99" s="33">
        <f t="shared" si="70"/>
        <v>0.00332755117534788</v>
      </c>
      <c r="CQ99" s="5">
        <v>2.40272373540855</v>
      </c>
      <c r="CR99" s="14">
        <f t="shared" si="71"/>
        <v>0.168487432642887</v>
      </c>
      <c r="CS99" s="5">
        <v>0.0972762645914398</v>
      </c>
      <c r="CT99" s="5">
        <v>2.19195849546043</v>
      </c>
      <c r="CU99" s="14">
        <f t="shared" si="72"/>
        <v>0.0842437163214262</v>
      </c>
      <c r="CV99" s="5">
        <v>0.0486381322957099</v>
      </c>
      <c r="CW99" s="33">
        <f t="shared" si="73"/>
        <v>-0.0918075492531234</v>
      </c>
      <c r="CX99" s="33">
        <f t="shared" si="74"/>
        <v>0.00213146964154364</v>
      </c>
      <c r="CY99" s="5">
        <v>273.318349340579</v>
      </c>
      <c r="CZ99" s="14">
        <f t="shared" si="83"/>
        <v>22.3775590024963</v>
      </c>
      <c r="DA99" s="5">
        <v>12.919689713898</v>
      </c>
      <c r="DB99" s="5">
        <v>253.760857611138</v>
      </c>
      <c r="DC99" s="14">
        <f t="shared" si="84"/>
        <v>37.3113432128405</v>
      </c>
      <c r="DD99" s="5">
        <v>21.54171404776</v>
      </c>
      <c r="DE99" s="33">
        <f t="shared" si="85"/>
        <v>-0.0742449125459474</v>
      </c>
      <c r="DF99" s="33">
        <f t="shared" si="86"/>
        <v>0.0094407110399197</v>
      </c>
      <c r="EE99" s="5">
        <v>816.358985765124</v>
      </c>
      <c r="EF99" s="14">
        <f t="shared" si="75"/>
        <v>34.9928710752144</v>
      </c>
      <c r="EG99" s="5">
        <v>20.2031435349929</v>
      </c>
      <c r="EH99" s="5">
        <v>1066.34971826808</v>
      </c>
      <c r="EI99" s="14">
        <f t="shared" si="76"/>
        <v>70.0660010290456</v>
      </c>
      <c r="EJ99" s="5">
        <v>40.4526245551601</v>
      </c>
      <c r="EK99" s="33">
        <f t="shared" si="77"/>
        <v>0.267142425084044</v>
      </c>
      <c r="EL99" s="33">
        <f t="shared" si="78"/>
        <v>0.00205156724643919</v>
      </c>
      <c r="EM99" s="5">
        <v>45.967420424826</v>
      </c>
      <c r="EN99" s="14">
        <f t="shared" si="79"/>
        <v>3.36629604153291</v>
      </c>
      <c r="EO99" s="5">
        <v>1.943531925751</v>
      </c>
      <c r="EP99" s="5">
        <v>95.528481214518</v>
      </c>
      <c r="EQ99" s="14">
        <f t="shared" si="80"/>
        <v>5.89706014250089</v>
      </c>
      <c r="ER99" s="5">
        <v>3.4046692607003</v>
      </c>
      <c r="ES99" s="33">
        <f t="shared" si="81"/>
        <v>0.731491541710731</v>
      </c>
      <c r="ET99" s="33">
        <f t="shared" si="82"/>
        <v>0.00305788757720205</v>
      </c>
      <c r="EU99" s="5">
        <v>53.2212885154062</v>
      </c>
      <c r="EV99" s="14">
        <f t="shared" si="93"/>
        <v>8.84421368243895</v>
      </c>
      <c r="EW99" s="5">
        <v>5.1062091503267</v>
      </c>
      <c r="EX99" s="5">
        <v>69.2693744164332</v>
      </c>
      <c r="EY99" s="14">
        <f t="shared" si="94"/>
        <v>2.52691819498248</v>
      </c>
      <c r="EZ99" s="5">
        <v>1.4589169000933</v>
      </c>
      <c r="FA99" s="33">
        <f t="shared" si="95"/>
        <v>0.263544404535335</v>
      </c>
      <c r="FB99" s="33">
        <f t="shared" si="96"/>
        <v>0.00964864264708538</v>
      </c>
      <c r="FK99" s="5">
        <v>16.4190065435035</v>
      </c>
      <c r="FL99" s="14">
        <f t="shared" si="87"/>
        <v>2.12105404467629</v>
      </c>
      <c r="FM99" s="5">
        <v>1.2245911236596</v>
      </c>
      <c r="FN99" s="5">
        <v>19.9806955529371</v>
      </c>
      <c r="FO99" s="14">
        <f t="shared" si="88"/>
        <v>2.12265847284916</v>
      </c>
      <c r="FP99" s="5">
        <v>1.2255174406971</v>
      </c>
      <c r="FQ99" s="33">
        <f t="shared" si="89"/>
        <v>0.196326985711569</v>
      </c>
      <c r="FR99" s="33">
        <f t="shared" si="90"/>
        <v>0.0093247274721281</v>
      </c>
    </row>
    <row r="100" spans="1:174">
      <c r="A100" s="4">
        <v>22</v>
      </c>
      <c r="B100" s="4" t="s">
        <v>251</v>
      </c>
      <c r="C100" s="4" t="s">
        <v>252</v>
      </c>
      <c r="D100" s="4" t="s">
        <v>253</v>
      </c>
      <c r="E100" s="5">
        <v>119.7</v>
      </c>
      <c r="F100" s="5">
        <v>30.233333</v>
      </c>
      <c r="G100" s="4" t="s">
        <v>254</v>
      </c>
      <c r="H100" s="4" t="s">
        <v>112</v>
      </c>
      <c r="I100" s="4">
        <v>49</v>
      </c>
      <c r="J100" s="5">
        <v>15.6</v>
      </c>
      <c r="K100" s="4">
        <v>1420</v>
      </c>
      <c r="L100" t="s">
        <v>86</v>
      </c>
      <c r="M100" s="6">
        <v>3</v>
      </c>
      <c r="N100" s="7" t="s">
        <v>87</v>
      </c>
      <c r="O100" s="4" t="s">
        <v>124</v>
      </c>
      <c r="P100" s="4" t="s">
        <v>124</v>
      </c>
      <c r="Q100" s="4" t="s">
        <v>89</v>
      </c>
      <c r="S100" s="8"/>
      <c r="AA100" s="4">
        <v>2012</v>
      </c>
      <c r="AB100" s="4">
        <v>7</v>
      </c>
      <c r="AC100" s="7" t="s">
        <v>96</v>
      </c>
      <c r="AD100" s="4" t="s">
        <v>90</v>
      </c>
      <c r="AE100" s="5">
        <v>1.15279996395111</v>
      </c>
      <c r="AF100" s="4">
        <v>3</v>
      </c>
      <c r="AG100" s="4" t="s">
        <v>91</v>
      </c>
      <c r="AH100" s="4" t="s">
        <v>91</v>
      </c>
      <c r="AI100" s="4">
        <v>25</v>
      </c>
      <c r="AJ100" s="8">
        <v>4</v>
      </c>
      <c r="AK100" s="4" t="s">
        <v>258</v>
      </c>
      <c r="AL100" s="4" t="s">
        <v>114</v>
      </c>
      <c r="AM100" s="7" t="s">
        <v>141</v>
      </c>
      <c r="AN100" s="7" t="s">
        <v>95</v>
      </c>
      <c r="AO100" s="5">
        <v>4.46</v>
      </c>
      <c r="AP100" s="5">
        <v>2.373</v>
      </c>
      <c r="AQ100" s="9">
        <v>0.111</v>
      </c>
      <c r="AR100" s="9">
        <v>20</v>
      </c>
      <c r="AS100" s="9">
        <v>49.5</v>
      </c>
      <c r="AT100" s="9">
        <v>30</v>
      </c>
      <c r="AU100" s="5">
        <v>0.455526102519078</v>
      </c>
      <c r="AV100" s="14">
        <f t="shared" si="91"/>
        <v>0.0969515305580534</v>
      </c>
      <c r="AX100" s="5">
        <v>0.433745863442966</v>
      </c>
      <c r="AY100" s="14">
        <f t="shared" si="92"/>
        <v>0.0944126952438998</v>
      </c>
      <c r="BA100" s="33">
        <f t="shared" si="58"/>
        <v>-0.0489942257745021</v>
      </c>
      <c r="BB100" s="33">
        <f t="shared" si="59"/>
        <v>0.03089261769063</v>
      </c>
      <c r="CI100" s="5">
        <v>27.4277751392586</v>
      </c>
      <c r="CJ100" s="14">
        <f t="shared" si="67"/>
        <v>1.40130464942656</v>
      </c>
      <c r="CK100" s="5">
        <v>0.809043616563098</v>
      </c>
      <c r="CL100" s="5">
        <v>22.4791710386316</v>
      </c>
      <c r="CM100" s="14">
        <f t="shared" si="68"/>
        <v>1.86681199599355</v>
      </c>
      <c r="CN100" s="5">
        <v>1.0778044084133</v>
      </c>
      <c r="CO100" s="33">
        <f t="shared" si="69"/>
        <v>-0.198967042329993</v>
      </c>
      <c r="CP100" s="33">
        <f t="shared" si="70"/>
        <v>0.0031689830775185</v>
      </c>
      <c r="CQ100" s="5">
        <v>2.35408560311284</v>
      </c>
      <c r="CR100" s="14">
        <f t="shared" si="71"/>
        <v>0.0842437163214609</v>
      </c>
      <c r="CS100" s="5">
        <v>0.0486381322957299</v>
      </c>
      <c r="CT100" s="5">
        <v>1.90012970168612</v>
      </c>
      <c r="CU100" s="14">
        <f t="shared" si="72"/>
        <v>0.140406193869073</v>
      </c>
      <c r="CV100" s="5">
        <v>0.0810635538262001</v>
      </c>
      <c r="CW100" s="33">
        <f t="shared" si="73"/>
        <v>-0.214230225247784</v>
      </c>
      <c r="CX100" s="33">
        <f t="shared" si="74"/>
        <v>0.00224693955469533</v>
      </c>
      <c r="CY100" s="5">
        <v>397.959543219564</v>
      </c>
      <c r="CZ100" s="14">
        <f t="shared" si="83"/>
        <v>41.0717594639481</v>
      </c>
      <c r="DA100" s="5">
        <v>23.712791382602</v>
      </c>
      <c r="DB100" s="5">
        <v>399.294221909017</v>
      </c>
      <c r="DC100" s="14">
        <f t="shared" si="84"/>
        <v>74.5764517996429</v>
      </c>
      <c r="DD100" s="5">
        <v>43.056734521731</v>
      </c>
      <c r="DE100" s="33">
        <f t="shared" si="85"/>
        <v>0.00334819349794913</v>
      </c>
      <c r="DF100" s="33">
        <f t="shared" si="86"/>
        <v>0.0151782454425225</v>
      </c>
      <c r="EE100" s="5">
        <v>877.871997330959</v>
      </c>
      <c r="EF100" s="14">
        <f t="shared" si="75"/>
        <v>58.3482047515642</v>
      </c>
      <c r="EG100" s="5">
        <v>33.687351720047</v>
      </c>
      <c r="EH100" s="5">
        <v>1750.03614323843</v>
      </c>
      <c r="EI100" s="14">
        <f t="shared" si="76"/>
        <v>35.0330005145229</v>
      </c>
      <c r="EJ100" s="5">
        <v>20.2263122775801</v>
      </c>
      <c r="EK100" s="33">
        <f t="shared" si="77"/>
        <v>0.689890925893411</v>
      </c>
      <c r="EL100" s="33">
        <f t="shared" si="78"/>
        <v>0.00160613377399752</v>
      </c>
      <c r="EM100" s="5">
        <v>50.8810678063404</v>
      </c>
      <c r="EN100" s="14">
        <f t="shared" si="79"/>
        <v>2.52731148964329</v>
      </c>
      <c r="EO100" s="5">
        <v>1.45914396887159</v>
      </c>
      <c r="EP100" s="5">
        <v>76.314425591631</v>
      </c>
      <c r="EQ100" s="14">
        <f t="shared" si="80"/>
        <v>6.73949730571548</v>
      </c>
      <c r="ER100" s="5">
        <v>3.89105058365759</v>
      </c>
      <c r="ES100" s="33">
        <f t="shared" si="81"/>
        <v>0.40537107895906</v>
      </c>
      <c r="ET100" s="33">
        <f t="shared" si="82"/>
        <v>0.00342208490350913</v>
      </c>
      <c r="EU100" s="5">
        <v>84.5880018674138</v>
      </c>
      <c r="EV100" s="14">
        <f t="shared" si="93"/>
        <v>20.2153455598611</v>
      </c>
      <c r="EW100" s="5">
        <v>11.6713352007471</v>
      </c>
      <c r="EX100" s="5">
        <v>172.123015873015</v>
      </c>
      <c r="EY100" s="14">
        <f t="shared" si="94"/>
        <v>10.1076727799296</v>
      </c>
      <c r="EZ100" s="5">
        <v>5.835667600373</v>
      </c>
      <c r="FA100" s="33">
        <f t="shared" si="95"/>
        <v>0.710416995081413</v>
      </c>
      <c r="FB100" s="33">
        <f t="shared" si="96"/>
        <v>0.0201875824427437</v>
      </c>
      <c r="FK100" s="5">
        <v>12.9128965563238</v>
      </c>
      <c r="FL100" s="14">
        <f t="shared" si="87"/>
        <v>1.18085913531163</v>
      </c>
      <c r="FM100" s="5">
        <v>0.6817693396472</v>
      </c>
      <c r="FN100" s="5">
        <v>21.8657507243799</v>
      </c>
      <c r="FO100" s="14">
        <f t="shared" si="88"/>
        <v>1.41671007673914</v>
      </c>
      <c r="FP100" s="5">
        <v>0.817937944169</v>
      </c>
      <c r="FQ100" s="33">
        <f t="shared" si="89"/>
        <v>0.52669497378433</v>
      </c>
      <c r="FR100" s="33">
        <f t="shared" si="90"/>
        <v>0.0041868851145196</v>
      </c>
    </row>
    <row r="101" spans="1:174">
      <c r="A101" s="4">
        <v>22</v>
      </c>
      <c r="B101" s="4" t="s">
        <v>251</v>
      </c>
      <c r="C101" s="4" t="s">
        <v>252</v>
      </c>
      <c r="D101" s="4" t="s">
        <v>253</v>
      </c>
      <c r="E101" s="5">
        <v>119.7</v>
      </c>
      <c r="F101" s="5">
        <v>30.233333</v>
      </c>
      <c r="G101" s="4" t="s">
        <v>254</v>
      </c>
      <c r="H101" s="4" t="s">
        <v>112</v>
      </c>
      <c r="I101" s="4">
        <v>49</v>
      </c>
      <c r="J101" s="5">
        <v>15.6</v>
      </c>
      <c r="K101" s="4">
        <v>1420</v>
      </c>
      <c r="L101" t="s">
        <v>86</v>
      </c>
      <c r="M101" s="6">
        <v>6</v>
      </c>
      <c r="N101" s="7" t="s">
        <v>96</v>
      </c>
      <c r="O101" s="4" t="s">
        <v>124</v>
      </c>
      <c r="P101" s="4" t="s">
        <v>124</v>
      </c>
      <c r="Q101" s="4" t="s">
        <v>89</v>
      </c>
      <c r="S101" s="8"/>
      <c r="AA101" s="4">
        <v>2012</v>
      </c>
      <c r="AB101" s="4">
        <v>7</v>
      </c>
      <c r="AC101" s="7" t="s">
        <v>96</v>
      </c>
      <c r="AD101" s="4" t="s">
        <v>90</v>
      </c>
      <c r="AE101" s="5">
        <v>1.15279996395111</v>
      </c>
      <c r="AF101" s="4">
        <v>3</v>
      </c>
      <c r="AG101" s="4" t="s">
        <v>91</v>
      </c>
      <c r="AH101" s="4" t="s">
        <v>91</v>
      </c>
      <c r="AI101" s="4">
        <v>25</v>
      </c>
      <c r="AJ101" s="8">
        <v>4</v>
      </c>
      <c r="AK101" s="4" t="s">
        <v>259</v>
      </c>
      <c r="AL101" s="4" t="s">
        <v>114</v>
      </c>
      <c r="AM101" s="7" t="s">
        <v>141</v>
      </c>
      <c r="AN101" s="7" t="s">
        <v>95</v>
      </c>
      <c r="AO101" s="5">
        <v>4.46</v>
      </c>
      <c r="AP101" s="5">
        <v>2.373</v>
      </c>
      <c r="AQ101" s="9">
        <v>0.111</v>
      </c>
      <c r="AR101" s="9">
        <v>20</v>
      </c>
      <c r="AS101" s="9">
        <v>49.5</v>
      </c>
      <c r="AT101" s="9">
        <v>30</v>
      </c>
      <c r="AU101" s="5">
        <v>0.455526102519078</v>
      </c>
      <c r="AV101" s="14">
        <f t="shared" si="91"/>
        <v>0.0969515305580534</v>
      </c>
      <c r="AX101" s="5">
        <v>0.522842236779901</v>
      </c>
      <c r="AY101" s="14">
        <f t="shared" si="92"/>
        <v>0.113806145308013</v>
      </c>
      <c r="BA101" s="33">
        <f t="shared" si="58"/>
        <v>0.137826747783631</v>
      </c>
      <c r="BB101" s="33">
        <f t="shared" si="59"/>
        <v>0.03089261769063</v>
      </c>
      <c r="CI101" s="5">
        <v>27.4277751392586</v>
      </c>
      <c r="CJ101" s="14">
        <f t="shared" si="67"/>
        <v>1.40130464942656</v>
      </c>
      <c r="CK101" s="5">
        <v>0.809043616563098</v>
      </c>
      <c r="CL101" s="5">
        <v>32.9014752390314</v>
      </c>
      <c r="CM101" s="14">
        <f t="shared" si="68"/>
        <v>1.16695677290126</v>
      </c>
      <c r="CN101" s="5">
        <v>0.673742806967198</v>
      </c>
      <c r="CO101" s="33">
        <f t="shared" si="69"/>
        <v>0.181961305688326</v>
      </c>
      <c r="CP101" s="33">
        <f t="shared" si="70"/>
        <v>0.00128941861247746</v>
      </c>
      <c r="CQ101" s="5">
        <v>2.35408560311284</v>
      </c>
      <c r="CR101" s="14">
        <f t="shared" si="71"/>
        <v>0.0842437163214609</v>
      </c>
      <c r="CS101" s="5">
        <v>0.0486381322957299</v>
      </c>
      <c r="CT101" s="5">
        <v>2.46757457846951</v>
      </c>
      <c r="CU101" s="14">
        <f t="shared" si="72"/>
        <v>0.112324955095258</v>
      </c>
      <c r="CV101" s="5">
        <v>0.06485084306096</v>
      </c>
      <c r="CW101" s="33">
        <f t="shared" si="73"/>
        <v>0.0470833430368858</v>
      </c>
      <c r="CX101" s="33">
        <f t="shared" si="74"/>
        <v>0.0011175853527206</v>
      </c>
      <c r="CY101" s="5">
        <v>397.959543219564</v>
      </c>
      <c r="CZ101" s="14">
        <f t="shared" si="83"/>
        <v>41.0717594639481</v>
      </c>
      <c r="DA101" s="5">
        <v>23.712791382602</v>
      </c>
      <c r="DB101" s="5">
        <v>366.238679700248</v>
      </c>
      <c r="DC101" s="14">
        <f t="shared" si="84"/>
        <v>18.6325542934003</v>
      </c>
      <c r="DD101" s="5">
        <v>10.757510236985</v>
      </c>
      <c r="DE101" s="33">
        <f t="shared" si="85"/>
        <v>-0.0830650987302759</v>
      </c>
      <c r="DF101" s="33">
        <f t="shared" si="86"/>
        <v>0.00441325378342101</v>
      </c>
      <c r="EE101" s="5">
        <v>877.871997330959</v>
      </c>
      <c r="EF101" s="14">
        <f t="shared" si="75"/>
        <v>58.3482047515642</v>
      </c>
      <c r="EG101" s="5">
        <v>33.687351720047</v>
      </c>
      <c r="EH101" s="5">
        <v>1637.80675415183</v>
      </c>
      <c r="EI101" s="14">
        <f t="shared" si="76"/>
        <v>93.3812052660922</v>
      </c>
      <c r="EJ101" s="5">
        <v>53.91366399763</v>
      </c>
      <c r="EK101" s="33">
        <f t="shared" si="77"/>
        <v>0.623612486654955</v>
      </c>
      <c r="EL101" s="33">
        <f t="shared" si="78"/>
        <v>0.00255616284947549</v>
      </c>
      <c r="EM101" s="5">
        <v>50.8810678063404</v>
      </c>
      <c r="EN101" s="14">
        <f t="shared" si="79"/>
        <v>2.52731148964329</v>
      </c>
      <c r="EO101" s="5">
        <v>1.45914396887159</v>
      </c>
      <c r="EP101" s="5">
        <v>81.3257479109523</v>
      </c>
      <c r="EQ101" s="14">
        <f t="shared" si="80"/>
        <v>2.52731148964331</v>
      </c>
      <c r="ER101" s="5">
        <v>1.4591439688716</v>
      </c>
      <c r="ES101" s="33">
        <f t="shared" si="81"/>
        <v>0.468971763314378</v>
      </c>
      <c r="ET101" s="33">
        <f t="shared" si="82"/>
        <v>0.00114431564298335</v>
      </c>
      <c r="EU101" s="5">
        <v>84.5880018674138</v>
      </c>
      <c r="EV101" s="14">
        <f t="shared" si="93"/>
        <v>20.2153455598611</v>
      </c>
      <c r="EW101" s="5">
        <v>11.6713352007471</v>
      </c>
      <c r="EX101" s="5">
        <v>64.8926237161531</v>
      </c>
      <c r="EY101" s="14">
        <f t="shared" si="94"/>
        <v>20.2153455598607</v>
      </c>
      <c r="EZ101" s="5">
        <v>11.6713352007469</v>
      </c>
      <c r="FA101" s="33">
        <f t="shared" si="95"/>
        <v>-0.265058473551185</v>
      </c>
      <c r="FB101" s="33">
        <f t="shared" si="96"/>
        <v>0.0513863198740238</v>
      </c>
      <c r="FK101" s="5">
        <v>12.9128965563238</v>
      </c>
      <c r="FL101" s="14">
        <f t="shared" si="87"/>
        <v>1.18085913531163</v>
      </c>
      <c r="FM101" s="5">
        <v>0.6817693396472</v>
      </c>
      <c r="FN101" s="5">
        <v>19.0997680502138</v>
      </c>
      <c r="FO101" s="14">
        <f t="shared" si="88"/>
        <v>1.88841195959468</v>
      </c>
      <c r="FP101" s="5">
        <v>1.0902751532129</v>
      </c>
      <c r="FQ101" s="33">
        <f t="shared" si="89"/>
        <v>0.391449645995266</v>
      </c>
      <c r="FR101" s="33">
        <f t="shared" si="90"/>
        <v>0.00604606897789016</v>
      </c>
    </row>
    <row r="102" spans="1:174">
      <c r="A102" s="4">
        <v>22</v>
      </c>
      <c r="B102" s="4" t="s">
        <v>251</v>
      </c>
      <c r="C102" s="4" t="s">
        <v>252</v>
      </c>
      <c r="D102" s="4" t="s">
        <v>253</v>
      </c>
      <c r="E102" s="5">
        <v>119.7</v>
      </c>
      <c r="F102" s="5">
        <v>30.233333</v>
      </c>
      <c r="G102" s="4" t="s">
        <v>254</v>
      </c>
      <c r="H102" s="4" t="s">
        <v>112</v>
      </c>
      <c r="I102" s="4">
        <v>49</v>
      </c>
      <c r="J102" s="5">
        <v>15.6</v>
      </c>
      <c r="K102" s="4">
        <v>1420</v>
      </c>
      <c r="L102" t="s">
        <v>86</v>
      </c>
      <c r="M102" s="6">
        <v>9</v>
      </c>
      <c r="N102" s="7" t="s">
        <v>96</v>
      </c>
      <c r="O102" s="4" t="s">
        <v>124</v>
      </c>
      <c r="P102" s="4" t="s">
        <v>124</v>
      </c>
      <c r="Q102" s="4" t="s">
        <v>89</v>
      </c>
      <c r="S102" s="8"/>
      <c r="AA102" s="4">
        <v>2012</v>
      </c>
      <c r="AB102" s="4">
        <v>7</v>
      </c>
      <c r="AC102" s="7" t="s">
        <v>96</v>
      </c>
      <c r="AD102" s="4" t="s">
        <v>90</v>
      </c>
      <c r="AE102" s="5">
        <v>1.15279996395111</v>
      </c>
      <c r="AF102" s="4">
        <v>3</v>
      </c>
      <c r="AG102" s="4" t="s">
        <v>91</v>
      </c>
      <c r="AH102" s="4" t="s">
        <v>91</v>
      </c>
      <c r="AI102" s="4">
        <v>25</v>
      </c>
      <c r="AJ102" s="8">
        <v>4</v>
      </c>
      <c r="AK102" s="4" t="s">
        <v>260</v>
      </c>
      <c r="AL102" s="4" t="s">
        <v>114</v>
      </c>
      <c r="AM102" s="7" t="s">
        <v>141</v>
      </c>
      <c r="AN102" s="7" t="s">
        <v>95</v>
      </c>
      <c r="AO102" s="5">
        <v>4.46</v>
      </c>
      <c r="AP102" s="5">
        <v>2.373</v>
      </c>
      <c r="AQ102" s="9">
        <v>0.111</v>
      </c>
      <c r="AR102" s="9">
        <v>20</v>
      </c>
      <c r="AS102" s="9">
        <v>49.5</v>
      </c>
      <c r="AT102" s="9">
        <v>30</v>
      </c>
      <c r="AU102" s="5">
        <v>0.455526102519078</v>
      </c>
      <c r="AV102" s="14">
        <f t="shared" si="91"/>
        <v>0.0969515305580534</v>
      </c>
      <c r="AX102" s="5">
        <v>0.387956709664347</v>
      </c>
      <c r="AY102" s="14">
        <f t="shared" si="92"/>
        <v>0.0844458510949751</v>
      </c>
      <c r="BA102" s="33">
        <f t="shared" si="58"/>
        <v>-0.160559259890676</v>
      </c>
      <c r="BB102" s="33">
        <f t="shared" si="59"/>
        <v>0.03089261769063</v>
      </c>
      <c r="CI102" s="5">
        <v>27.4277751392586</v>
      </c>
      <c r="CJ102" s="14">
        <f t="shared" si="67"/>
        <v>1.40130464942656</v>
      </c>
      <c r="CK102" s="5">
        <v>0.809043616563098</v>
      </c>
      <c r="CL102" s="5">
        <v>27.8180305356439</v>
      </c>
      <c r="CM102" s="14">
        <f t="shared" si="68"/>
        <v>0.700652324713191</v>
      </c>
      <c r="CN102" s="5">
        <v>0.404521808281498</v>
      </c>
      <c r="CO102" s="33">
        <f t="shared" si="69"/>
        <v>0.0141281997082032</v>
      </c>
      <c r="CP102" s="33">
        <f t="shared" si="70"/>
        <v>0.00108154847001158</v>
      </c>
      <c r="CQ102" s="5">
        <v>2.35408560311284</v>
      </c>
      <c r="CR102" s="14">
        <f t="shared" si="71"/>
        <v>0.0842437163214609</v>
      </c>
      <c r="CS102" s="5">
        <v>0.0486381322957299</v>
      </c>
      <c r="CT102" s="5">
        <v>2.094682230869</v>
      </c>
      <c r="CU102" s="14">
        <f t="shared" si="72"/>
        <v>0.112324955095258</v>
      </c>
      <c r="CV102" s="5">
        <v>0.06485084306096</v>
      </c>
      <c r="CW102" s="33">
        <f t="shared" si="73"/>
        <v>-0.116750511042195</v>
      </c>
      <c r="CX102" s="33">
        <f t="shared" si="74"/>
        <v>0.00138538967344179</v>
      </c>
      <c r="CY102" s="5">
        <v>397.959543219564</v>
      </c>
      <c r="CZ102" s="14">
        <f t="shared" si="83"/>
        <v>41.0717594639481</v>
      </c>
      <c r="DA102" s="5">
        <v>23.712791382602</v>
      </c>
      <c r="DB102" s="5">
        <v>305.145987155052</v>
      </c>
      <c r="DC102" s="14">
        <f t="shared" si="84"/>
        <v>7.4591863341655</v>
      </c>
      <c r="DD102" s="5">
        <v>4.30656323796603</v>
      </c>
      <c r="DE102" s="33">
        <f t="shared" si="85"/>
        <v>-0.26556004141284</v>
      </c>
      <c r="DF102" s="33">
        <f t="shared" si="86"/>
        <v>0.00374966389891203</v>
      </c>
      <c r="EE102" s="5">
        <v>877.871997330959</v>
      </c>
      <c r="EF102" s="14">
        <f t="shared" si="75"/>
        <v>58.3482047515642</v>
      </c>
      <c r="EG102" s="5">
        <v>33.687351720047</v>
      </c>
      <c r="EH102" s="5">
        <v>986.324881376036</v>
      </c>
      <c r="EI102" s="14">
        <f t="shared" si="76"/>
        <v>46.7507967920024</v>
      </c>
      <c r="EJ102" s="5">
        <v>26.9915851126921</v>
      </c>
      <c r="EK102" s="33">
        <f t="shared" si="77"/>
        <v>0.116485000537518</v>
      </c>
      <c r="EL102" s="33">
        <f t="shared" si="78"/>
        <v>0.00222144228679274</v>
      </c>
      <c r="EM102" s="5">
        <v>50.8810678063404</v>
      </c>
      <c r="EN102" s="14">
        <f t="shared" si="79"/>
        <v>2.52731148964329</v>
      </c>
      <c r="EO102" s="5">
        <v>1.45914396887159</v>
      </c>
      <c r="EP102" s="5">
        <v>87.3058461440326</v>
      </c>
      <c r="EQ102" s="14">
        <f t="shared" si="80"/>
        <v>2.52731148964314</v>
      </c>
      <c r="ER102" s="5">
        <v>1.4591439688715</v>
      </c>
      <c r="ES102" s="33">
        <f t="shared" si="81"/>
        <v>0.539926521172064</v>
      </c>
      <c r="ET102" s="33">
        <f t="shared" si="82"/>
        <v>0.00110172631682435</v>
      </c>
      <c r="EU102" s="5">
        <v>84.5880018674138</v>
      </c>
      <c r="EV102" s="14">
        <f t="shared" si="93"/>
        <v>20.2153455598611</v>
      </c>
      <c r="EW102" s="5">
        <v>11.6713352007471</v>
      </c>
      <c r="EX102" s="5">
        <v>113.76633986928</v>
      </c>
      <c r="EY102" s="14">
        <f t="shared" si="94"/>
        <v>6.31729548745579</v>
      </c>
      <c r="EZ102" s="5">
        <v>3.64729225023301</v>
      </c>
      <c r="FA102" s="33">
        <f t="shared" si="95"/>
        <v>0.296354260060931</v>
      </c>
      <c r="FB102" s="33">
        <f t="shared" si="96"/>
        <v>0.0200659094287902</v>
      </c>
      <c r="FK102" s="5">
        <v>12.9128965563238</v>
      </c>
      <c r="FL102" s="14">
        <f t="shared" si="87"/>
        <v>1.18085913531163</v>
      </c>
      <c r="FM102" s="5">
        <v>0.6817693396472</v>
      </c>
      <c r="FN102" s="5">
        <v>17.9733665325359</v>
      </c>
      <c r="FO102" s="14">
        <f t="shared" si="88"/>
        <v>0.945008193883772</v>
      </c>
      <c r="FP102" s="5">
        <v>0.545600735125198</v>
      </c>
      <c r="FQ102" s="33">
        <f t="shared" si="89"/>
        <v>0.330664480055161</v>
      </c>
      <c r="FR102" s="33">
        <f t="shared" si="90"/>
        <v>0.00370907245658654</v>
      </c>
    </row>
    <row r="103" spans="1:174">
      <c r="A103" s="4">
        <v>23</v>
      </c>
      <c r="B103" s="4" t="s">
        <v>261</v>
      </c>
      <c r="C103" s="4" t="s">
        <v>262</v>
      </c>
      <c r="D103" s="4" t="s">
        <v>263</v>
      </c>
      <c r="E103" s="5">
        <v>115.298056</v>
      </c>
      <c r="F103" s="5">
        <v>37.798611</v>
      </c>
      <c r="G103" s="4" t="s">
        <v>264</v>
      </c>
      <c r="H103" s="4" t="s">
        <v>265</v>
      </c>
      <c r="I103" s="4">
        <v>31</v>
      </c>
      <c r="J103" s="5">
        <v>11.5</v>
      </c>
      <c r="K103" s="4">
        <v>540</v>
      </c>
      <c r="L103" t="s">
        <v>86</v>
      </c>
      <c r="M103" s="6">
        <v>10.2</v>
      </c>
      <c r="N103" s="7" t="s">
        <v>109</v>
      </c>
      <c r="O103" s="4" t="s">
        <v>88</v>
      </c>
      <c r="P103" s="4" t="s">
        <v>88</v>
      </c>
      <c r="Q103" s="4" t="s">
        <v>125</v>
      </c>
      <c r="S103" s="8"/>
      <c r="AA103" s="4">
        <v>2008</v>
      </c>
      <c r="AB103" s="4">
        <v>14</v>
      </c>
      <c r="AC103" s="4" t="s">
        <v>109</v>
      </c>
      <c r="AD103" s="4" t="s">
        <v>90</v>
      </c>
      <c r="AE103" s="5">
        <v>0.294099986553192</v>
      </c>
      <c r="AF103" s="4">
        <v>3</v>
      </c>
      <c r="AG103" s="4" t="s">
        <v>91</v>
      </c>
      <c r="AH103" s="4" t="s">
        <v>91</v>
      </c>
      <c r="AI103" s="4">
        <v>25</v>
      </c>
      <c r="AJ103" s="8">
        <v>4</v>
      </c>
      <c r="AK103" s="4" t="s">
        <v>266</v>
      </c>
      <c r="AL103" s="4" t="s">
        <v>114</v>
      </c>
      <c r="AM103" s="7" t="s">
        <v>141</v>
      </c>
      <c r="AN103" s="7" t="s">
        <v>95</v>
      </c>
      <c r="AO103" s="5">
        <v>8.1</v>
      </c>
      <c r="AP103" s="5">
        <v>0.5</v>
      </c>
      <c r="AQ103" s="9">
        <v>0.120000004768372</v>
      </c>
      <c r="AR103" s="9">
        <v>44.5</v>
      </c>
      <c r="AS103" s="9">
        <v>35</v>
      </c>
      <c r="AT103" s="9">
        <v>21</v>
      </c>
      <c r="AU103" s="5">
        <v>0.0436363636363636</v>
      </c>
      <c r="AV103" s="14">
        <f t="shared" si="91"/>
        <v>0.00928731025321662</v>
      </c>
      <c r="AX103" s="5">
        <v>0.0218181818181818</v>
      </c>
      <c r="AY103" s="14">
        <f t="shared" si="92"/>
        <v>0.00474912506236928</v>
      </c>
      <c r="BA103" s="33">
        <f t="shared" si="58"/>
        <v>-0.693147180559945</v>
      </c>
      <c r="BB103" s="33">
        <f t="shared" si="59"/>
        <v>0.03089261769063</v>
      </c>
      <c r="CI103" s="5">
        <v>21.0447745198902</v>
      </c>
      <c r="CJ103" s="14">
        <f t="shared" si="67"/>
        <v>0.580060310962468</v>
      </c>
      <c r="CK103" s="5">
        <v>0.334897976680399</v>
      </c>
      <c r="CL103" s="5">
        <v>23.7909379286694</v>
      </c>
      <c r="CM103" s="14">
        <f t="shared" si="68"/>
        <v>0.812084435347354</v>
      </c>
      <c r="CN103" s="5">
        <v>0.4688571673525</v>
      </c>
      <c r="CO103" s="33">
        <f t="shared" si="69"/>
        <v>0.122652460894569</v>
      </c>
      <c r="CP103" s="33">
        <f t="shared" si="70"/>
        <v>0.00064162345619551</v>
      </c>
      <c r="CQ103" s="5">
        <v>1.24125959037119</v>
      </c>
      <c r="CR103" s="14">
        <f t="shared" si="71"/>
        <v>0.106533316390121</v>
      </c>
      <c r="CS103" s="5">
        <v>0.0615070388954999</v>
      </c>
      <c r="CT103" s="5">
        <v>1.36176611784172</v>
      </c>
      <c r="CU103" s="14">
        <f t="shared" si="72"/>
        <v>0.106633160173066</v>
      </c>
      <c r="CV103" s="5">
        <v>0.06156468373046</v>
      </c>
      <c r="CW103" s="33">
        <f t="shared" si="73"/>
        <v>0.0926558106064794</v>
      </c>
      <c r="CX103" s="33">
        <f t="shared" si="74"/>
        <v>0.0044993056489811</v>
      </c>
      <c r="DO103" s="5">
        <v>11.4117647058823</v>
      </c>
      <c r="DP103" s="14">
        <f t="shared" ref="DP103:DP108" si="97">DQ103*(AF103^0.5)</f>
        <v>1.57230465465593</v>
      </c>
      <c r="DQ103" s="5">
        <v>0.9077705156137</v>
      </c>
      <c r="DR103" s="5">
        <v>11.4722827402565</v>
      </c>
      <c r="DS103" s="14">
        <f t="shared" ref="DS103:DS108" si="98">DT103*(AF103^0.5)</f>
        <v>0.838562482483206</v>
      </c>
      <c r="DT103" s="5">
        <v>0.484144274994</v>
      </c>
      <c r="DU103" s="33">
        <f t="shared" ref="DU103:DU108" si="99">LN(DR103)-LN(DO103)</f>
        <v>0.00528911466364468</v>
      </c>
      <c r="DV103" s="33">
        <f t="shared" ref="DV103:DV108" si="100">(DS103^2)/(AF103*(DR103^2))+(DP103^2)/(AF103*(DO103^2))</f>
        <v>0.00810865201609269</v>
      </c>
      <c r="DW103" s="5">
        <v>39.0132030178325</v>
      </c>
      <c r="DX103" s="14">
        <f t="shared" ref="DX103:DX108" si="101">DY103*(AF103^0.5)</f>
        <v>5.56857898523947</v>
      </c>
      <c r="DY103" s="5">
        <v>3.2150205761317</v>
      </c>
      <c r="DZ103" s="5">
        <v>93.6685528120712</v>
      </c>
      <c r="EA103" s="14">
        <f t="shared" ref="EA103:EA108" si="102">EB103*(AF103^0.5)</f>
        <v>13.9214474630979</v>
      </c>
      <c r="EB103" s="5">
        <v>8.0375514403288</v>
      </c>
      <c r="EC103" s="33">
        <f t="shared" ref="EC103:EC108" si="103">LN(DZ103)-LN(DW103)</f>
        <v>0.875862389489514</v>
      </c>
      <c r="ED103" s="33">
        <f t="shared" ref="ED103:ED108" si="104">(EA103^2)/(AF103*(DZ103^2))+(DX103^2)/(AF103*(DW103^2))</f>
        <v>0.0141542518739579</v>
      </c>
      <c r="EE103" s="5">
        <v>202.767857142857</v>
      </c>
      <c r="EF103" s="14">
        <f t="shared" si="75"/>
        <v>10.3098262355291</v>
      </c>
      <c r="EG103" s="5">
        <v>5.95238095238099</v>
      </c>
      <c r="EH103" s="5">
        <v>225.089285714285</v>
      </c>
      <c r="EI103" s="14">
        <f t="shared" si="76"/>
        <v>42.5280332215565</v>
      </c>
      <c r="EJ103" s="5">
        <v>24.553571428571</v>
      </c>
      <c r="EK103" s="33">
        <f t="shared" si="77"/>
        <v>0.104435385082359</v>
      </c>
      <c r="EL103" s="33">
        <f t="shared" si="78"/>
        <v>0.0127610067518219</v>
      </c>
      <c r="EM103" s="5">
        <v>28.0708745619459</v>
      </c>
      <c r="EN103" s="14">
        <f t="shared" si="79"/>
        <v>7.08688975486602</v>
      </c>
      <c r="EO103" s="5">
        <v>4.0916177076891</v>
      </c>
      <c r="EP103" s="5">
        <v>39.4390203050917</v>
      </c>
      <c r="EQ103" s="14">
        <f t="shared" si="80"/>
        <v>9.01886639196766</v>
      </c>
      <c r="ER103" s="5">
        <v>5.2070449391878</v>
      </c>
      <c r="ES103" s="33">
        <f t="shared" si="81"/>
        <v>0.340023142938832</v>
      </c>
      <c r="ET103" s="33">
        <f t="shared" si="82"/>
        <v>0.0386773762293654</v>
      </c>
      <c r="EU103" s="5">
        <v>5.90662049972443</v>
      </c>
      <c r="EV103" s="14">
        <f t="shared" si="93"/>
        <v>0.704563677482406</v>
      </c>
      <c r="EW103" s="5">
        <v>0.4067800288557</v>
      </c>
      <c r="EX103" s="5">
        <v>1.86614654098616</v>
      </c>
      <c r="EY103" s="14">
        <f t="shared" si="94"/>
        <v>0.895847933812471</v>
      </c>
      <c r="EZ103" s="5">
        <v>0.5172180457396</v>
      </c>
      <c r="FA103" s="33">
        <f t="shared" si="95"/>
        <v>-1.15219820891595</v>
      </c>
      <c r="FB103" s="33">
        <f t="shared" si="96"/>
        <v>0.0815596047743756</v>
      </c>
      <c r="FK103" s="5">
        <v>21.3013808606294</v>
      </c>
      <c r="FL103" s="14">
        <f t="shared" si="87"/>
        <v>0.651813436133339</v>
      </c>
      <c r="FM103" s="5">
        <v>0.376324662812998</v>
      </c>
      <c r="FN103" s="5">
        <v>11.1406149646756</v>
      </c>
      <c r="FO103" s="14">
        <f t="shared" si="88"/>
        <v>0.869084581511296</v>
      </c>
      <c r="FP103" s="5">
        <v>0.5017662170841</v>
      </c>
      <c r="FQ103" s="33">
        <f t="shared" si="89"/>
        <v>-0.648174463483856</v>
      </c>
      <c r="FR103" s="33">
        <f t="shared" si="90"/>
        <v>0.0023406559009629</v>
      </c>
    </row>
    <row r="104" spans="1:174">
      <c r="A104" s="4">
        <v>23</v>
      </c>
      <c r="B104" s="4" t="s">
        <v>261</v>
      </c>
      <c r="C104" s="4" t="s">
        <v>262</v>
      </c>
      <c r="D104" s="4" t="s">
        <v>263</v>
      </c>
      <c r="E104" s="5">
        <v>115.298056</v>
      </c>
      <c r="F104" s="5">
        <v>37.798611</v>
      </c>
      <c r="G104" s="4" t="s">
        <v>264</v>
      </c>
      <c r="H104" s="4" t="s">
        <v>265</v>
      </c>
      <c r="I104" s="4">
        <v>31</v>
      </c>
      <c r="J104" s="5">
        <v>11.5</v>
      </c>
      <c r="K104" s="4">
        <v>540</v>
      </c>
      <c r="L104" t="s">
        <v>86</v>
      </c>
      <c r="M104" s="6">
        <v>32.7</v>
      </c>
      <c r="N104" s="7" t="s">
        <v>109</v>
      </c>
      <c r="O104" s="4" t="s">
        <v>88</v>
      </c>
      <c r="P104" s="4" t="s">
        <v>88</v>
      </c>
      <c r="Q104" s="4" t="s">
        <v>125</v>
      </c>
      <c r="S104" s="8"/>
      <c r="AA104" s="4">
        <v>2008</v>
      </c>
      <c r="AB104" s="4">
        <v>14</v>
      </c>
      <c r="AC104" s="4" t="s">
        <v>109</v>
      </c>
      <c r="AD104" s="4" t="s">
        <v>90</v>
      </c>
      <c r="AE104" s="5">
        <v>0.294099986553192</v>
      </c>
      <c r="AF104" s="4">
        <v>3</v>
      </c>
      <c r="AG104" s="4" t="s">
        <v>91</v>
      </c>
      <c r="AH104" s="4" t="s">
        <v>91</v>
      </c>
      <c r="AI104" s="4">
        <v>25</v>
      </c>
      <c r="AJ104" s="8">
        <v>4</v>
      </c>
      <c r="AK104" s="4" t="s">
        <v>267</v>
      </c>
      <c r="AL104" s="4" t="s">
        <v>114</v>
      </c>
      <c r="AM104" s="7" t="s">
        <v>141</v>
      </c>
      <c r="AN104" s="7" t="s">
        <v>95</v>
      </c>
      <c r="AO104" s="5">
        <v>8.1</v>
      </c>
      <c r="AP104" s="5">
        <v>0.5</v>
      </c>
      <c r="AQ104" s="9">
        <v>0.120000004768372</v>
      </c>
      <c r="AR104" s="9">
        <v>44.5</v>
      </c>
      <c r="AS104" s="9">
        <v>35</v>
      </c>
      <c r="AT104" s="9">
        <v>21</v>
      </c>
      <c r="AU104" s="5">
        <v>0.0436363636363636</v>
      </c>
      <c r="AV104" s="14">
        <f t="shared" si="91"/>
        <v>0.00928731025321662</v>
      </c>
      <c r="AX104" s="5">
        <v>0.0418181818181818</v>
      </c>
      <c r="AY104" s="14">
        <f t="shared" si="92"/>
        <v>0.00910248970287446</v>
      </c>
      <c r="BA104" s="33">
        <f t="shared" si="58"/>
        <v>-0.0425596144187956</v>
      </c>
      <c r="BB104" s="33">
        <f t="shared" si="59"/>
        <v>0.03089261769063</v>
      </c>
      <c r="CI104" s="5">
        <v>21.0447745198902</v>
      </c>
      <c r="CJ104" s="14">
        <f t="shared" si="67"/>
        <v>0.580060310962468</v>
      </c>
      <c r="CK104" s="5">
        <v>0.334897976680399</v>
      </c>
      <c r="CL104" s="5">
        <v>24.1928155006858</v>
      </c>
      <c r="CM104" s="14">
        <f t="shared" si="68"/>
        <v>3.0163136170047</v>
      </c>
      <c r="CN104" s="5">
        <v>1.741469478738</v>
      </c>
      <c r="CO104" s="33">
        <f t="shared" si="69"/>
        <v>0.139403420972031</v>
      </c>
      <c r="CP104" s="33">
        <f t="shared" si="70"/>
        <v>0.00543478307123651</v>
      </c>
      <c r="CQ104" s="5">
        <v>1.24125959037119</v>
      </c>
      <c r="CR104" s="14">
        <f t="shared" si="71"/>
        <v>0.106533316390121</v>
      </c>
      <c r="CS104" s="5">
        <v>0.0615070388954999</v>
      </c>
      <c r="CT104" s="5">
        <v>1.31461264284966</v>
      </c>
      <c r="CU104" s="14">
        <f t="shared" si="72"/>
        <v>0.164642398057477</v>
      </c>
      <c r="CV104" s="5">
        <v>0.0950563328385099</v>
      </c>
      <c r="CW104" s="33">
        <f t="shared" si="73"/>
        <v>0.0574153913318173</v>
      </c>
      <c r="CX104" s="33">
        <f t="shared" si="74"/>
        <v>0.00768378443946415</v>
      </c>
      <c r="DO104" s="5">
        <v>11.4117647058823</v>
      </c>
      <c r="DP104" s="14">
        <f t="shared" si="97"/>
        <v>1.57230465465593</v>
      </c>
      <c r="DQ104" s="5">
        <v>0.9077705156137</v>
      </c>
      <c r="DR104" s="5">
        <v>11.8959089808763</v>
      </c>
      <c r="DS104" s="14">
        <f t="shared" si="98"/>
        <v>2.30604682682847</v>
      </c>
      <c r="DT104" s="5">
        <v>1.3313967562333</v>
      </c>
      <c r="DU104" s="33">
        <f t="shared" si="99"/>
        <v>0.0415497428837739</v>
      </c>
      <c r="DV104" s="33">
        <f t="shared" si="100"/>
        <v>0.018853920459378</v>
      </c>
      <c r="DW104" s="5">
        <v>39.0132030178325</v>
      </c>
      <c r="DX104" s="14">
        <f t="shared" si="101"/>
        <v>5.56857898523947</v>
      </c>
      <c r="DY104" s="5">
        <v>3.2150205761317</v>
      </c>
      <c r="DZ104" s="5">
        <v>154.173453932327</v>
      </c>
      <c r="EA104" s="14">
        <f t="shared" si="102"/>
        <v>2.57804582650008</v>
      </c>
      <c r="EB104" s="5">
        <v>1.48843545191301</v>
      </c>
      <c r="EC104" s="33">
        <f t="shared" si="103"/>
        <v>1.3741781650652</v>
      </c>
      <c r="ED104" s="33">
        <f t="shared" si="104"/>
        <v>0.00688437058838453</v>
      </c>
      <c r="EE104" s="5">
        <v>202.767857142857</v>
      </c>
      <c r="EF104" s="14">
        <f t="shared" si="75"/>
        <v>10.3098262355291</v>
      </c>
      <c r="EG104" s="5">
        <v>5.95238095238099</v>
      </c>
      <c r="EH104" s="5">
        <v>216.904761904761</v>
      </c>
      <c r="EI104" s="14">
        <f t="shared" si="76"/>
        <v>29.6407504271456</v>
      </c>
      <c r="EJ104" s="5">
        <v>17.113095238095</v>
      </c>
      <c r="EK104" s="33">
        <f t="shared" si="77"/>
        <v>0.0673966081661233</v>
      </c>
      <c r="EL104" s="33">
        <f t="shared" si="78"/>
        <v>0.00708646149551075</v>
      </c>
      <c r="EM104" s="5">
        <v>28.0708745619459</v>
      </c>
      <c r="EN104" s="14">
        <f t="shared" si="79"/>
        <v>7.08688975486602</v>
      </c>
      <c r="EO104" s="5">
        <v>4.0916177076891</v>
      </c>
      <c r="EP104" s="5">
        <v>30.3477891156462</v>
      </c>
      <c r="EQ104" s="14">
        <f t="shared" si="80"/>
        <v>9.45067404923493</v>
      </c>
      <c r="ER104" s="5">
        <v>5.4563492063492</v>
      </c>
      <c r="ES104" s="33">
        <f t="shared" si="81"/>
        <v>0.0779911222276457</v>
      </c>
      <c r="ET104" s="33">
        <f t="shared" si="82"/>
        <v>0.0535719189604802</v>
      </c>
      <c r="EU104" s="5">
        <v>5.90662049972443</v>
      </c>
      <c r="EV104" s="14">
        <f t="shared" si="93"/>
        <v>0.704563677482406</v>
      </c>
      <c r="EW104" s="5">
        <v>0.4067800288557</v>
      </c>
      <c r="EX104" s="5">
        <v>5.62217181264782</v>
      </c>
      <c r="EY104" s="14">
        <f t="shared" si="94"/>
        <v>1.08835837127286</v>
      </c>
      <c r="EZ104" s="5">
        <v>0.62836399862917</v>
      </c>
      <c r="FA104" s="33">
        <f t="shared" si="95"/>
        <v>-0.0493558076173675</v>
      </c>
      <c r="FB104" s="33">
        <f t="shared" si="96"/>
        <v>0.0172343621660078</v>
      </c>
      <c r="FK104" s="5">
        <v>21.3013808606294</v>
      </c>
      <c r="FL104" s="14">
        <f t="shared" si="87"/>
        <v>0.651813436133339</v>
      </c>
      <c r="FM104" s="5">
        <v>0.376324662812998</v>
      </c>
      <c r="FN104" s="5">
        <v>31.211263648041</v>
      </c>
      <c r="FO104" s="14">
        <f t="shared" si="88"/>
        <v>1.95544030840055</v>
      </c>
      <c r="FP104" s="5">
        <v>1.1289739884393</v>
      </c>
      <c r="FQ104" s="33">
        <f t="shared" si="89"/>
        <v>0.382007144274128</v>
      </c>
      <c r="FR104" s="33">
        <f t="shared" si="90"/>
        <v>0.00162052550931296</v>
      </c>
    </row>
    <row r="105" spans="1:174">
      <c r="A105" s="4">
        <v>23</v>
      </c>
      <c r="B105" s="4" t="s">
        <v>261</v>
      </c>
      <c r="C105" s="4" t="s">
        <v>262</v>
      </c>
      <c r="D105" s="4" t="s">
        <v>263</v>
      </c>
      <c r="E105" s="5">
        <v>115.298056</v>
      </c>
      <c r="F105" s="5">
        <v>37.798611</v>
      </c>
      <c r="G105" s="4" t="s">
        <v>264</v>
      </c>
      <c r="H105" s="4" t="s">
        <v>265</v>
      </c>
      <c r="I105" s="4">
        <v>31</v>
      </c>
      <c r="J105" s="5">
        <v>11.5</v>
      </c>
      <c r="K105" s="4">
        <v>540</v>
      </c>
      <c r="L105" t="s">
        <v>86</v>
      </c>
      <c r="M105" s="6">
        <v>55.2</v>
      </c>
      <c r="N105" s="7" t="s">
        <v>109</v>
      </c>
      <c r="O105" s="4" t="s">
        <v>88</v>
      </c>
      <c r="P105" s="4" t="s">
        <v>88</v>
      </c>
      <c r="Q105" s="4" t="s">
        <v>125</v>
      </c>
      <c r="S105" s="8"/>
      <c r="AA105" s="4">
        <v>2008</v>
      </c>
      <c r="AB105" s="4">
        <v>14</v>
      </c>
      <c r="AC105" s="4" t="s">
        <v>109</v>
      </c>
      <c r="AD105" s="4" t="s">
        <v>90</v>
      </c>
      <c r="AE105" s="5">
        <v>0.294099986553192</v>
      </c>
      <c r="AF105" s="4">
        <v>3</v>
      </c>
      <c r="AG105" s="4" t="s">
        <v>91</v>
      </c>
      <c r="AH105" s="4" t="s">
        <v>91</v>
      </c>
      <c r="AI105" s="4">
        <v>25</v>
      </c>
      <c r="AJ105" s="8">
        <v>4</v>
      </c>
      <c r="AK105" s="4" t="s">
        <v>268</v>
      </c>
      <c r="AL105" s="4" t="s">
        <v>114</v>
      </c>
      <c r="AM105" s="7" t="s">
        <v>141</v>
      </c>
      <c r="AN105" s="7" t="s">
        <v>95</v>
      </c>
      <c r="AO105" s="5">
        <v>8.1</v>
      </c>
      <c r="AP105" s="5">
        <v>0.5</v>
      </c>
      <c r="AQ105" s="9">
        <v>0.120000004768372</v>
      </c>
      <c r="AR105" s="9">
        <v>44.5</v>
      </c>
      <c r="AS105" s="9">
        <v>35</v>
      </c>
      <c r="AT105" s="9">
        <v>21</v>
      </c>
      <c r="AU105" s="5">
        <v>0.0436363636363636</v>
      </c>
      <c r="AV105" s="14">
        <f t="shared" si="91"/>
        <v>0.00928731025321662</v>
      </c>
      <c r="AX105" s="5">
        <v>0.0245454545454545</v>
      </c>
      <c r="AY105" s="14">
        <f t="shared" si="92"/>
        <v>0.00534276569516544</v>
      </c>
      <c r="BA105" s="33">
        <f t="shared" si="58"/>
        <v>-0.575364144903563</v>
      </c>
      <c r="BB105" s="33">
        <f t="shared" si="59"/>
        <v>0.03089261769063</v>
      </c>
      <c r="CI105" s="5">
        <v>21.0447745198902</v>
      </c>
      <c r="CJ105" s="14">
        <f t="shared" si="67"/>
        <v>0.580060310962468</v>
      </c>
      <c r="CK105" s="5">
        <v>0.334897976680399</v>
      </c>
      <c r="CL105" s="5">
        <v>23.3890603566529</v>
      </c>
      <c r="CM105" s="14">
        <f t="shared" si="68"/>
        <v>3.82839805235206</v>
      </c>
      <c r="CN105" s="5">
        <v>2.2103266460905</v>
      </c>
      <c r="CO105" s="33">
        <f t="shared" si="69"/>
        <v>0.105616118946624</v>
      </c>
      <c r="CP105" s="33">
        <f t="shared" si="70"/>
        <v>0.00918398086598801</v>
      </c>
      <c r="CQ105" s="5">
        <v>1.24125959037119</v>
      </c>
      <c r="CR105" s="14">
        <f t="shared" si="71"/>
        <v>0.106533316390121</v>
      </c>
      <c r="CS105" s="5">
        <v>0.0615070388954999</v>
      </c>
      <c r="CT105" s="5">
        <v>1.34571203130714</v>
      </c>
      <c r="CU105" s="14">
        <f t="shared" si="72"/>
        <v>0.261490867503042</v>
      </c>
      <c r="CV105" s="5">
        <v>0.15097182274351</v>
      </c>
      <c r="CW105" s="33">
        <f t="shared" si="73"/>
        <v>0.0807966015530635</v>
      </c>
      <c r="CX105" s="33">
        <f t="shared" si="74"/>
        <v>0.0150414063535605</v>
      </c>
      <c r="DO105" s="5">
        <v>11.4117647058823</v>
      </c>
      <c r="DP105" s="14">
        <f t="shared" si="97"/>
        <v>1.57230465465593</v>
      </c>
      <c r="DQ105" s="5">
        <v>0.9077705156137</v>
      </c>
      <c r="DR105" s="5">
        <v>10.3829581215202</v>
      </c>
      <c r="DS105" s="14">
        <f t="shared" si="98"/>
        <v>1.67712496496624</v>
      </c>
      <c r="DT105" s="5">
        <v>0.9682885499879</v>
      </c>
      <c r="DU105" s="33">
        <f t="shared" si="99"/>
        <v>-0.0944789950638372</v>
      </c>
      <c r="DV105" s="33">
        <f t="shared" si="100"/>
        <v>0.015024667741076</v>
      </c>
      <c r="DW105" s="5">
        <v>39.0132030178325</v>
      </c>
      <c r="DX105" s="14">
        <f t="shared" si="101"/>
        <v>5.56857898523947</v>
      </c>
      <c r="DY105" s="5">
        <v>3.2150205761317</v>
      </c>
      <c r="DZ105" s="5">
        <v>99.101342211553</v>
      </c>
      <c r="EA105" s="14">
        <f t="shared" si="102"/>
        <v>33.5145957444956</v>
      </c>
      <c r="EB105" s="5">
        <v>19.349660874866</v>
      </c>
      <c r="EC105" s="33">
        <f t="shared" si="103"/>
        <v>0.932242857498799</v>
      </c>
      <c r="ED105" s="33">
        <f t="shared" si="104"/>
        <v>0.0449142156019395</v>
      </c>
      <c r="EE105" s="5">
        <v>202.767857142857</v>
      </c>
      <c r="EF105" s="14">
        <f t="shared" si="75"/>
        <v>10.3098262355291</v>
      </c>
      <c r="EG105" s="5">
        <v>5.95238095238099</v>
      </c>
      <c r="EH105" s="5">
        <v>257.827380952381</v>
      </c>
      <c r="EI105" s="14">
        <f t="shared" si="76"/>
        <v>36.0843918243528</v>
      </c>
      <c r="EJ105" s="5">
        <v>20.833333333334</v>
      </c>
      <c r="EK105" s="33">
        <f t="shared" si="77"/>
        <v>0.240228531116474</v>
      </c>
      <c r="EL105" s="33">
        <f t="shared" si="78"/>
        <v>0.00739094598392548</v>
      </c>
      <c r="EM105" s="5">
        <v>28.0708745619459</v>
      </c>
      <c r="EN105" s="14">
        <f t="shared" si="79"/>
        <v>7.08688975486602</v>
      </c>
      <c r="EO105" s="5">
        <v>4.0916177076891</v>
      </c>
      <c r="EP105" s="5">
        <v>18.6504586683157</v>
      </c>
      <c r="EQ105" s="14">
        <f t="shared" si="80"/>
        <v>3.22182069860274</v>
      </c>
      <c r="ER105" s="5">
        <v>1.860119047619</v>
      </c>
      <c r="ES105" s="33">
        <f t="shared" si="81"/>
        <v>-0.408861807089707</v>
      </c>
      <c r="ET105" s="33">
        <f t="shared" si="82"/>
        <v>0.0311932871843003</v>
      </c>
      <c r="EU105" s="5">
        <v>5.90662049972443</v>
      </c>
      <c r="EV105" s="14">
        <f t="shared" si="93"/>
        <v>0.704563677482406</v>
      </c>
      <c r="EW105" s="5">
        <v>0.4067800288557</v>
      </c>
      <c r="EX105" s="5">
        <v>3.20726051011988</v>
      </c>
      <c r="EY105" s="14">
        <f t="shared" si="94"/>
        <v>0.192265201234316</v>
      </c>
      <c r="EZ105" s="5">
        <v>0.11100436568843</v>
      </c>
      <c r="FA105" s="33">
        <f t="shared" si="95"/>
        <v>-0.610656691274558</v>
      </c>
      <c r="FB105" s="33">
        <f t="shared" si="96"/>
        <v>0.00594074417256417</v>
      </c>
      <c r="FK105" s="5">
        <v>21.3013808606294</v>
      </c>
      <c r="FL105" s="14">
        <f t="shared" si="87"/>
        <v>0.651813436133339</v>
      </c>
      <c r="FM105" s="5">
        <v>0.376324662812998</v>
      </c>
      <c r="FN105" s="5">
        <v>21.4268224149004</v>
      </c>
      <c r="FO105" s="14">
        <f t="shared" si="88"/>
        <v>5.21450748906812</v>
      </c>
      <c r="FP105" s="5">
        <v>3.0105973025048</v>
      </c>
      <c r="FQ105" s="33">
        <f t="shared" si="89"/>
        <v>0.00587162132022323</v>
      </c>
      <c r="FR105" s="33">
        <f t="shared" si="90"/>
        <v>0.0200540501127062</v>
      </c>
    </row>
    <row r="106" spans="1:174">
      <c r="A106" s="4">
        <v>23</v>
      </c>
      <c r="B106" s="4" t="s">
        <v>261</v>
      </c>
      <c r="C106" s="4" t="s">
        <v>262</v>
      </c>
      <c r="D106" s="4" t="s">
        <v>263</v>
      </c>
      <c r="E106" s="5">
        <v>115.298056</v>
      </c>
      <c r="F106" s="5">
        <v>37.798611</v>
      </c>
      <c r="G106" s="4" t="s">
        <v>264</v>
      </c>
      <c r="H106" s="4" t="s">
        <v>265</v>
      </c>
      <c r="I106" s="4">
        <v>31</v>
      </c>
      <c r="J106" s="5">
        <v>11.5</v>
      </c>
      <c r="K106" s="4">
        <v>540</v>
      </c>
      <c r="L106" t="s">
        <v>86</v>
      </c>
      <c r="M106" s="6">
        <v>10.2</v>
      </c>
      <c r="N106" s="7" t="s">
        <v>109</v>
      </c>
      <c r="O106" s="4" t="s">
        <v>88</v>
      </c>
      <c r="P106" s="4" t="s">
        <v>88</v>
      </c>
      <c r="Q106" s="4" t="s">
        <v>125</v>
      </c>
      <c r="S106" s="8"/>
      <c r="AA106" s="4">
        <v>2008</v>
      </c>
      <c r="AB106" s="4">
        <v>14</v>
      </c>
      <c r="AC106" s="4" t="s">
        <v>109</v>
      </c>
      <c r="AD106" s="4" t="s">
        <v>90</v>
      </c>
      <c r="AE106" s="5">
        <v>0.294099986553192</v>
      </c>
      <c r="AF106" s="4">
        <v>3</v>
      </c>
      <c r="AG106" s="4" t="s">
        <v>91</v>
      </c>
      <c r="AH106" s="4" t="s">
        <v>91</v>
      </c>
      <c r="AI106" s="4">
        <v>25</v>
      </c>
      <c r="AJ106" s="8">
        <v>4</v>
      </c>
      <c r="AK106" s="4" t="s">
        <v>269</v>
      </c>
      <c r="AL106" s="4" t="s">
        <v>114</v>
      </c>
      <c r="AM106" s="7" t="s">
        <v>141</v>
      </c>
      <c r="AN106" s="7" t="s">
        <v>95</v>
      </c>
      <c r="AO106" s="5">
        <v>8.1</v>
      </c>
      <c r="AP106" s="5">
        <v>0.5</v>
      </c>
      <c r="AQ106" s="9">
        <v>0.120000004768372</v>
      </c>
      <c r="AR106" s="9">
        <v>44.5</v>
      </c>
      <c r="AS106" s="9">
        <v>35</v>
      </c>
      <c r="AT106" s="9">
        <v>21</v>
      </c>
      <c r="AU106" s="5">
        <v>0.14090909090909</v>
      </c>
      <c r="AV106" s="14">
        <f t="shared" si="91"/>
        <v>0.0299902726926785</v>
      </c>
      <c r="AX106" s="5">
        <v>0.0518181818181818</v>
      </c>
      <c r="AY106" s="14">
        <f t="shared" si="92"/>
        <v>0.0112791720231271</v>
      </c>
      <c r="BA106" s="33">
        <f t="shared" si="58"/>
        <v>-1.00037384908469</v>
      </c>
      <c r="BB106" s="33">
        <f t="shared" si="59"/>
        <v>0.03089261769063</v>
      </c>
      <c r="CI106" s="5">
        <v>18.6335090877914</v>
      </c>
      <c r="CJ106" s="14">
        <f t="shared" si="67"/>
        <v>2.78428949261982</v>
      </c>
      <c r="CK106" s="5">
        <v>1.6075102880659</v>
      </c>
      <c r="CL106" s="5">
        <v>23.456039951989</v>
      </c>
      <c r="CM106" s="14">
        <f t="shared" si="68"/>
        <v>1.16012062192477</v>
      </c>
      <c r="CN106" s="5">
        <v>0.669795953360701</v>
      </c>
      <c r="CO106" s="33">
        <f t="shared" si="69"/>
        <v>0.230166505267358</v>
      </c>
      <c r="CP106" s="33">
        <f t="shared" si="70"/>
        <v>0.00825789865861374</v>
      </c>
      <c r="CQ106" s="5">
        <v>1.27025494235285</v>
      </c>
      <c r="CR106" s="14">
        <f t="shared" si="71"/>
        <v>0.232386404777917</v>
      </c>
      <c r="CS106" s="5">
        <v>0.13416835335454</v>
      </c>
      <c r="CT106" s="5">
        <v>1.36845291869634</v>
      </c>
      <c r="CU106" s="14">
        <f t="shared" si="72"/>
        <v>0.0871636225010085</v>
      </c>
      <c r="CV106" s="5">
        <v>0.0503239409145002</v>
      </c>
      <c r="CW106" s="33">
        <f t="shared" si="73"/>
        <v>0.074463222988906</v>
      </c>
      <c r="CX106" s="33">
        <f t="shared" si="74"/>
        <v>0.0125086054180944</v>
      </c>
      <c r="DO106" s="5">
        <v>8.02275478092471</v>
      </c>
      <c r="DP106" s="14">
        <f t="shared" si="97"/>
        <v>0.733742172172717</v>
      </c>
      <c r="DQ106" s="5">
        <v>0.423626240619699</v>
      </c>
      <c r="DR106" s="5">
        <v>9.23311546840958</v>
      </c>
      <c r="DS106" s="14">
        <f t="shared" si="98"/>
        <v>0.104820310310384</v>
      </c>
      <c r="DT106" s="5">
        <v>0.0605180343742404</v>
      </c>
      <c r="DU106" s="33">
        <f t="shared" si="99"/>
        <v>0.140514676974724</v>
      </c>
      <c r="DV106" s="33">
        <f t="shared" si="100"/>
        <v>0.00283112715814703</v>
      </c>
      <c r="DW106" s="5">
        <v>20.2142632601735</v>
      </c>
      <c r="DX106" s="14">
        <f t="shared" si="101"/>
        <v>6.44511456624963</v>
      </c>
      <c r="DY106" s="5">
        <v>3.7210886297822</v>
      </c>
      <c r="DZ106" s="5">
        <v>36.2149443682363</v>
      </c>
      <c r="EA106" s="14">
        <f t="shared" si="102"/>
        <v>3.86706873974974</v>
      </c>
      <c r="EB106" s="5">
        <v>2.2326531778693</v>
      </c>
      <c r="EC106" s="33">
        <f t="shared" si="103"/>
        <v>0.58308340427036</v>
      </c>
      <c r="ED106" s="33">
        <f t="shared" si="104"/>
        <v>0.0376870321249911</v>
      </c>
      <c r="EE106" s="5">
        <v>193.095238095238</v>
      </c>
      <c r="EF106" s="14">
        <f t="shared" si="75"/>
        <v>10.3098262355291</v>
      </c>
      <c r="EG106" s="5">
        <v>5.95238095238099</v>
      </c>
      <c r="EH106" s="5">
        <v>181.190476190476</v>
      </c>
      <c r="EI106" s="14">
        <f t="shared" si="76"/>
        <v>20.6196524710582</v>
      </c>
      <c r="EJ106" s="5">
        <v>11.904761904762</v>
      </c>
      <c r="EK106" s="33">
        <f t="shared" si="77"/>
        <v>-0.0636346962537271</v>
      </c>
      <c r="EL106" s="33">
        <f t="shared" si="78"/>
        <v>0.00526713808675168</v>
      </c>
      <c r="EM106" s="5">
        <v>31.7167078952793</v>
      </c>
      <c r="EN106" s="14">
        <f t="shared" si="79"/>
        <v>6.44475717926583</v>
      </c>
      <c r="EO106" s="5">
        <v>3.7208822923109</v>
      </c>
      <c r="EP106" s="5">
        <v>17.4983122036693</v>
      </c>
      <c r="EQ106" s="14">
        <f t="shared" si="80"/>
        <v>0.537899934817216</v>
      </c>
      <c r="ER106" s="5">
        <v>0.310556672163802</v>
      </c>
      <c r="ES106" s="33">
        <f t="shared" si="81"/>
        <v>-0.594739174203223</v>
      </c>
      <c r="ET106" s="33">
        <f t="shared" si="82"/>
        <v>0.0140780654245098</v>
      </c>
      <c r="EU106" s="5">
        <v>12.1970566716704</v>
      </c>
      <c r="EV106" s="14">
        <f t="shared" si="93"/>
        <v>0.831841278809835</v>
      </c>
      <c r="EW106" s="5">
        <v>0.480263786243901</v>
      </c>
      <c r="EX106" s="5">
        <v>6.3085865637416</v>
      </c>
      <c r="EY106" s="14">
        <f t="shared" si="94"/>
        <v>1.34438499128386</v>
      </c>
      <c r="EZ106" s="5">
        <v>0.77618103661223</v>
      </c>
      <c r="FA106" s="33">
        <f t="shared" si="95"/>
        <v>-0.659283014157269</v>
      </c>
      <c r="FB106" s="33">
        <f t="shared" si="96"/>
        <v>0.0166881915492758</v>
      </c>
      <c r="FK106" s="5">
        <v>31.4621467565831</v>
      </c>
      <c r="FL106" s="14">
        <f t="shared" si="87"/>
        <v>8.03903237898014</v>
      </c>
      <c r="FM106" s="5">
        <v>4.6413375080283</v>
      </c>
      <c r="FN106" s="5">
        <v>25.1900690430314</v>
      </c>
      <c r="FO106" s="14">
        <f t="shared" si="88"/>
        <v>6.30086321595737</v>
      </c>
      <c r="FP106" s="5">
        <v>3.63780507386</v>
      </c>
      <c r="FQ106" s="33">
        <f t="shared" si="89"/>
        <v>-0.222335301704425</v>
      </c>
      <c r="FR106" s="33">
        <f t="shared" si="90"/>
        <v>0.0426180179562025</v>
      </c>
    </row>
    <row r="107" spans="1:174">
      <c r="A107" s="4">
        <v>23</v>
      </c>
      <c r="B107" s="4" t="s">
        <v>261</v>
      </c>
      <c r="C107" s="4" t="s">
        <v>262</v>
      </c>
      <c r="D107" s="4" t="s">
        <v>263</v>
      </c>
      <c r="E107" s="5">
        <v>115.298056</v>
      </c>
      <c r="F107" s="5">
        <v>37.798611</v>
      </c>
      <c r="G107" s="4" t="s">
        <v>264</v>
      </c>
      <c r="H107" s="4" t="s">
        <v>265</v>
      </c>
      <c r="I107" s="4">
        <v>31</v>
      </c>
      <c r="J107" s="5">
        <v>11.5</v>
      </c>
      <c r="K107" s="4">
        <v>540</v>
      </c>
      <c r="L107" t="s">
        <v>86</v>
      </c>
      <c r="M107" s="6">
        <v>32.7</v>
      </c>
      <c r="N107" s="7" t="s">
        <v>109</v>
      </c>
      <c r="O107" s="4" t="s">
        <v>88</v>
      </c>
      <c r="P107" s="4" t="s">
        <v>88</v>
      </c>
      <c r="Q107" s="4" t="s">
        <v>125</v>
      </c>
      <c r="S107" s="8"/>
      <c r="AA107" s="4">
        <v>2008</v>
      </c>
      <c r="AB107" s="4">
        <v>14</v>
      </c>
      <c r="AC107" s="4" t="s">
        <v>109</v>
      </c>
      <c r="AD107" s="4" t="s">
        <v>90</v>
      </c>
      <c r="AE107" s="5">
        <v>0.294099986553192</v>
      </c>
      <c r="AF107" s="4">
        <v>3</v>
      </c>
      <c r="AG107" s="4" t="s">
        <v>91</v>
      </c>
      <c r="AH107" s="4" t="s">
        <v>91</v>
      </c>
      <c r="AI107" s="4">
        <v>25</v>
      </c>
      <c r="AJ107" s="8">
        <v>4</v>
      </c>
      <c r="AK107" s="4" t="s">
        <v>270</v>
      </c>
      <c r="AL107" s="4" t="s">
        <v>114</v>
      </c>
      <c r="AM107" s="7" t="s">
        <v>141</v>
      </c>
      <c r="AN107" s="7" t="s">
        <v>95</v>
      </c>
      <c r="AO107" s="5">
        <v>8.1</v>
      </c>
      <c r="AP107" s="5">
        <v>0.5</v>
      </c>
      <c r="AQ107" s="9">
        <v>0.120000004768372</v>
      </c>
      <c r="AR107" s="9">
        <v>44.5</v>
      </c>
      <c r="AS107" s="9">
        <v>35</v>
      </c>
      <c r="AT107" s="9">
        <v>21</v>
      </c>
      <c r="AU107" s="5">
        <v>0.14090909090909</v>
      </c>
      <c r="AV107" s="14">
        <f t="shared" si="91"/>
        <v>0.0299902726926785</v>
      </c>
      <c r="AX107" s="5">
        <v>0.0445454545454545</v>
      </c>
      <c r="AY107" s="14">
        <f t="shared" si="92"/>
        <v>0.00969613033567062</v>
      </c>
      <c r="BA107" s="33">
        <f t="shared" si="58"/>
        <v>-1.15160481880861</v>
      </c>
      <c r="BB107" s="33">
        <f t="shared" si="59"/>
        <v>0.03089261769063</v>
      </c>
      <c r="CI107" s="5">
        <v>18.6335090877914</v>
      </c>
      <c r="CJ107" s="14">
        <f t="shared" si="67"/>
        <v>2.78428949261982</v>
      </c>
      <c r="CK107" s="5">
        <v>1.6075102880659</v>
      </c>
      <c r="CL107" s="5">
        <v>26.5371013374485</v>
      </c>
      <c r="CM107" s="14">
        <f t="shared" si="68"/>
        <v>1.27613268411746</v>
      </c>
      <c r="CN107" s="5">
        <v>0.736775548696897</v>
      </c>
      <c r="CO107" s="33">
        <f t="shared" si="69"/>
        <v>0.353582280595899</v>
      </c>
      <c r="CP107" s="33">
        <f t="shared" si="70"/>
        <v>0.00821332795285106</v>
      </c>
      <c r="CQ107" s="5">
        <v>1.27025494235285</v>
      </c>
      <c r="CR107" s="14">
        <f t="shared" si="71"/>
        <v>0.232386404777917</v>
      </c>
      <c r="CS107" s="5">
        <v>0.13416835335454</v>
      </c>
      <c r="CT107" s="5">
        <v>1.55049530747985</v>
      </c>
      <c r="CU107" s="14">
        <f t="shared" si="72"/>
        <v>0.038739387778226</v>
      </c>
      <c r="CV107" s="5">
        <v>0.0223661959620001</v>
      </c>
      <c r="CW107" s="33">
        <f t="shared" si="73"/>
        <v>0.199356810763071</v>
      </c>
      <c r="CX107" s="33">
        <f t="shared" si="74"/>
        <v>0.0113643402087121</v>
      </c>
      <c r="DO107" s="5">
        <v>8.02275478092471</v>
      </c>
      <c r="DP107" s="14">
        <f t="shared" si="97"/>
        <v>0.733742172172717</v>
      </c>
      <c r="DQ107" s="5">
        <v>0.423626240619699</v>
      </c>
      <c r="DR107" s="5">
        <v>10.9276204308884</v>
      </c>
      <c r="DS107" s="14">
        <f t="shared" si="98"/>
        <v>0.943382792793347</v>
      </c>
      <c r="DT107" s="5">
        <v>0.5446623093681</v>
      </c>
      <c r="DU107" s="33">
        <f t="shared" si="99"/>
        <v>0.309011716801963</v>
      </c>
      <c r="DV107" s="33">
        <f t="shared" si="100"/>
        <v>0.00527246287629295</v>
      </c>
      <c r="DW107" s="5">
        <v>20.2142632601735</v>
      </c>
      <c r="DX107" s="14">
        <f t="shared" si="101"/>
        <v>6.44511456624963</v>
      </c>
      <c r="DY107" s="5">
        <v>3.7210886297822</v>
      </c>
      <c r="DZ107" s="5">
        <v>133.707466468526</v>
      </c>
      <c r="EA107" s="14">
        <f t="shared" si="102"/>
        <v>22.5579009818725</v>
      </c>
      <c r="EB107" s="5">
        <v>13.023810204237</v>
      </c>
      <c r="EC107" s="33">
        <f t="shared" si="103"/>
        <v>1.88926587026576</v>
      </c>
      <c r="ED107" s="33">
        <f t="shared" si="104"/>
        <v>0.0433740874938808</v>
      </c>
      <c r="EE107" s="5">
        <v>193.095238095238</v>
      </c>
      <c r="EF107" s="14">
        <f t="shared" si="75"/>
        <v>10.3098262355291</v>
      </c>
      <c r="EG107" s="5">
        <v>5.95238095238099</v>
      </c>
      <c r="EH107" s="5">
        <v>183.422619047619</v>
      </c>
      <c r="EI107" s="14">
        <f t="shared" si="76"/>
        <v>42.5280332215582</v>
      </c>
      <c r="EJ107" s="5">
        <v>24.553571428572</v>
      </c>
      <c r="EK107" s="33">
        <f t="shared" si="77"/>
        <v>-0.0513906448330053</v>
      </c>
      <c r="EL107" s="33">
        <f t="shared" si="78"/>
        <v>0.0188696549720498</v>
      </c>
      <c r="EM107" s="5">
        <v>31.7167078952793</v>
      </c>
      <c r="EN107" s="14">
        <f t="shared" si="79"/>
        <v>6.44475717926583</v>
      </c>
      <c r="EO107" s="5">
        <v>3.7208822923109</v>
      </c>
      <c r="EP107" s="5">
        <v>28.7226409503195</v>
      </c>
      <c r="EQ107" s="14">
        <f t="shared" si="80"/>
        <v>6.08566131958311</v>
      </c>
      <c r="ER107" s="5">
        <v>3.5135582010582</v>
      </c>
      <c r="ES107" s="33">
        <f t="shared" si="81"/>
        <v>-0.0991579099298097</v>
      </c>
      <c r="ET107" s="33">
        <f t="shared" si="82"/>
        <v>0.0287270072203149</v>
      </c>
      <c r="EU107" s="5">
        <v>12.1970566716704</v>
      </c>
      <c r="EV107" s="14">
        <f t="shared" si="93"/>
        <v>0.831841278809835</v>
      </c>
      <c r="EW107" s="5">
        <v>0.480263786243901</v>
      </c>
      <c r="EX107" s="5">
        <v>3.22835700308872</v>
      </c>
      <c r="EY107" s="14">
        <f t="shared" si="94"/>
        <v>0.320033275013774</v>
      </c>
      <c r="EZ107" s="5">
        <v>0.18477129747884</v>
      </c>
      <c r="FA107" s="33">
        <f t="shared" si="95"/>
        <v>-1.32922132616691</v>
      </c>
      <c r="FB107" s="33">
        <f t="shared" si="96"/>
        <v>0.0048261343202181</v>
      </c>
      <c r="FK107" s="5">
        <v>31.4621467565831</v>
      </c>
      <c r="FL107" s="14">
        <f t="shared" si="87"/>
        <v>8.03903237898014</v>
      </c>
      <c r="FM107" s="5">
        <v>4.6413375080283</v>
      </c>
      <c r="FN107" s="5">
        <v>38.7377569043031</v>
      </c>
      <c r="FO107" s="14">
        <f t="shared" si="88"/>
        <v>5.86632092520164</v>
      </c>
      <c r="FP107" s="5">
        <v>3.3869219653179</v>
      </c>
      <c r="FQ107" s="33">
        <f t="shared" si="89"/>
        <v>0.208029622063998</v>
      </c>
      <c r="FR107" s="33">
        <f t="shared" si="90"/>
        <v>0.0294069061583648</v>
      </c>
    </row>
    <row r="108" ht="16.05" customHeight="1" spans="1:174">
      <c r="A108" s="4">
        <v>23</v>
      </c>
      <c r="B108" s="4" t="s">
        <v>261</v>
      </c>
      <c r="C108" s="4" t="s">
        <v>262</v>
      </c>
      <c r="D108" s="4" t="s">
        <v>263</v>
      </c>
      <c r="E108" s="5">
        <v>115.298056</v>
      </c>
      <c r="F108" s="5">
        <v>37.798611</v>
      </c>
      <c r="G108" s="4" t="s">
        <v>264</v>
      </c>
      <c r="H108" s="4" t="s">
        <v>265</v>
      </c>
      <c r="I108" s="4">
        <v>31</v>
      </c>
      <c r="J108" s="5">
        <v>11.5</v>
      </c>
      <c r="K108" s="4">
        <v>540</v>
      </c>
      <c r="L108" t="s">
        <v>86</v>
      </c>
      <c r="M108" s="6">
        <v>55.2</v>
      </c>
      <c r="N108" s="7" t="s">
        <v>109</v>
      </c>
      <c r="O108" s="4" t="s">
        <v>88</v>
      </c>
      <c r="P108" s="4" t="s">
        <v>88</v>
      </c>
      <c r="Q108" s="4" t="s">
        <v>125</v>
      </c>
      <c r="S108" s="8"/>
      <c r="AA108" s="4">
        <v>2008</v>
      </c>
      <c r="AB108" s="4">
        <v>14</v>
      </c>
      <c r="AC108" s="4" t="s">
        <v>109</v>
      </c>
      <c r="AD108" s="4" t="s">
        <v>90</v>
      </c>
      <c r="AE108" s="5">
        <v>0.294099986553192</v>
      </c>
      <c r="AF108" s="4">
        <v>3</v>
      </c>
      <c r="AG108" s="4" t="s">
        <v>91</v>
      </c>
      <c r="AH108" s="4" t="s">
        <v>91</v>
      </c>
      <c r="AI108" s="4">
        <v>25</v>
      </c>
      <c r="AJ108" s="8">
        <v>4</v>
      </c>
      <c r="AK108" s="4" t="s">
        <v>271</v>
      </c>
      <c r="AL108" s="4" t="s">
        <v>114</v>
      </c>
      <c r="AM108" s="7" t="s">
        <v>141</v>
      </c>
      <c r="AN108" s="7" t="s">
        <v>95</v>
      </c>
      <c r="AO108" s="5">
        <v>8.1</v>
      </c>
      <c r="AP108" s="5">
        <v>0.5</v>
      </c>
      <c r="AQ108" s="9">
        <v>0.120000004768372</v>
      </c>
      <c r="AR108" s="9">
        <v>44.5</v>
      </c>
      <c r="AS108" s="9">
        <v>35</v>
      </c>
      <c r="AT108" s="9">
        <v>21</v>
      </c>
      <c r="AU108" s="5">
        <v>0.14090909090909</v>
      </c>
      <c r="AV108" s="14">
        <f t="shared" si="91"/>
        <v>0.0299902726926785</v>
      </c>
      <c r="AX108" s="5">
        <v>0.0254545454545454</v>
      </c>
      <c r="AY108" s="14">
        <f t="shared" si="92"/>
        <v>0.00554064590609749</v>
      </c>
      <c r="BA108" s="33">
        <f t="shared" si="58"/>
        <v>-1.71122060674404</v>
      </c>
      <c r="BB108" s="33">
        <f t="shared" si="59"/>
        <v>0.03089261769063</v>
      </c>
      <c r="CI108" s="5">
        <v>18.6335090877914</v>
      </c>
      <c r="CJ108" s="14">
        <f t="shared" si="67"/>
        <v>2.78428949261982</v>
      </c>
      <c r="CK108" s="5">
        <v>1.6075102880659</v>
      </c>
      <c r="CL108" s="5">
        <v>21.781550068587</v>
      </c>
      <c r="CM108" s="14">
        <f t="shared" si="68"/>
        <v>1.16012062192494</v>
      </c>
      <c r="CN108" s="5">
        <v>0.669795953360801</v>
      </c>
      <c r="CO108" s="33">
        <f t="shared" si="69"/>
        <v>0.156101760619828</v>
      </c>
      <c r="CP108" s="33">
        <f t="shared" si="70"/>
        <v>0.00838808939282899</v>
      </c>
      <c r="CQ108" s="5">
        <v>1.27025494235285</v>
      </c>
      <c r="CR108" s="14">
        <f t="shared" si="71"/>
        <v>0.232386404777917</v>
      </c>
      <c r="CS108" s="5">
        <v>0.13416835335454</v>
      </c>
      <c r="CT108" s="5">
        <v>1.57041159795632</v>
      </c>
      <c r="CU108" s="14">
        <f t="shared" si="72"/>
        <v>0.0290545408336867</v>
      </c>
      <c r="CV108" s="5">
        <v>0.01677464697151</v>
      </c>
      <c r="CW108" s="33">
        <f t="shared" si="73"/>
        <v>0.212120126969913</v>
      </c>
      <c r="CX108" s="33">
        <f t="shared" si="74"/>
        <v>0.0112703524420972</v>
      </c>
      <c r="DO108" s="5">
        <v>8.02275478092471</v>
      </c>
      <c r="DP108" s="14">
        <f t="shared" si="97"/>
        <v>0.733742172172717</v>
      </c>
      <c r="DQ108" s="5">
        <v>0.423626240619699</v>
      </c>
      <c r="DR108" s="5">
        <v>9.59622367465505</v>
      </c>
      <c r="DS108" s="14">
        <f t="shared" si="98"/>
        <v>0.419281241241534</v>
      </c>
      <c r="DT108" s="5">
        <v>0.24207213749696</v>
      </c>
      <c r="DU108" s="33">
        <f t="shared" si="99"/>
        <v>0.179087802068203</v>
      </c>
      <c r="DV108" s="33">
        <f t="shared" si="100"/>
        <v>0.00342450579032054</v>
      </c>
      <c r="DW108" s="5">
        <v>20.2142632601735</v>
      </c>
      <c r="DX108" s="14">
        <f t="shared" si="101"/>
        <v>6.44511456624963</v>
      </c>
      <c r="DY108" s="5">
        <v>3.7210886297822</v>
      </c>
      <c r="DZ108" s="5">
        <v>152.312909617436</v>
      </c>
      <c r="EA108" s="14">
        <f t="shared" si="102"/>
        <v>2.57804582650008</v>
      </c>
      <c r="EB108" s="5">
        <v>1.48843545191301</v>
      </c>
      <c r="EC108" s="33">
        <f t="shared" si="103"/>
        <v>2.0195485634811</v>
      </c>
      <c r="ED108" s="33">
        <f t="shared" si="104"/>
        <v>0.0339817996087268</v>
      </c>
      <c r="EE108" s="5">
        <v>193.095238095238</v>
      </c>
      <c r="EF108" s="14">
        <f t="shared" si="75"/>
        <v>10.3098262355291</v>
      </c>
      <c r="EG108" s="5">
        <v>5.95238095238099</v>
      </c>
      <c r="EH108" s="5">
        <v>184.910714285714</v>
      </c>
      <c r="EI108" s="14">
        <f t="shared" si="76"/>
        <v>5.15491311776541</v>
      </c>
      <c r="EJ108" s="5">
        <v>2.97619047619099</v>
      </c>
      <c r="EK108" s="33">
        <f t="shared" si="77"/>
        <v>-0.0433104457315556</v>
      </c>
      <c r="EL108" s="33">
        <f t="shared" si="78"/>
        <v>0.00120930911194162</v>
      </c>
      <c r="EM108" s="5">
        <v>31.7167078952793</v>
      </c>
      <c r="EN108" s="14">
        <f t="shared" si="79"/>
        <v>6.44475717926583</v>
      </c>
      <c r="EO108" s="5">
        <v>3.7208822923109</v>
      </c>
      <c r="EP108" s="5">
        <v>21.9652820724249</v>
      </c>
      <c r="EQ108" s="14">
        <f t="shared" si="80"/>
        <v>3.76065045180361</v>
      </c>
      <c r="ER108" s="5">
        <v>2.1712125506769</v>
      </c>
      <c r="ES108" s="33">
        <f t="shared" si="81"/>
        <v>-0.367380485727465</v>
      </c>
      <c r="ET108" s="33">
        <f t="shared" si="82"/>
        <v>0.0235339029976115</v>
      </c>
      <c r="EU108" s="5">
        <v>12.1970566716704</v>
      </c>
      <c r="EV108" s="14">
        <f t="shared" si="93"/>
        <v>0.831841278809835</v>
      </c>
      <c r="EW108" s="5">
        <v>0.480263786243901</v>
      </c>
      <c r="EX108" s="5">
        <v>1.84802337924111</v>
      </c>
      <c r="EY108" s="14">
        <f t="shared" si="94"/>
        <v>0.512053240022014</v>
      </c>
      <c r="EZ108" s="5">
        <v>0.29563407596613</v>
      </c>
      <c r="FA108" s="33">
        <f t="shared" si="95"/>
        <v>-1.88707804196778</v>
      </c>
      <c r="FB108" s="33">
        <f t="shared" si="96"/>
        <v>0.0271418217209711</v>
      </c>
      <c r="FK108" s="5">
        <v>31.4621467565831</v>
      </c>
      <c r="FL108" s="14">
        <f t="shared" si="87"/>
        <v>8.03903237898014</v>
      </c>
      <c r="FM108" s="5">
        <v>4.6413375080283</v>
      </c>
      <c r="FN108" s="5">
        <v>39.8667308927424</v>
      </c>
      <c r="FO108" s="14">
        <f t="shared" si="88"/>
        <v>2.17271145377833</v>
      </c>
      <c r="FP108" s="5">
        <v>1.2544155427103</v>
      </c>
      <c r="FQ108" s="33">
        <f t="shared" si="89"/>
        <v>0.236757030913415</v>
      </c>
      <c r="FR108" s="33">
        <f t="shared" si="90"/>
        <v>0.0227526008871428</v>
      </c>
    </row>
    <row r="109" spans="1:166">
      <c r="A109" s="4">
        <v>24</v>
      </c>
      <c r="B109" s="4" t="s">
        <v>272</v>
      </c>
      <c r="C109" s="4" t="s">
        <v>273</v>
      </c>
      <c r="D109" s="4" t="s">
        <v>274</v>
      </c>
      <c r="E109" s="5">
        <v>110.087333</v>
      </c>
      <c r="F109" s="5">
        <v>29.767333</v>
      </c>
      <c r="G109" s="4" t="s">
        <v>85</v>
      </c>
      <c r="H109" s="4" t="s">
        <v>85</v>
      </c>
      <c r="I109" s="4">
        <v>1440</v>
      </c>
      <c r="J109" s="5">
        <v>11.5</v>
      </c>
      <c r="K109" s="4">
        <v>2105</v>
      </c>
      <c r="L109" t="s">
        <v>86</v>
      </c>
      <c r="M109" s="6">
        <v>1.2</v>
      </c>
      <c r="N109" s="7" t="s">
        <v>87</v>
      </c>
      <c r="O109" s="4" t="s">
        <v>124</v>
      </c>
      <c r="P109" s="4" t="s">
        <v>124</v>
      </c>
      <c r="Q109" s="4" t="s">
        <v>125</v>
      </c>
      <c r="S109" s="8"/>
      <c r="AA109" s="4">
        <v>2016</v>
      </c>
      <c r="AB109" s="4">
        <v>1</v>
      </c>
      <c r="AC109" s="4" t="s">
        <v>87</v>
      </c>
      <c r="AD109" s="4" t="s">
        <v>138</v>
      </c>
      <c r="AE109" s="5">
        <v>1.52380001544952</v>
      </c>
      <c r="AF109" s="4">
        <v>6</v>
      </c>
      <c r="AG109" s="4" t="s">
        <v>91</v>
      </c>
      <c r="AH109" s="4" t="s">
        <v>91</v>
      </c>
      <c r="AI109" s="4">
        <v>20</v>
      </c>
      <c r="AJ109" s="8">
        <v>4</v>
      </c>
      <c r="AK109" s="4" t="s">
        <v>275</v>
      </c>
      <c r="AL109" s="4" t="s">
        <v>93</v>
      </c>
      <c r="AM109" s="7" t="s">
        <v>276</v>
      </c>
      <c r="AN109" s="7" t="s">
        <v>118</v>
      </c>
      <c r="AO109" s="5">
        <v>5</v>
      </c>
      <c r="AP109" s="5">
        <v>3.57</v>
      </c>
      <c r="AQ109" s="9">
        <v>0.267</v>
      </c>
      <c r="AR109" s="9">
        <v>24</v>
      </c>
      <c r="AS109" s="9">
        <v>44</v>
      </c>
      <c r="AT109" s="9">
        <v>32</v>
      </c>
      <c r="AU109" s="5">
        <v>0.56621637675732</v>
      </c>
      <c r="AV109" s="14">
        <f t="shared" si="56"/>
        <v>0.0121453752918702</v>
      </c>
      <c r="AW109" s="5">
        <v>0.00495832869994806</v>
      </c>
      <c r="AX109" s="5">
        <v>0.561850129186794</v>
      </c>
      <c r="AY109" s="14">
        <f t="shared" si="57"/>
        <v>0.016991153209679</v>
      </c>
      <c r="AZ109" s="5">
        <v>0.00693660925086104</v>
      </c>
      <c r="BA109" s="33">
        <f t="shared" si="58"/>
        <v>-0.00774115595423874</v>
      </c>
      <c r="BB109" s="33">
        <f t="shared" si="59"/>
        <v>0.000229108227538665</v>
      </c>
      <c r="EE109" s="5">
        <v>258.666964912152</v>
      </c>
      <c r="EF109" s="14">
        <f t="shared" si="75"/>
        <v>14.6465395401117</v>
      </c>
      <c r="EG109" s="5">
        <v>5.97942472846199</v>
      </c>
      <c r="EH109" s="5">
        <v>266.136853118987</v>
      </c>
      <c r="EI109" s="14">
        <f t="shared" si="76"/>
        <v>6.762820224604</v>
      </c>
      <c r="EJ109" s="5">
        <v>2.76090979540902</v>
      </c>
      <c r="EK109" s="33">
        <f t="shared" si="77"/>
        <v>0.0284692773638415</v>
      </c>
      <c r="EL109" s="33">
        <f t="shared" si="78"/>
        <v>0.000641983955935638</v>
      </c>
      <c r="EU109" s="5">
        <v>29.4205526366542</v>
      </c>
      <c r="EV109" s="14">
        <f t="shared" si="93"/>
        <v>1.91718931272924</v>
      </c>
      <c r="EW109" s="5">
        <v>0.7826892594173</v>
      </c>
      <c r="EX109" s="5">
        <v>39.7655657960613</v>
      </c>
      <c r="EY109" s="14">
        <f t="shared" si="94"/>
        <v>8.38453443793512</v>
      </c>
      <c r="EZ109" s="5">
        <v>3.4229718506224</v>
      </c>
      <c r="FA109" s="33">
        <f t="shared" si="95"/>
        <v>0.301307857418327</v>
      </c>
      <c r="FB109" s="33">
        <f t="shared" si="96"/>
        <v>0.00811730382758562</v>
      </c>
      <c r="FC109" s="5">
        <v>16.3536381579744</v>
      </c>
      <c r="FD109" s="14">
        <f>FE109*(AF109^0.5)</f>
        <v>2.26288285676012</v>
      </c>
      <c r="FE109" s="5">
        <v>0.9238180577923</v>
      </c>
      <c r="FF109" s="5">
        <v>19.8617249716446</v>
      </c>
      <c r="FG109" s="14">
        <f>FH109*(AF109^0.5)</f>
        <v>3.08659199058383</v>
      </c>
      <c r="FH109" s="5">
        <v>1.2600959035153</v>
      </c>
      <c r="FI109" s="33">
        <f>LN(FF109)-LN(FC109)</f>
        <v>0.194344121526229</v>
      </c>
      <c r="FJ109" s="33">
        <f>(FG109^2)/(AF109*(FF109^2))+(FD109^2)/(AF109*(FC109^2))</f>
        <v>0.00721619573541314</v>
      </c>
    </row>
    <row r="110" spans="1:166">
      <c r="A110" s="4">
        <v>24</v>
      </c>
      <c r="B110" s="4" t="s">
        <v>272</v>
      </c>
      <c r="C110" s="4" t="s">
        <v>273</v>
      </c>
      <c r="D110" s="4" t="s">
        <v>274</v>
      </c>
      <c r="E110" s="5">
        <v>110.087333</v>
      </c>
      <c r="F110" s="5">
        <v>29.767333</v>
      </c>
      <c r="G110" s="4" t="s">
        <v>85</v>
      </c>
      <c r="H110" s="4" t="s">
        <v>85</v>
      </c>
      <c r="I110" s="4">
        <v>1440</v>
      </c>
      <c r="J110" s="5">
        <v>11.5</v>
      </c>
      <c r="K110" s="4">
        <v>2105</v>
      </c>
      <c r="L110" t="s">
        <v>86</v>
      </c>
      <c r="M110" s="6">
        <v>2.4</v>
      </c>
      <c r="N110" s="7" t="s">
        <v>87</v>
      </c>
      <c r="O110" s="4" t="s">
        <v>124</v>
      </c>
      <c r="P110" s="4" t="s">
        <v>124</v>
      </c>
      <c r="Q110" s="4" t="s">
        <v>125</v>
      </c>
      <c r="S110" s="8"/>
      <c r="AA110" s="4">
        <v>2016</v>
      </c>
      <c r="AB110" s="4">
        <v>1</v>
      </c>
      <c r="AC110" s="4" t="s">
        <v>87</v>
      </c>
      <c r="AD110" s="4" t="s">
        <v>138</v>
      </c>
      <c r="AE110" s="5">
        <v>1.52380001544952</v>
      </c>
      <c r="AF110" s="4">
        <v>6</v>
      </c>
      <c r="AG110" s="4" t="s">
        <v>91</v>
      </c>
      <c r="AH110" s="4" t="s">
        <v>91</v>
      </c>
      <c r="AI110" s="4">
        <v>20</v>
      </c>
      <c r="AJ110" s="8">
        <v>4</v>
      </c>
      <c r="AK110" s="4" t="s">
        <v>277</v>
      </c>
      <c r="AL110" s="4" t="s">
        <v>93</v>
      </c>
      <c r="AM110" s="7" t="s">
        <v>276</v>
      </c>
      <c r="AN110" s="7" t="s">
        <v>118</v>
      </c>
      <c r="AO110" s="5">
        <v>5</v>
      </c>
      <c r="AP110" s="5">
        <v>3.57</v>
      </c>
      <c r="AQ110" s="9">
        <v>0.267</v>
      </c>
      <c r="AR110" s="9">
        <v>24</v>
      </c>
      <c r="AS110" s="9">
        <v>44</v>
      </c>
      <c r="AT110" s="9">
        <v>32</v>
      </c>
      <c r="AU110" s="5">
        <v>0.56621637675732</v>
      </c>
      <c r="AV110" s="14">
        <f t="shared" si="56"/>
        <v>0.0121453752918702</v>
      </c>
      <c r="AW110" s="5">
        <v>0.00495832869994806</v>
      </c>
      <c r="AX110" s="5">
        <v>0.566393159274636</v>
      </c>
      <c r="AY110" s="14">
        <f t="shared" si="57"/>
        <v>0.0145648275288452</v>
      </c>
      <c r="AZ110" s="5">
        <v>0.00594606593955205</v>
      </c>
      <c r="BA110" s="33">
        <f t="shared" si="58"/>
        <v>0.000312168515499089</v>
      </c>
      <c r="BB110" s="33">
        <f t="shared" si="59"/>
        <v>0.00018689479888248</v>
      </c>
      <c r="EE110" s="5">
        <v>258.666964912152</v>
      </c>
      <c r="EF110" s="14">
        <f t="shared" si="75"/>
        <v>14.6465395401117</v>
      </c>
      <c r="EG110" s="5">
        <v>5.97942472846199</v>
      </c>
      <c r="EH110" s="5">
        <v>277.745814173505</v>
      </c>
      <c r="EI110" s="14">
        <f t="shared" si="76"/>
        <v>5.63817856578081</v>
      </c>
      <c r="EJ110" s="5">
        <v>2.30177676081001</v>
      </c>
      <c r="EK110" s="33">
        <f t="shared" si="77"/>
        <v>0.0711649733984068</v>
      </c>
      <c r="EL110" s="33">
        <f t="shared" si="78"/>
        <v>0.000603043775138754</v>
      </c>
      <c r="EU110" s="5">
        <v>29.4205526366542</v>
      </c>
      <c r="EV110" s="14">
        <f t="shared" si="93"/>
        <v>1.91718931272924</v>
      </c>
      <c r="EW110" s="5">
        <v>0.7826892594173</v>
      </c>
      <c r="EX110" s="5">
        <v>42.4803225791788</v>
      </c>
      <c r="EY110" s="14">
        <f t="shared" si="94"/>
        <v>11.0219745451015</v>
      </c>
      <c r="EZ110" s="5">
        <v>4.4997022655739</v>
      </c>
      <c r="FA110" s="33">
        <f t="shared" si="95"/>
        <v>0.367347471193187</v>
      </c>
      <c r="FB110" s="33">
        <f t="shared" si="96"/>
        <v>0.0119277219095761</v>
      </c>
      <c r="FC110" s="5">
        <v>16.3536381579744</v>
      </c>
      <c r="FD110" s="14">
        <f>FE110*(AF110^0.5)</f>
        <v>2.26288285676012</v>
      </c>
      <c r="FE110" s="5">
        <v>0.9238180577923</v>
      </c>
      <c r="FF110" s="5">
        <v>22.1937222753674</v>
      </c>
      <c r="FG110" s="14">
        <f>FH110*(AF110^0.5)</f>
        <v>3.70329245236589</v>
      </c>
      <c r="FH110" s="5">
        <v>1.5118628127661</v>
      </c>
      <c r="FI110" s="33">
        <f>LN(FF110)-LN(FC110)</f>
        <v>0.305359078602204</v>
      </c>
      <c r="FJ110" s="33">
        <f>(FG110^2)/(AF110*(FF110^2))+(FD110^2)/(AF110*(FC110^2))</f>
        <v>0.00783162405051422</v>
      </c>
    </row>
    <row r="111" spans="1:166">
      <c r="A111" s="4">
        <v>24</v>
      </c>
      <c r="B111" s="4" t="s">
        <v>272</v>
      </c>
      <c r="C111" s="4" t="s">
        <v>273</v>
      </c>
      <c r="D111" s="4" t="s">
        <v>274</v>
      </c>
      <c r="E111" s="5">
        <v>110.087333</v>
      </c>
      <c r="F111" s="5">
        <v>29.767333</v>
      </c>
      <c r="G111" s="4" t="s">
        <v>85</v>
      </c>
      <c r="H111" s="4" t="s">
        <v>85</v>
      </c>
      <c r="I111" s="4">
        <v>1440</v>
      </c>
      <c r="J111" s="5">
        <v>11.5</v>
      </c>
      <c r="K111" s="4">
        <v>2105</v>
      </c>
      <c r="L111" t="s">
        <v>86</v>
      </c>
      <c r="M111" s="6">
        <v>4.8</v>
      </c>
      <c r="N111" s="7" t="s">
        <v>87</v>
      </c>
      <c r="O111" s="4" t="s">
        <v>124</v>
      </c>
      <c r="P111" s="4" t="s">
        <v>124</v>
      </c>
      <c r="Q111" s="4" t="s">
        <v>125</v>
      </c>
      <c r="S111" s="8"/>
      <c r="AA111" s="4">
        <v>2016</v>
      </c>
      <c r="AB111" s="4">
        <v>1</v>
      </c>
      <c r="AC111" s="4" t="s">
        <v>87</v>
      </c>
      <c r="AD111" s="4" t="s">
        <v>138</v>
      </c>
      <c r="AE111" s="5">
        <v>1.52380001544952</v>
      </c>
      <c r="AF111" s="4">
        <v>6</v>
      </c>
      <c r="AG111" s="4" t="s">
        <v>91</v>
      </c>
      <c r="AH111" s="4" t="s">
        <v>91</v>
      </c>
      <c r="AI111" s="4">
        <v>20</v>
      </c>
      <c r="AJ111" s="8">
        <v>4</v>
      </c>
      <c r="AK111" s="4" t="s">
        <v>278</v>
      </c>
      <c r="AL111" s="4" t="s">
        <v>93</v>
      </c>
      <c r="AM111" s="7" t="s">
        <v>276</v>
      </c>
      <c r="AN111" s="7" t="s">
        <v>118</v>
      </c>
      <c r="AO111" s="5">
        <v>5</v>
      </c>
      <c r="AP111" s="5">
        <v>3.57</v>
      </c>
      <c r="AQ111" s="9">
        <v>0.267</v>
      </c>
      <c r="AR111" s="9">
        <v>24</v>
      </c>
      <c r="AS111" s="9">
        <v>44</v>
      </c>
      <c r="AT111" s="9">
        <v>32</v>
      </c>
      <c r="AU111" s="5">
        <v>0.56621637675732</v>
      </c>
      <c r="AV111" s="14">
        <f t="shared" si="56"/>
        <v>0.0121453752918702</v>
      </c>
      <c r="AW111" s="5">
        <v>0.00495832869994806</v>
      </c>
      <c r="AX111" s="5">
        <v>0.575888905919018</v>
      </c>
      <c r="AY111" s="14">
        <f t="shared" si="57"/>
        <v>0.0145579540849912</v>
      </c>
      <c r="AZ111" s="5">
        <v>0.00594325986784905</v>
      </c>
      <c r="BA111" s="33">
        <f t="shared" si="58"/>
        <v>0.0169384741861541</v>
      </c>
      <c r="BB111" s="33">
        <f t="shared" si="59"/>
        <v>0.000183189674615274</v>
      </c>
      <c r="EE111" s="5">
        <v>258.666964912152</v>
      </c>
      <c r="EF111" s="14">
        <f t="shared" si="75"/>
        <v>14.6465395401117</v>
      </c>
      <c r="EG111" s="5">
        <v>5.97942472846199</v>
      </c>
      <c r="EH111" s="5">
        <v>281.078157429612</v>
      </c>
      <c r="EI111" s="14">
        <f t="shared" si="76"/>
        <v>13.5162840294157</v>
      </c>
      <c r="EJ111" s="5">
        <v>5.51799984843296</v>
      </c>
      <c r="EK111" s="33">
        <f t="shared" si="77"/>
        <v>0.0830913864534608</v>
      </c>
      <c r="EL111" s="33">
        <f t="shared" si="78"/>
        <v>0.000919761353840592</v>
      </c>
      <c r="EU111" s="5">
        <v>29.4205526366542</v>
      </c>
      <c r="EV111" s="14">
        <f t="shared" si="93"/>
        <v>1.91718931272924</v>
      </c>
      <c r="EW111" s="5">
        <v>0.7826892594173</v>
      </c>
      <c r="EX111" s="5">
        <v>41.7725133655808</v>
      </c>
      <c r="EY111" s="14">
        <f t="shared" si="94"/>
        <v>5.75007673571456</v>
      </c>
      <c r="EZ111" s="5">
        <v>2.3474589973915</v>
      </c>
      <c r="FA111" s="33">
        <f t="shared" si="95"/>
        <v>0.350545048863866</v>
      </c>
      <c r="FB111" s="33">
        <f t="shared" si="96"/>
        <v>0.00386576503789271</v>
      </c>
      <c r="FC111" s="5">
        <v>16.3536381579744</v>
      </c>
      <c r="FD111" s="14">
        <f>FE111*(AF111^0.5)</f>
        <v>2.26288285676012</v>
      </c>
      <c r="FE111" s="5">
        <v>0.9238180577923</v>
      </c>
      <c r="FF111" s="5">
        <v>23.4333841912581</v>
      </c>
      <c r="FG111" s="14">
        <f>FH111*(AF111^0.5)</f>
        <v>5.35009278367826</v>
      </c>
      <c r="FH111" s="5">
        <v>2.1841662327597</v>
      </c>
      <c r="FI111" s="33">
        <f>LN(FF111)-LN(FC111)</f>
        <v>0.359711290572852</v>
      </c>
      <c r="FJ111" s="33">
        <f>(FG111^2)/(AF111*(FF111^2))+(FD111^2)/(AF111*(FC111^2))</f>
        <v>0.0118787579765701</v>
      </c>
    </row>
    <row r="112" spans="1:166">
      <c r="A112" s="4">
        <v>24</v>
      </c>
      <c r="B112" s="4" t="s">
        <v>272</v>
      </c>
      <c r="C112" s="4" t="s">
        <v>273</v>
      </c>
      <c r="D112" s="4" t="s">
        <v>274</v>
      </c>
      <c r="E112" s="5">
        <v>110.087333</v>
      </c>
      <c r="F112" s="5">
        <v>29.767333</v>
      </c>
      <c r="G112" s="4" t="s">
        <v>85</v>
      </c>
      <c r="H112" s="4" t="s">
        <v>85</v>
      </c>
      <c r="I112" s="4">
        <v>1440</v>
      </c>
      <c r="J112" s="5">
        <v>11.5</v>
      </c>
      <c r="K112" s="4">
        <v>2105</v>
      </c>
      <c r="L112" t="s">
        <v>86</v>
      </c>
      <c r="M112" s="6">
        <v>19.2</v>
      </c>
      <c r="N112" s="7" t="s">
        <v>109</v>
      </c>
      <c r="O112" s="4" t="s">
        <v>124</v>
      </c>
      <c r="P112" s="4" t="s">
        <v>124</v>
      </c>
      <c r="Q112" s="4" t="s">
        <v>125</v>
      </c>
      <c r="S112" s="8"/>
      <c r="AA112" s="4">
        <v>2016</v>
      </c>
      <c r="AB112" s="4">
        <v>1</v>
      </c>
      <c r="AC112" s="4" t="s">
        <v>87</v>
      </c>
      <c r="AD112" s="4" t="s">
        <v>138</v>
      </c>
      <c r="AE112" s="5">
        <v>1.52380001544952</v>
      </c>
      <c r="AF112" s="4">
        <v>6</v>
      </c>
      <c r="AG112" s="4" t="s">
        <v>91</v>
      </c>
      <c r="AH112" s="4" t="s">
        <v>91</v>
      </c>
      <c r="AI112" s="4">
        <v>20</v>
      </c>
      <c r="AJ112" s="8">
        <v>4</v>
      </c>
      <c r="AK112" s="4" t="s">
        <v>279</v>
      </c>
      <c r="AL112" s="4" t="s">
        <v>93</v>
      </c>
      <c r="AM112" s="7" t="s">
        <v>276</v>
      </c>
      <c r="AN112" s="7" t="s">
        <v>118</v>
      </c>
      <c r="AO112" s="5">
        <v>5</v>
      </c>
      <c r="AP112" s="5">
        <v>3.57</v>
      </c>
      <c r="AQ112" s="9">
        <v>0.267</v>
      </c>
      <c r="AR112" s="9">
        <v>24</v>
      </c>
      <c r="AS112" s="9">
        <v>44</v>
      </c>
      <c r="AT112" s="9">
        <v>32</v>
      </c>
      <c r="AU112" s="5">
        <v>0.56621637675732</v>
      </c>
      <c r="AV112" s="14">
        <f t="shared" si="56"/>
        <v>0.0121453752918702</v>
      </c>
      <c r="AW112" s="5">
        <v>0.00495832869994806</v>
      </c>
      <c r="AX112" s="5">
        <v>0.592307231455743</v>
      </c>
      <c r="AY112" s="14">
        <f t="shared" si="57"/>
        <v>0.00727210359864021</v>
      </c>
      <c r="AZ112" s="5">
        <v>0.00296882386222097</v>
      </c>
      <c r="BA112" s="33">
        <f t="shared" si="58"/>
        <v>0.0450491760789699</v>
      </c>
      <c r="BB112" s="33">
        <f t="shared" si="59"/>
        <v>0.000101807370130123</v>
      </c>
      <c r="EE112" s="5">
        <v>258.666964912152</v>
      </c>
      <c r="EF112" s="14">
        <f t="shared" si="75"/>
        <v>14.6465395401117</v>
      </c>
      <c r="EG112" s="5">
        <v>5.97942472846199</v>
      </c>
      <c r="EH112" s="5">
        <v>278.887917146426</v>
      </c>
      <c r="EI112" s="14">
        <f t="shared" si="76"/>
        <v>13.5200265973302</v>
      </c>
      <c r="EJ112" s="5">
        <v>5.51952774538603</v>
      </c>
      <c r="EK112" s="33">
        <f t="shared" si="77"/>
        <v>0.0752685859226743</v>
      </c>
      <c r="EL112" s="33">
        <f t="shared" si="78"/>
        <v>0.000926055373541663</v>
      </c>
      <c r="EU112" s="5">
        <v>29.4205526366542</v>
      </c>
      <c r="EV112" s="14">
        <f t="shared" si="93"/>
        <v>1.91718931272924</v>
      </c>
      <c r="EW112" s="5">
        <v>0.7826892594173</v>
      </c>
      <c r="EX112" s="5">
        <v>43.509365160072</v>
      </c>
      <c r="EY112" s="14">
        <f t="shared" si="94"/>
        <v>10.0621372200095</v>
      </c>
      <c r="EZ112" s="5">
        <v>4.1078503184817</v>
      </c>
      <c r="FA112" s="33">
        <f t="shared" si="95"/>
        <v>0.391282706575506</v>
      </c>
      <c r="FB112" s="33">
        <f t="shared" si="96"/>
        <v>0.00962156275011096</v>
      </c>
      <c r="FC112" s="5">
        <v>16.3536381579744</v>
      </c>
      <c r="FD112" s="14">
        <f>FE112*(AF112^0.5)</f>
        <v>2.26288285676012</v>
      </c>
      <c r="FE112" s="5">
        <v>0.9238180577923</v>
      </c>
      <c r="FF112" s="5">
        <v>24.2535186822146</v>
      </c>
      <c r="FG112" s="14">
        <f>FH112*(AF112^0.5)</f>
        <v>1.02762812419232</v>
      </c>
      <c r="FH112" s="5">
        <v>0.419527424934099</v>
      </c>
      <c r="FI112" s="33">
        <f>LN(FF112)-LN(FC112)</f>
        <v>0.39411131725771</v>
      </c>
      <c r="FJ112" s="33">
        <f>(FG112^2)/(AF112*(FF112^2))+(FD112^2)/(AF112*(FC112^2))</f>
        <v>0.00349033389647537</v>
      </c>
    </row>
    <row r="113" spans="1:206">
      <c r="A113" s="4">
        <v>25</v>
      </c>
      <c r="B113" s="4" t="s">
        <v>280</v>
      </c>
      <c r="C113" s="4" t="s">
        <v>281</v>
      </c>
      <c r="D113" s="4" t="s">
        <v>282</v>
      </c>
      <c r="E113" s="5">
        <v>116.17</v>
      </c>
      <c r="F113" s="5">
        <v>42.02</v>
      </c>
      <c r="G113" s="4" t="s">
        <v>283</v>
      </c>
      <c r="H113" s="4" t="s">
        <v>123</v>
      </c>
      <c r="I113" s="4">
        <v>1324</v>
      </c>
      <c r="J113" s="5">
        <v>2.1</v>
      </c>
      <c r="K113" s="4">
        <v>382.3</v>
      </c>
      <c r="L113" t="s">
        <v>86</v>
      </c>
      <c r="M113" s="6">
        <v>8</v>
      </c>
      <c r="N113" s="7" t="s">
        <v>96</v>
      </c>
      <c r="O113" s="4" t="s">
        <v>88</v>
      </c>
      <c r="P113" s="4" t="s">
        <v>88</v>
      </c>
      <c r="Q113" s="4" t="s">
        <v>125</v>
      </c>
      <c r="S113" s="8"/>
      <c r="AA113" s="4">
        <v>2003</v>
      </c>
      <c r="AB113" s="4">
        <v>10</v>
      </c>
      <c r="AC113" s="7" t="s">
        <v>96</v>
      </c>
      <c r="AD113" s="4" t="s">
        <v>90</v>
      </c>
      <c r="AE113" s="5">
        <v>0.312799990177155</v>
      </c>
      <c r="AF113" s="4">
        <v>8</v>
      </c>
      <c r="AG113" s="4" t="s">
        <v>139</v>
      </c>
      <c r="AH113" s="4" t="s">
        <v>139</v>
      </c>
      <c r="AI113" s="4">
        <v>25</v>
      </c>
      <c r="AJ113" s="8">
        <f t="shared" ref="AJ113:AJ116" si="105">203*24</f>
        <v>4872</v>
      </c>
      <c r="AK113" s="4" t="s">
        <v>284</v>
      </c>
      <c r="AL113" s="4" t="s">
        <v>114</v>
      </c>
      <c r="AM113" s="7" t="s">
        <v>95</v>
      </c>
      <c r="AN113" s="7" t="s">
        <v>95</v>
      </c>
      <c r="AO113" s="5">
        <v>6.84</v>
      </c>
      <c r="AP113" s="5">
        <v>1.694</v>
      </c>
      <c r="AQ113" s="9">
        <v>0.165</v>
      </c>
      <c r="AR113" s="9">
        <v>53.5</v>
      </c>
      <c r="AS113" s="9">
        <v>28</v>
      </c>
      <c r="AT113" s="9">
        <v>18</v>
      </c>
      <c r="AU113" s="5">
        <v>0.729739404352806</v>
      </c>
      <c r="AV113" s="14">
        <f t="shared" si="56"/>
        <v>0.070872672799339</v>
      </c>
      <c r="AW113" s="5">
        <v>0.025057273768614</v>
      </c>
      <c r="AX113" s="5">
        <v>0.772694730813287</v>
      </c>
      <c r="AY113" s="14">
        <f t="shared" si="57"/>
        <v>0.096184341656247</v>
      </c>
      <c r="AZ113" s="5">
        <v>0.034006300114548</v>
      </c>
      <c r="BA113" s="33">
        <f t="shared" si="58"/>
        <v>0.0571965656569333</v>
      </c>
      <c r="BB113" s="33">
        <f t="shared" si="59"/>
        <v>0.00311593017582861</v>
      </c>
      <c r="BS113" s="5">
        <v>389.162316679095</v>
      </c>
      <c r="BT113" s="14">
        <f>BU113*(AF113^0.5)</f>
        <v>35.1532081126772</v>
      </c>
      <c r="BU113" s="5">
        <v>12.428535918468</v>
      </c>
      <c r="BV113" s="5">
        <v>415.572955505841</v>
      </c>
      <c r="BW113" s="14">
        <f>BX113*(AF113^0.5)</f>
        <v>39.5473591267633</v>
      </c>
      <c r="BX113" s="5">
        <v>13.982102908277</v>
      </c>
      <c r="BY113" s="33">
        <f>LN(BV113)-LN(BS113)</f>
        <v>0.0656616606196749</v>
      </c>
      <c r="BZ113" s="33">
        <f>(BW113^2)/(AF113*(BV113^2))+(BT113^2)/(AF113*(BS113^2))</f>
        <v>0.00215195927437652</v>
      </c>
      <c r="CI113" s="5">
        <v>12.8365865865865</v>
      </c>
      <c r="CJ113" s="14">
        <f t="shared" ref="CJ113:CJ138" si="106">CK113*(AF113^0.5)</f>
        <v>2.43311267300194</v>
      </c>
      <c r="CK113" s="5">
        <v>0.860235235235299</v>
      </c>
      <c r="CL113" s="5">
        <v>14.2051426426426</v>
      </c>
      <c r="CM113" s="14">
        <f t="shared" ref="CM113:CM138" si="107">CN113*(AF113^0.5)</f>
        <v>1.32715236709181</v>
      </c>
      <c r="CN113" s="5">
        <v>0.4692192192192</v>
      </c>
      <c r="CO113" s="33">
        <f t="shared" ref="CO113:CO138" si="108">LN(CL113)-LN(CI113)</f>
        <v>0.101304636223075</v>
      </c>
      <c r="CP113" s="33">
        <f t="shared" ref="CP113:CP138" si="109">(CM113^2)/(AF113*(CL113^2))+(CJ113^2)/(AF113*(CI113^2))</f>
        <v>0.00558200980166923</v>
      </c>
      <c r="GI113" s="5">
        <v>2.20456878174592</v>
      </c>
      <c r="GJ113" s="14">
        <f>GK113*(AF113^0.5)</f>
        <v>0.158032233750986</v>
      </c>
      <c r="GK113" s="5">
        <v>0.05587283206569</v>
      </c>
      <c r="GL113" s="5">
        <v>1.6876332342027</v>
      </c>
      <c r="GM113" s="14">
        <f>GN113*(AF113^0.5)</f>
        <v>0.49203630009136</v>
      </c>
      <c r="GN113" s="5">
        <v>0.17396110219227</v>
      </c>
      <c r="GO113" s="33">
        <f>LN(GL113)-LN(GI113)</f>
        <v>-0.267204831690183</v>
      </c>
      <c r="GP113" s="33">
        <f>(GM113^2)/(AF113*(GL113^2))+(GJ113^2)/(AF113*(GI113^2))</f>
        <v>0.0112677941991027</v>
      </c>
      <c r="GQ113" s="5">
        <v>10.9398479142789</v>
      </c>
      <c r="GR113" s="14">
        <f>GS113*(AF113^0.5)</f>
        <v>1.43423525498541</v>
      </c>
      <c r="GS113" s="5">
        <v>0.5070787373085</v>
      </c>
      <c r="GT113" s="5">
        <v>8.75482847908215</v>
      </c>
      <c r="GU113" s="14">
        <f>GV113*(AF113^0.5)</f>
        <v>9.32728159372257</v>
      </c>
      <c r="GV113" s="5">
        <v>3.29769203247885</v>
      </c>
      <c r="GW113" s="33">
        <f>LN(GT113)-LN(GQ113)</f>
        <v>-0.222806520744282</v>
      </c>
      <c r="GX113" s="33">
        <f>(GU113^2)/(AF113*(GT113^2))+(GR113^2)/(AF113*(GQ113^2))</f>
        <v>0.144029682046035</v>
      </c>
    </row>
    <row r="114" spans="1:206">
      <c r="A114" s="4">
        <v>25</v>
      </c>
      <c r="B114" s="4" t="s">
        <v>280</v>
      </c>
      <c r="C114" s="4" t="s">
        <v>281</v>
      </c>
      <c r="D114" s="4" t="s">
        <v>282</v>
      </c>
      <c r="E114" s="5">
        <v>116.17</v>
      </c>
      <c r="F114" s="5">
        <v>42.02</v>
      </c>
      <c r="G114" s="4" t="s">
        <v>283</v>
      </c>
      <c r="H114" s="4" t="s">
        <v>123</v>
      </c>
      <c r="I114" s="4">
        <v>1324</v>
      </c>
      <c r="J114" s="5">
        <v>2.1</v>
      </c>
      <c r="K114" s="4">
        <v>382.3</v>
      </c>
      <c r="L114" t="s">
        <v>86</v>
      </c>
      <c r="M114" s="6">
        <v>32</v>
      </c>
      <c r="N114" s="7" t="s">
        <v>109</v>
      </c>
      <c r="O114" s="4" t="s">
        <v>88</v>
      </c>
      <c r="P114" s="4" t="s">
        <v>88</v>
      </c>
      <c r="Q114" s="4" t="s">
        <v>125</v>
      </c>
      <c r="S114" s="8"/>
      <c r="AA114" s="4">
        <v>2003</v>
      </c>
      <c r="AB114" s="4">
        <v>10</v>
      </c>
      <c r="AC114" s="7" t="s">
        <v>96</v>
      </c>
      <c r="AD114" s="4" t="s">
        <v>90</v>
      </c>
      <c r="AE114" s="5">
        <v>0.312799990177155</v>
      </c>
      <c r="AF114" s="4">
        <v>8</v>
      </c>
      <c r="AG114" s="4" t="s">
        <v>139</v>
      </c>
      <c r="AH114" s="4" t="s">
        <v>139</v>
      </c>
      <c r="AI114" s="4">
        <v>25</v>
      </c>
      <c r="AJ114" s="8">
        <f t="shared" si="105"/>
        <v>4872</v>
      </c>
      <c r="AK114" s="4" t="s">
        <v>285</v>
      </c>
      <c r="AL114" s="4" t="s">
        <v>114</v>
      </c>
      <c r="AM114" s="7" t="s">
        <v>95</v>
      </c>
      <c r="AN114" s="7" t="s">
        <v>95</v>
      </c>
      <c r="AO114" s="5">
        <v>6.84</v>
      </c>
      <c r="AP114" s="5">
        <v>1.694</v>
      </c>
      <c r="AQ114" s="9">
        <v>0.165</v>
      </c>
      <c r="AR114" s="9">
        <v>53.5</v>
      </c>
      <c r="AS114" s="9">
        <v>28</v>
      </c>
      <c r="AT114" s="9">
        <v>18</v>
      </c>
      <c r="AU114" s="5">
        <v>0.729739404352806</v>
      </c>
      <c r="AV114" s="14">
        <f t="shared" si="56"/>
        <v>0.070872672799339</v>
      </c>
      <c r="AW114" s="5">
        <v>0.025057273768614</v>
      </c>
      <c r="AX114" s="5">
        <v>0.853235967926689</v>
      </c>
      <c r="AY114" s="14">
        <f t="shared" si="57"/>
        <v>0.0303740026282873</v>
      </c>
      <c r="AZ114" s="5">
        <v>0.01073883161512</v>
      </c>
      <c r="BA114" s="33">
        <f t="shared" si="58"/>
        <v>0.156348652138511</v>
      </c>
      <c r="BB114" s="33">
        <f t="shared" si="59"/>
        <v>0.00133745701078768</v>
      </c>
      <c r="BS114" s="5">
        <v>389.162316679095</v>
      </c>
      <c r="BT114" s="14">
        <f>BU114*(AF114^0.5)</f>
        <v>35.1532081126772</v>
      </c>
      <c r="BU114" s="5">
        <v>12.428535918468</v>
      </c>
      <c r="BV114" s="5">
        <v>535.197613721103</v>
      </c>
      <c r="BW114" s="14">
        <f>BX114*(AF114^0.5)</f>
        <v>114.247926366209</v>
      </c>
      <c r="BX114" s="5">
        <v>40.3927417350239</v>
      </c>
      <c r="BY114" s="33">
        <f>LN(BV114)-LN(BS114)</f>
        <v>0.318639527022269</v>
      </c>
      <c r="BZ114" s="33">
        <f>(BW114^2)/(AF114*(BV114^2))+(BT114^2)/(AF114*(BS114^2))</f>
        <v>0.00671605831899472</v>
      </c>
      <c r="CI114" s="5">
        <v>12.8365865865865</v>
      </c>
      <c r="CJ114" s="14">
        <f t="shared" si="106"/>
        <v>2.43311267300194</v>
      </c>
      <c r="CK114" s="5">
        <v>0.860235235235299</v>
      </c>
      <c r="CL114" s="5">
        <v>17.8806931931931</v>
      </c>
      <c r="CM114" s="14">
        <f t="shared" si="107"/>
        <v>2.32251664241096</v>
      </c>
      <c r="CN114" s="5">
        <v>0.8211336336337</v>
      </c>
      <c r="CO114" s="33">
        <f t="shared" si="108"/>
        <v>0.331422117434745</v>
      </c>
      <c r="CP114" s="33">
        <f t="shared" si="109"/>
        <v>0.00659983480843005</v>
      </c>
      <c r="GI114" s="5">
        <v>2.20456878174592</v>
      </c>
      <c r="GJ114" s="14">
        <f>GK114*(AF114^0.5)</f>
        <v>0.158032233750986</v>
      </c>
      <c r="GK114" s="5">
        <v>0.05587283206569</v>
      </c>
      <c r="GL114" s="5">
        <v>0.963049714451141</v>
      </c>
      <c r="GM114" s="14">
        <f>GN114*(AF114^0.5)</f>
        <v>0.140539263929277</v>
      </c>
      <c r="GN114" s="5">
        <v>0.0496881332736789</v>
      </c>
      <c r="GO114" s="33">
        <f>LN(GL114)-LN(GI114)</f>
        <v>-0.828182169896317</v>
      </c>
      <c r="GP114" s="33">
        <f>(GM114^2)/(AF114*(GL114^2))+(GJ114^2)/(AF114*(GI114^2))</f>
        <v>0.0033043232454166</v>
      </c>
      <c r="GQ114" s="5">
        <v>10.9398479142789</v>
      </c>
      <c r="GR114" s="14">
        <f>GS114*(AF114^0.5)</f>
        <v>1.43423525498541</v>
      </c>
      <c r="GS114" s="5">
        <v>0.5070787373085</v>
      </c>
      <c r="GT114" s="5">
        <v>2.96224538679377</v>
      </c>
      <c r="GU114" s="14">
        <f>GV114*(AF114^0.5)</f>
        <v>5.7384417893051</v>
      </c>
      <c r="GV114" s="5">
        <v>2.02884555133095</v>
      </c>
      <c r="GW114" s="33">
        <f>LN(GT114)-LN(GQ114)</f>
        <v>-1.30646433771288</v>
      </c>
      <c r="GX114" s="33">
        <f>(GU114^2)/(AF114*(GT114^2))+(GR114^2)/(AF114*(GQ114^2))</f>
        <v>0.471238179185342</v>
      </c>
    </row>
    <row r="115" spans="1:206">
      <c r="A115" s="4">
        <v>25</v>
      </c>
      <c r="B115" s="4" t="s">
        <v>280</v>
      </c>
      <c r="C115" s="4" t="s">
        <v>281</v>
      </c>
      <c r="D115" s="4" t="s">
        <v>282</v>
      </c>
      <c r="E115" s="5">
        <v>116.17</v>
      </c>
      <c r="F115" s="5">
        <v>42.02</v>
      </c>
      <c r="G115" s="4" t="s">
        <v>283</v>
      </c>
      <c r="H115" s="4" t="s">
        <v>123</v>
      </c>
      <c r="I115" s="4">
        <v>1324</v>
      </c>
      <c r="J115" s="5">
        <v>2.1</v>
      </c>
      <c r="K115" s="4">
        <v>382.3</v>
      </c>
      <c r="L115" t="s">
        <v>86</v>
      </c>
      <c r="M115" s="6">
        <v>8</v>
      </c>
      <c r="N115" s="7" t="s">
        <v>96</v>
      </c>
      <c r="O115" s="4" t="s">
        <v>88</v>
      </c>
      <c r="P115" s="4" t="s">
        <v>88</v>
      </c>
      <c r="Q115" s="4" t="s">
        <v>125</v>
      </c>
      <c r="S115" s="8"/>
      <c r="AA115" s="4">
        <v>2003</v>
      </c>
      <c r="AB115" s="4">
        <v>10</v>
      </c>
      <c r="AC115" s="7" t="s">
        <v>96</v>
      </c>
      <c r="AD115" s="4" t="s">
        <v>90</v>
      </c>
      <c r="AE115" s="5">
        <v>0.312799990177155</v>
      </c>
      <c r="AF115" s="4">
        <v>8</v>
      </c>
      <c r="AG115" s="4" t="s">
        <v>139</v>
      </c>
      <c r="AH115" s="4" t="s">
        <v>139</v>
      </c>
      <c r="AI115" s="4">
        <v>25</v>
      </c>
      <c r="AJ115" s="8">
        <f t="shared" si="105"/>
        <v>4872</v>
      </c>
      <c r="AK115" s="4" t="s">
        <v>286</v>
      </c>
      <c r="AL115" s="4" t="s">
        <v>114</v>
      </c>
      <c r="AM115" s="7" t="s">
        <v>95</v>
      </c>
      <c r="AN115" s="7" t="s">
        <v>95</v>
      </c>
      <c r="AO115" s="5">
        <v>6.84</v>
      </c>
      <c r="AP115" s="5">
        <v>1.694</v>
      </c>
      <c r="AQ115" s="9">
        <v>0.165</v>
      </c>
      <c r="AR115" s="9">
        <v>53.5</v>
      </c>
      <c r="AS115" s="9">
        <v>28</v>
      </c>
      <c r="AT115" s="9">
        <v>18</v>
      </c>
      <c r="AU115" s="5">
        <v>0.339561855670103</v>
      </c>
      <c r="AV115" s="14">
        <f t="shared" si="56"/>
        <v>0.0809973403421005</v>
      </c>
      <c r="AW115" s="5">
        <v>0.028636884306987</v>
      </c>
      <c r="AX115" s="5">
        <v>0.198167239404352</v>
      </c>
      <c r="AY115" s="14">
        <f t="shared" si="57"/>
        <v>0.0202493350855259</v>
      </c>
      <c r="AZ115" s="5">
        <v>0.00715922107674702</v>
      </c>
      <c r="BA115" s="33">
        <f t="shared" si="58"/>
        <v>-0.538544809140025</v>
      </c>
      <c r="BB115" s="33">
        <f t="shared" si="59"/>
        <v>0.00841753228250458</v>
      </c>
      <c r="BS115" s="5">
        <v>389.162316679095</v>
      </c>
      <c r="BT115" s="14">
        <f>BU115*(AF115^0.5)</f>
        <v>35.1532081126772</v>
      </c>
      <c r="BU115" s="5">
        <v>12.428535918468</v>
      </c>
      <c r="BV115" s="5">
        <v>415.572955505841</v>
      </c>
      <c r="BW115" s="14">
        <f>BX115*(AF115^0.5)</f>
        <v>39.5473591267633</v>
      </c>
      <c r="BX115" s="5">
        <v>13.982102908277</v>
      </c>
      <c r="BY115" s="33">
        <f>LN(BV115)-LN(BS115)</f>
        <v>0.0656616606196749</v>
      </c>
      <c r="BZ115" s="33">
        <f>(BW115^2)/(AF115*(BV115^2))+(BT115^2)/(AF115*(BS115^2))</f>
        <v>0.00215195927437652</v>
      </c>
      <c r="CI115" s="5">
        <v>12.8365865865865</v>
      </c>
      <c r="CJ115" s="14">
        <f t="shared" si="106"/>
        <v>2.43311267300194</v>
      </c>
      <c r="CK115" s="5">
        <v>0.860235235235299</v>
      </c>
      <c r="CL115" s="5">
        <v>14.2051426426426</v>
      </c>
      <c r="CM115" s="14">
        <f t="shared" si="107"/>
        <v>1.32715236709181</v>
      </c>
      <c r="CN115" s="5">
        <v>0.4692192192192</v>
      </c>
      <c r="CO115" s="33">
        <f t="shared" si="108"/>
        <v>0.101304636223075</v>
      </c>
      <c r="CP115" s="33">
        <f t="shared" si="109"/>
        <v>0.00558200980166923</v>
      </c>
      <c r="GI115" s="5">
        <v>2.20456878174592</v>
      </c>
      <c r="GJ115" s="14">
        <f>GK115*(AF115^0.5)</f>
        <v>0.158032233750986</v>
      </c>
      <c r="GK115" s="5">
        <v>0.05587283206569</v>
      </c>
      <c r="GL115" s="5">
        <v>1.6876332342027</v>
      </c>
      <c r="GM115" s="14">
        <f>GN115*(AF115^0.5)</f>
        <v>0.49203630009136</v>
      </c>
      <c r="GN115" s="5">
        <v>0.17396110219227</v>
      </c>
      <c r="GO115" s="33">
        <f>LN(GL115)-LN(GI115)</f>
        <v>-0.267204831690183</v>
      </c>
      <c r="GP115" s="33">
        <f>(GM115^2)/(AF115*(GL115^2))+(GJ115^2)/(AF115*(GI115^2))</f>
        <v>0.0112677941991027</v>
      </c>
      <c r="GQ115" s="5">
        <v>10.9398479142789</v>
      </c>
      <c r="GR115" s="14">
        <f>GS115*(AF115^0.5)</f>
        <v>1.43423525498541</v>
      </c>
      <c r="GS115" s="5">
        <v>0.5070787373085</v>
      </c>
      <c r="GT115" s="5">
        <v>8.75482847908215</v>
      </c>
      <c r="GU115" s="14">
        <f>GV115*(AF115^0.5)</f>
        <v>9.32728159372257</v>
      </c>
      <c r="GV115" s="5">
        <v>3.29769203247885</v>
      </c>
      <c r="GW115" s="33">
        <f>LN(GT115)-LN(GQ115)</f>
        <v>-0.222806520744282</v>
      </c>
      <c r="GX115" s="33">
        <f>(GU115^2)/(AF115*(GT115^2))+(GR115^2)/(AF115*(GQ115^2))</f>
        <v>0.144029682046035</v>
      </c>
    </row>
    <row r="116" spans="1:206">
      <c r="A116" s="4">
        <v>25</v>
      </c>
      <c r="B116" s="4" t="s">
        <v>280</v>
      </c>
      <c r="C116" s="4" t="s">
        <v>281</v>
      </c>
      <c r="D116" s="4" t="s">
        <v>282</v>
      </c>
      <c r="E116" s="5">
        <v>116.17</v>
      </c>
      <c r="F116" s="5">
        <v>42.02</v>
      </c>
      <c r="G116" s="4" t="s">
        <v>283</v>
      </c>
      <c r="H116" s="4" t="s">
        <v>123</v>
      </c>
      <c r="I116" s="4">
        <v>1324</v>
      </c>
      <c r="J116" s="5">
        <v>2.1</v>
      </c>
      <c r="K116" s="4">
        <v>382.3</v>
      </c>
      <c r="L116" t="s">
        <v>86</v>
      </c>
      <c r="M116" s="6">
        <v>32</v>
      </c>
      <c r="N116" s="7" t="s">
        <v>109</v>
      </c>
      <c r="O116" s="4" t="s">
        <v>88</v>
      </c>
      <c r="P116" s="4" t="s">
        <v>88</v>
      </c>
      <c r="Q116" s="4" t="s">
        <v>125</v>
      </c>
      <c r="S116" s="8"/>
      <c r="AA116" s="4">
        <v>2003</v>
      </c>
      <c r="AB116" s="4">
        <v>10</v>
      </c>
      <c r="AC116" s="7" t="s">
        <v>96</v>
      </c>
      <c r="AD116" s="4" t="s">
        <v>90</v>
      </c>
      <c r="AE116" s="5">
        <v>0.312799990177155</v>
      </c>
      <c r="AF116" s="4">
        <v>8</v>
      </c>
      <c r="AG116" s="4" t="s">
        <v>139</v>
      </c>
      <c r="AH116" s="4" t="s">
        <v>139</v>
      </c>
      <c r="AI116" s="4">
        <v>25</v>
      </c>
      <c r="AJ116" s="8">
        <f t="shared" si="105"/>
        <v>4872</v>
      </c>
      <c r="AK116" s="4" t="s">
        <v>287</v>
      </c>
      <c r="AL116" s="4" t="s">
        <v>114</v>
      </c>
      <c r="AM116" s="7" t="s">
        <v>95</v>
      </c>
      <c r="AN116" s="7" t="s">
        <v>95</v>
      </c>
      <c r="AO116" s="5">
        <v>6.84</v>
      </c>
      <c r="AP116" s="5">
        <v>1.694</v>
      </c>
      <c r="AQ116" s="9">
        <v>0.165</v>
      </c>
      <c r="AR116" s="9">
        <v>53.5</v>
      </c>
      <c r="AS116" s="9">
        <v>28</v>
      </c>
      <c r="AT116" s="9">
        <v>18</v>
      </c>
      <c r="AU116" s="5">
        <v>0.339561855670103</v>
      </c>
      <c r="AV116" s="14">
        <f t="shared" si="56"/>
        <v>0.0809973403421005</v>
      </c>
      <c r="AW116" s="5">
        <v>0.028636884306987</v>
      </c>
      <c r="AX116" s="5">
        <v>0.174899770904925</v>
      </c>
      <c r="AY116" s="14">
        <f t="shared" si="57"/>
        <v>0.070872672799339</v>
      </c>
      <c r="AZ116" s="5">
        <v>0.025057273768614</v>
      </c>
      <c r="BA116" s="33">
        <f t="shared" si="58"/>
        <v>-0.663443054619844</v>
      </c>
      <c r="BB116" s="33">
        <f t="shared" si="59"/>
        <v>0.0276376430851876</v>
      </c>
      <c r="BS116" s="5">
        <v>389.162316679095</v>
      </c>
      <c r="BT116" s="14">
        <f>BU116*(AF116^0.5)</f>
        <v>35.1532081126772</v>
      </c>
      <c r="BU116" s="5">
        <v>12.428535918468</v>
      </c>
      <c r="BV116" s="5">
        <v>535.197613721103</v>
      </c>
      <c r="BW116" s="14">
        <f>BX116*(AF116^0.5)</f>
        <v>114.247926366209</v>
      </c>
      <c r="BX116" s="5">
        <v>40.3927417350239</v>
      </c>
      <c r="BY116" s="33">
        <f>LN(BV116)-LN(BS116)</f>
        <v>0.318639527022269</v>
      </c>
      <c r="BZ116" s="33">
        <f>(BW116^2)/(AF116*(BV116^2))+(BT116^2)/(AF116*(BS116^2))</f>
        <v>0.00671605831899472</v>
      </c>
      <c r="CI116" s="5">
        <v>12.8365865865865</v>
      </c>
      <c r="CJ116" s="14">
        <f t="shared" si="106"/>
        <v>2.43311267300194</v>
      </c>
      <c r="CK116" s="5">
        <v>0.860235235235299</v>
      </c>
      <c r="CL116" s="5">
        <v>17.8806931931931</v>
      </c>
      <c r="CM116" s="14">
        <f t="shared" si="107"/>
        <v>2.32251664241096</v>
      </c>
      <c r="CN116" s="5">
        <v>0.8211336336337</v>
      </c>
      <c r="CO116" s="33">
        <f t="shared" si="108"/>
        <v>0.331422117434745</v>
      </c>
      <c r="CP116" s="33">
        <f t="shared" si="109"/>
        <v>0.00659983480843005</v>
      </c>
      <c r="GI116" s="5">
        <v>2.20456878174592</v>
      </c>
      <c r="GJ116" s="14">
        <f>GK116*(AF116^0.5)</f>
        <v>0.158032233750986</v>
      </c>
      <c r="GK116" s="5">
        <v>0.05587283206569</v>
      </c>
      <c r="GL116" s="5">
        <v>0.963049714451141</v>
      </c>
      <c r="GM116" s="14">
        <f>GN116*(AF116^0.5)</f>
        <v>0.140539263929277</v>
      </c>
      <c r="GN116" s="5">
        <v>0.0496881332736789</v>
      </c>
      <c r="GO116" s="33">
        <f>LN(GL116)-LN(GI116)</f>
        <v>-0.828182169896317</v>
      </c>
      <c r="GP116" s="33">
        <f>(GM116^2)/(AF116*(GL116^2))+(GJ116^2)/(AF116*(GI116^2))</f>
        <v>0.0033043232454166</v>
      </c>
      <c r="GQ116" s="5">
        <v>10.9398479142789</v>
      </c>
      <c r="GR116" s="14">
        <f>GS116*(AF116^0.5)</f>
        <v>1.43423525498541</v>
      </c>
      <c r="GS116" s="5">
        <v>0.5070787373085</v>
      </c>
      <c r="GT116" s="5">
        <v>2.96224538679377</v>
      </c>
      <c r="GU116" s="14">
        <f>GV116*(AF116^0.5)</f>
        <v>5.7384417893051</v>
      </c>
      <c r="GV116" s="5">
        <v>2.02884555133095</v>
      </c>
      <c r="GW116" s="33">
        <f>LN(GT116)-LN(GQ116)</f>
        <v>-1.30646433771288</v>
      </c>
      <c r="GX116" s="33">
        <f>(GU116^2)/(AF116*(GT116^2))+(GR116^2)/(AF116*(GQ116^2))</f>
        <v>0.471238179185342</v>
      </c>
    </row>
    <row r="117" spans="1:102">
      <c r="A117" s="4">
        <v>26</v>
      </c>
      <c r="B117" s="4" t="s">
        <v>288</v>
      </c>
      <c r="C117" s="4" t="s">
        <v>289</v>
      </c>
      <c r="D117" s="4" t="s">
        <v>290</v>
      </c>
      <c r="E117" s="5">
        <v>102.451667</v>
      </c>
      <c r="F117" s="5">
        <v>52.906111</v>
      </c>
      <c r="G117" s="4" t="s">
        <v>108</v>
      </c>
      <c r="H117" s="4" t="s">
        <v>108</v>
      </c>
      <c r="I117" s="4">
        <v>50</v>
      </c>
      <c r="J117" s="5">
        <v>10.5</v>
      </c>
      <c r="K117" s="4">
        <v>525</v>
      </c>
      <c r="L117" t="s">
        <v>86</v>
      </c>
      <c r="M117" s="6">
        <v>15</v>
      </c>
      <c r="N117" s="7" t="s">
        <v>109</v>
      </c>
      <c r="O117" s="4" t="s">
        <v>88</v>
      </c>
      <c r="P117" s="4" t="s">
        <v>88</v>
      </c>
      <c r="Q117" s="4" t="s">
        <v>125</v>
      </c>
      <c r="S117" s="8"/>
      <c r="AA117" s="4">
        <v>2018</v>
      </c>
      <c r="AB117" s="4">
        <v>2</v>
      </c>
      <c r="AC117" s="4" t="s">
        <v>87</v>
      </c>
      <c r="AD117" s="4" t="s">
        <v>90</v>
      </c>
      <c r="AE117" s="5">
        <v>0.488000005483627</v>
      </c>
      <c r="AF117" s="4">
        <v>4</v>
      </c>
      <c r="AG117" s="4" t="s">
        <v>100</v>
      </c>
      <c r="AH117" s="4" t="s">
        <v>100</v>
      </c>
      <c r="AI117" s="4">
        <v>15</v>
      </c>
      <c r="AJ117" s="8">
        <v>24</v>
      </c>
      <c r="AK117" s="4" t="s">
        <v>291</v>
      </c>
      <c r="AL117" s="4" t="s">
        <v>114</v>
      </c>
      <c r="AM117" s="7" t="s">
        <v>94</v>
      </c>
      <c r="AN117" s="7" t="s">
        <v>95</v>
      </c>
      <c r="AO117" s="5">
        <v>5.5</v>
      </c>
      <c r="AP117" s="5">
        <v>0.804</v>
      </c>
      <c r="AQ117" s="9">
        <v>0.047</v>
      </c>
      <c r="AR117" s="9">
        <v>83</v>
      </c>
      <c r="AS117" s="9">
        <v>14</v>
      </c>
      <c r="AT117" s="9">
        <v>3</v>
      </c>
      <c r="AU117" s="5">
        <v>0.265922619047619</v>
      </c>
      <c r="AV117" s="14">
        <f>AU117*0.212834193302881</f>
        <v>0.0565974261059893</v>
      </c>
      <c r="AX117" s="5">
        <v>0.318005952380952</v>
      </c>
      <c r="AY117" s="14">
        <f>AX117*0.217668232025259</f>
        <v>0.0692197934282705</v>
      </c>
      <c r="BA117" s="33">
        <f t="shared" si="58"/>
        <v>0.178864740159719</v>
      </c>
      <c r="BB117" s="33">
        <f t="shared" si="59"/>
        <v>0.0231694632679725</v>
      </c>
      <c r="BC117" s="5">
        <v>66.6494933882878</v>
      </c>
      <c r="BD117" s="14">
        <f>BC117*0.305263109793801</f>
        <v>20.3456316178901</v>
      </c>
      <c r="BF117" s="5">
        <v>91.4419829412101</v>
      </c>
      <c r="BG117" s="14">
        <f>BF117*0.37643233267693</f>
        <v>34.4217189431638</v>
      </c>
      <c r="BI117" s="33">
        <f>LN(BF117)-LN(BC117)</f>
        <v>0.316257259440318</v>
      </c>
      <c r="BJ117" s="33">
        <f>(BG117^2)/(AF117*(BF117^2))+(BD117^2)/(AF117*(BC117^2))</f>
        <v>0.0587217168213943</v>
      </c>
      <c r="BK117" s="5">
        <v>181.03448275862</v>
      </c>
      <c r="BL117" s="14">
        <f>BK117*0.27292269347718</f>
        <v>49.4084186467307</v>
      </c>
      <c r="BN117" s="5">
        <v>191.871921182266</v>
      </c>
      <c r="BO117" s="14">
        <f>BN117*0.267942832991023</f>
        <v>51.4107061330066</v>
      </c>
      <c r="BQ117" s="33">
        <f>LN(BN117)-LN(BK117)</f>
        <v>0.0581405466579152</v>
      </c>
      <c r="BR117" s="33">
        <f>(BO117^2)/(AF117*(BN117^2))+(BL117^2)/(AF117*(BK117^2))</f>
        <v>0.0365700395915235</v>
      </c>
      <c r="CI117" s="5">
        <v>8.04</v>
      </c>
      <c r="CJ117" s="14">
        <f t="shared" si="106"/>
        <v>0.84</v>
      </c>
      <c r="CK117" s="5">
        <v>0.42</v>
      </c>
      <c r="CL117" s="5">
        <v>8.66</v>
      </c>
      <c r="CM117" s="14">
        <f t="shared" si="107"/>
        <v>0.5</v>
      </c>
      <c r="CN117" s="5">
        <v>0.25</v>
      </c>
      <c r="CO117" s="33">
        <f t="shared" si="108"/>
        <v>0.074285639383469</v>
      </c>
      <c r="CP117" s="33">
        <f t="shared" si="109"/>
        <v>0.00356227507427744</v>
      </c>
      <c r="CQ117" s="5">
        <v>0.47</v>
      </c>
      <c r="CR117" s="14">
        <f t="shared" ref="CR117:CR138" si="110">CS117*(AF117^0.5)</f>
        <v>0.08</v>
      </c>
      <c r="CS117" s="5">
        <v>0.04</v>
      </c>
      <c r="CT117" s="5">
        <v>0.6</v>
      </c>
      <c r="CU117" s="14">
        <f t="shared" ref="CU117:CU138" si="111">CV117*(AF117^0.5)</f>
        <v>0.06</v>
      </c>
      <c r="CV117" s="5">
        <v>0.03</v>
      </c>
      <c r="CW117" s="33">
        <f t="shared" ref="CW117:CW138" si="112">LN(CT117)-LN(CQ117)</f>
        <v>0.244196960512042</v>
      </c>
      <c r="CX117" s="33">
        <f t="shared" ref="CX117:CX138" si="113">(CU117^2)/(AF117*(CT117^2))+(CR117^2)/(AF117*(CQ117^2))</f>
        <v>0.00974309642372114</v>
      </c>
    </row>
    <row r="118" spans="1:102">
      <c r="A118" s="4">
        <v>26</v>
      </c>
      <c r="B118" s="4" t="s">
        <v>288</v>
      </c>
      <c r="C118" s="4" t="s">
        <v>289</v>
      </c>
      <c r="D118" s="4" t="s">
        <v>290</v>
      </c>
      <c r="E118" s="5">
        <v>102.451667</v>
      </c>
      <c r="F118" s="5">
        <v>52.906111</v>
      </c>
      <c r="G118" s="4" t="s">
        <v>108</v>
      </c>
      <c r="H118" s="4" t="s">
        <v>108</v>
      </c>
      <c r="I118" s="4">
        <v>50</v>
      </c>
      <c r="J118" s="5">
        <v>10.5</v>
      </c>
      <c r="K118" s="4">
        <v>525</v>
      </c>
      <c r="L118" t="s">
        <v>86</v>
      </c>
      <c r="M118" s="6">
        <v>25</v>
      </c>
      <c r="N118" s="7" t="s">
        <v>109</v>
      </c>
      <c r="O118" s="4" t="s">
        <v>88</v>
      </c>
      <c r="P118" s="4" t="s">
        <v>88</v>
      </c>
      <c r="Q118" s="4" t="s">
        <v>125</v>
      </c>
      <c r="S118" s="8"/>
      <c r="AA118" s="4">
        <v>2018</v>
      </c>
      <c r="AB118" s="4">
        <v>2</v>
      </c>
      <c r="AC118" s="4" t="s">
        <v>87</v>
      </c>
      <c r="AD118" s="4" t="s">
        <v>90</v>
      </c>
      <c r="AE118" s="5">
        <v>0.488000005483627</v>
      </c>
      <c r="AF118" s="4">
        <v>4</v>
      </c>
      <c r="AG118" s="4" t="s">
        <v>100</v>
      </c>
      <c r="AH118" s="4" t="s">
        <v>100</v>
      </c>
      <c r="AI118" s="4">
        <v>15</v>
      </c>
      <c r="AJ118" s="8">
        <v>24</v>
      </c>
      <c r="AK118" s="4" t="s">
        <v>292</v>
      </c>
      <c r="AL118" s="4" t="s">
        <v>114</v>
      </c>
      <c r="AM118" s="7" t="s">
        <v>94</v>
      </c>
      <c r="AN118" s="7" t="s">
        <v>95</v>
      </c>
      <c r="AO118" s="5">
        <v>5.5</v>
      </c>
      <c r="AP118" s="5">
        <v>0.804</v>
      </c>
      <c r="AQ118" s="9">
        <v>0.047</v>
      </c>
      <c r="AR118" s="9">
        <v>83</v>
      </c>
      <c r="AS118" s="9">
        <v>14</v>
      </c>
      <c r="AT118" s="9">
        <v>3</v>
      </c>
      <c r="AU118" s="5">
        <v>0.265922619047619</v>
      </c>
      <c r="AV118" s="14">
        <f>AU118*0.212834193302881</f>
        <v>0.0565974261059893</v>
      </c>
      <c r="AX118" s="5">
        <v>0.334126984126984</v>
      </c>
      <c r="AY118" s="14">
        <f>AX118*0.217668232025259</f>
        <v>0.0727288299068524</v>
      </c>
      <c r="BA118" s="33">
        <f t="shared" si="58"/>
        <v>0.228315752094625</v>
      </c>
      <c r="BB118" s="33">
        <f t="shared" si="59"/>
        <v>0.0231694632679725</v>
      </c>
      <c r="BC118" s="5">
        <v>66.6494933882878</v>
      </c>
      <c r="BD118" s="14">
        <f>BC118*0.305263109793801</f>
        <v>20.3456316178901</v>
      </c>
      <c r="BF118" s="5">
        <v>115.61337225943</v>
      </c>
      <c r="BG118" s="14">
        <f>BF118*0.37643233267693</f>
        <v>43.5206114082635</v>
      </c>
      <c r="BI118" s="33">
        <f>LN(BF118)-LN(BC118)</f>
        <v>0.550804181013022</v>
      </c>
      <c r="BJ118" s="33">
        <f>(BG118^2)/(AF118*(BF118^2))+(BD118^2)/(AF118*(BC118^2))</f>
        <v>0.0587217168213943</v>
      </c>
      <c r="BK118" s="5">
        <v>181.03448275862</v>
      </c>
      <c r="BL118" s="14">
        <f>BK118*0.27292269347718</f>
        <v>49.4084186467307</v>
      </c>
      <c r="BN118" s="5">
        <v>220.443349753694</v>
      </c>
      <c r="BO118" s="14">
        <f>BN118*0.267942832991023</f>
        <v>59.0662156470357</v>
      </c>
      <c r="BQ118" s="33">
        <f>LN(BN118)-LN(BK118)</f>
        <v>0.19695321906202</v>
      </c>
      <c r="BR118" s="33">
        <f>(BO118^2)/(AF118*(BN118^2))+(BL118^2)/(AF118*(BK118^2))</f>
        <v>0.0365700395915235</v>
      </c>
      <c r="CI118" s="5">
        <v>8.04</v>
      </c>
      <c r="CJ118" s="14">
        <f t="shared" si="106"/>
        <v>0.84</v>
      </c>
      <c r="CK118" s="5">
        <v>0.42</v>
      </c>
      <c r="CL118" s="5">
        <v>8.17</v>
      </c>
      <c r="CM118" s="14">
        <f t="shared" si="107"/>
        <v>1.32</v>
      </c>
      <c r="CN118" s="5">
        <v>0.66</v>
      </c>
      <c r="CO118" s="33">
        <f t="shared" si="108"/>
        <v>0.0160398256810366</v>
      </c>
      <c r="CP118" s="33">
        <f t="shared" si="109"/>
        <v>0.0092548430895654</v>
      </c>
      <c r="CQ118" s="5">
        <v>0.47</v>
      </c>
      <c r="CR118" s="14">
        <f t="shared" si="110"/>
        <v>0.08</v>
      </c>
      <c r="CS118" s="5">
        <v>0.04</v>
      </c>
      <c r="CT118" s="5">
        <v>0.52</v>
      </c>
      <c r="CU118" s="14">
        <f t="shared" si="111"/>
        <v>0.16</v>
      </c>
      <c r="CV118" s="5">
        <v>0.08</v>
      </c>
      <c r="CW118" s="33">
        <f t="shared" si="112"/>
        <v>0.101096116871369</v>
      </c>
      <c r="CX118" s="33">
        <f t="shared" si="113"/>
        <v>0.0309117354769756</v>
      </c>
    </row>
    <row r="119" spans="1:102">
      <c r="A119" s="4">
        <v>26</v>
      </c>
      <c r="B119" s="4" t="s">
        <v>288</v>
      </c>
      <c r="C119" s="4" t="s">
        <v>289</v>
      </c>
      <c r="D119" s="4" t="s">
        <v>290</v>
      </c>
      <c r="E119" s="5">
        <v>102.451667</v>
      </c>
      <c r="F119" s="5">
        <v>52.906111</v>
      </c>
      <c r="G119" s="4" t="s">
        <v>108</v>
      </c>
      <c r="H119" s="4" t="s">
        <v>108</v>
      </c>
      <c r="I119" s="4">
        <v>50</v>
      </c>
      <c r="J119" s="5">
        <v>10.5</v>
      </c>
      <c r="K119" s="4">
        <v>525</v>
      </c>
      <c r="L119" t="s">
        <v>86</v>
      </c>
      <c r="M119" s="6">
        <v>15</v>
      </c>
      <c r="N119" s="7" t="s">
        <v>109</v>
      </c>
      <c r="O119" s="4" t="s">
        <v>88</v>
      </c>
      <c r="P119" s="4" t="s">
        <v>88</v>
      </c>
      <c r="Q119" s="4" t="s">
        <v>125</v>
      </c>
      <c r="S119" s="8"/>
      <c r="AA119" s="4">
        <v>2018</v>
      </c>
      <c r="AB119" s="4">
        <v>2</v>
      </c>
      <c r="AC119" s="4" t="s">
        <v>87</v>
      </c>
      <c r="AD119" s="4" t="s">
        <v>90</v>
      </c>
      <c r="AE119" s="5">
        <v>0.488000005483627</v>
      </c>
      <c r="AF119" s="4">
        <v>4</v>
      </c>
      <c r="AG119" s="4" t="s">
        <v>100</v>
      </c>
      <c r="AH119" s="4" t="s">
        <v>100</v>
      </c>
      <c r="AI119" s="4">
        <v>15</v>
      </c>
      <c r="AJ119" s="8">
        <v>24</v>
      </c>
      <c r="AK119" s="4" t="s">
        <v>293</v>
      </c>
      <c r="AL119" s="4" t="s">
        <v>114</v>
      </c>
      <c r="AM119" s="7" t="s">
        <v>94</v>
      </c>
      <c r="AN119" s="7" t="s">
        <v>95</v>
      </c>
      <c r="AO119" s="5">
        <v>5.3</v>
      </c>
      <c r="AP119" s="5">
        <v>0.787</v>
      </c>
      <c r="AQ119" s="9">
        <v>0.0551</v>
      </c>
      <c r="AR119" s="9">
        <v>83</v>
      </c>
      <c r="AS119" s="9">
        <v>14</v>
      </c>
      <c r="AT119" s="9">
        <v>3</v>
      </c>
      <c r="AU119" s="5">
        <v>0.331577653997378</v>
      </c>
      <c r="AV119" s="14">
        <f>AU119*0.212834193302881</f>
        <v>0.0705710625057937</v>
      </c>
      <c r="AX119" s="5">
        <v>0.333527195281782</v>
      </c>
      <c r="AY119" s="14">
        <f>AX119*0.217668232025259</f>
        <v>0.0725982749293288</v>
      </c>
      <c r="BA119" s="33">
        <f t="shared" si="58"/>
        <v>0.00586237454112148</v>
      </c>
      <c r="BB119" s="33">
        <f t="shared" si="59"/>
        <v>0.0231694632679725</v>
      </c>
      <c r="BC119" s="5">
        <v>63.4146341463414</v>
      </c>
      <c r="BD119" s="14">
        <f>BC119*0.305263109793801</f>
        <v>19.3581484259483</v>
      </c>
      <c r="BF119" s="5">
        <v>76.8292682926829</v>
      </c>
      <c r="BG119" s="14">
        <f>BF119*0.37643233267693</f>
        <v>28.9210206812763</v>
      </c>
      <c r="BI119" s="33">
        <f>LN(BF119)-LN(BC119)</f>
        <v>0.191891007810105</v>
      </c>
      <c r="BJ119" s="33">
        <f>(BG119^2)/(AF119*(BF119^2))+(BD119^2)/(AF119*(BC119^2))</f>
        <v>0.0587217168213943</v>
      </c>
      <c r="BK119" s="5">
        <v>125.769171896525</v>
      </c>
      <c r="BL119" s="14">
        <f>BK119*0.27292269347718</f>
        <v>34.3252611503941</v>
      </c>
      <c r="BN119" s="5">
        <v>153.857339660186</v>
      </c>
      <c r="BO119" s="14">
        <f>BN119*0.267942832991023</f>
        <v>41.2249714650123</v>
      </c>
      <c r="BQ119" s="33">
        <f>LN(BN119)-LN(BK119)</f>
        <v>0.201577549459988</v>
      </c>
      <c r="BR119" s="33">
        <f>(BO119^2)/(AF119*(BN119^2))+(BL119^2)/(AF119*(BK119^2))</f>
        <v>0.0365700395915235</v>
      </c>
      <c r="CI119" s="5">
        <v>7.87</v>
      </c>
      <c r="CJ119" s="14">
        <f t="shared" si="106"/>
        <v>2.24</v>
      </c>
      <c r="CK119" s="5">
        <v>1.12</v>
      </c>
      <c r="CL119" s="5">
        <v>8.31</v>
      </c>
      <c r="CM119" s="14">
        <f t="shared" si="107"/>
        <v>0.78</v>
      </c>
      <c r="CN119" s="5">
        <v>0.39</v>
      </c>
      <c r="CO119" s="33">
        <f t="shared" si="108"/>
        <v>0.054401546438045</v>
      </c>
      <c r="CP119" s="33">
        <f t="shared" si="109"/>
        <v>0.0224554273113343</v>
      </c>
      <c r="CQ119" s="5">
        <v>0.51</v>
      </c>
      <c r="CR119" s="14">
        <f t="shared" si="110"/>
        <v>0.08</v>
      </c>
      <c r="CS119" s="5">
        <v>0.04</v>
      </c>
      <c r="CT119" s="5">
        <v>0.6</v>
      </c>
      <c r="CU119" s="14">
        <f t="shared" si="111"/>
        <v>0.02</v>
      </c>
      <c r="CV119" s="5">
        <v>0.01</v>
      </c>
      <c r="CW119" s="33">
        <f t="shared" si="112"/>
        <v>0.162518929497775</v>
      </c>
      <c r="CX119" s="33">
        <f t="shared" si="113"/>
        <v>0.00642925797770088</v>
      </c>
    </row>
    <row r="120" spans="1:102">
      <c r="A120" s="4">
        <v>26</v>
      </c>
      <c r="B120" s="4" t="s">
        <v>288</v>
      </c>
      <c r="C120" s="4" t="s">
        <v>289</v>
      </c>
      <c r="D120" s="4" t="s">
        <v>290</v>
      </c>
      <c r="E120" s="5">
        <v>102.451667</v>
      </c>
      <c r="F120" s="5">
        <v>52.906111</v>
      </c>
      <c r="G120" s="4" t="s">
        <v>108</v>
      </c>
      <c r="H120" s="4" t="s">
        <v>108</v>
      </c>
      <c r="I120" s="4">
        <v>50</v>
      </c>
      <c r="J120" s="5">
        <v>10.5</v>
      </c>
      <c r="K120" s="4">
        <v>525</v>
      </c>
      <c r="L120" t="s">
        <v>86</v>
      </c>
      <c r="M120" s="6">
        <v>25</v>
      </c>
      <c r="N120" s="7" t="s">
        <v>109</v>
      </c>
      <c r="O120" s="4" t="s">
        <v>88</v>
      </c>
      <c r="P120" s="4" t="s">
        <v>88</v>
      </c>
      <c r="Q120" s="4" t="s">
        <v>125</v>
      </c>
      <c r="S120" s="8"/>
      <c r="AA120" s="4">
        <v>2018</v>
      </c>
      <c r="AB120" s="4">
        <v>2</v>
      </c>
      <c r="AC120" s="4" t="s">
        <v>87</v>
      </c>
      <c r="AD120" s="4" t="s">
        <v>90</v>
      </c>
      <c r="AE120" s="5">
        <v>0.488000005483627</v>
      </c>
      <c r="AF120" s="4">
        <v>4</v>
      </c>
      <c r="AG120" s="4" t="s">
        <v>100</v>
      </c>
      <c r="AH120" s="4" t="s">
        <v>100</v>
      </c>
      <c r="AI120" s="4">
        <v>15</v>
      </c>
      <c r="AJ120" s="8">
        <v>24</v>
      </c>
      <c r="AK120" s="4" t="s">
        <v>294</v>
      </c>
      <c r="AL120" s="4" t="s">
        <v>114</v>
      </c>
      <c r="AM120" s="7" t="s">
        <v>94</v>
      </c>
      <c r="AN120" s="7" t="s">
        <v>95</v>
      </c>
      <c r="AO120" s="5">
        <v>5.3</v>
      </c>
      <c r="AP120" s="5">
        <v>0.787</v>
      </c>
      <c r="AQ120" s="9">
        <v>0.0551</v>
      </c>
      <c r="AR120" s="9">
        <v>83</v>
      </c>
      <c r="AS120" s="9">
        <v>14</v>
      </c>
      <c r="AT120" s="9">
        <v>3</v>
      </c>
      <c r="AU120" s="5">
        <v>0.331577653997378</v>
      </c>
      <c r="AV120" s="14">
        <f>AU120*0.212834193302881</f>
        <v>0.0705710625057937</v>
      </c>
      <c r="AX120" s="5">
        <v>0.281929882044561</v>
      </c>
      <c r="AY120" s="14">
        <f>AX120*0.217668232025259</f>
        <v>0.0613671789797294</v>
      </c>
      <c r="BA120" s="33">
        <f t="shared" si="58"/>
        <v>-0.162203637774038</v>
      </c>
      <c r="BB120" s="33">
        <f t="shared" si="59"/>
        <v>0.0231694632679725</v>
      </c>
      <c r="BC120" s="5">
        <v>63.4146341463414</v>
      </c>
      <c r="BD120" s="14">
        <f>BC120*0.305263109793801</f>
        <v>19.3581484259483</v>
      </c>
      <c r="BF120" s="5">
        <v>69.5121951219512</v>
      </c>
      <c r="BG120" s="14">
        <f>BF120*0.37643233267693</f>
        <v>26.16663775925</v>
      </c>
      <c r="BI120" s="33">
        <f>LN(BF120)-LN(BC120)</f>
        <v>0.0918075492531232</v>
      </c>
      <c r="BJ120" s="33">
        <f>(BG120^2)/(AF120*(BF120^2))+(BD120^2)/(AF120*(BC120^2))</f>
        <v>0.0587217168213943</v>
      </c>
      <c r="BK120" s="5">
        <v>125.769171896525</v>
      </c>
      <c r="BL120" s="14">
        <f>BK120*0.27292269347718</f>
        <v>34.3252611503941</v>
      </c>
      <c r="BN120" s="5">
        <v>142.938415225266</v>
      </c>
      <c r="BO120" s="14">
        <f>BN120*0.267942832991023</f>
        <v>38.2993239187049</v>
      </c>
      <c r="BQ120" s="33">
        <f>LN(BN120)-LN(BK120)</f>
        <v>0.127965616969006</v>
      </c>
      <c r="BR120" s="33">
        <f>(BO120^2)/(AF120*(BN120^2))+(BL120^2)/(AF120*(BK120^2))</f>
        <v>0.0365700395915235</v>
      </c>
      <c r="CI120" s="5">
        <v>7.87</v>
      </c>
      <c r="CJ120" s="14">
        <f t="shared" si="106"/>
        <v>2.24</v>
      </c>
      <c r="CK120" s="5">
        <v>1.12</v>
      </c>
      <c r="CL120" s="5">
        <v>8.49</v>
      </c>
      <c r="CM120" s="14">
        <f t="shared" si="107"/>
        <v>1.36</v>
      </c>
      <c r="CN120" s="5">
        <v>0.68</v>
      </c>
      <c r="CO120" s="33">
        <f t="shared" si="108"/>
        <v>0.0758309378939441</v>
      </c>
      <c r="CP120" s="33">
        <f t="shared" si="109"/>
        <v>0.0266679556995641</v>
      </c>
      <c r="CQ120" s="5">
        <v>0.51</v>
      </c>
      <c r="CR120" s="14">
        <f t="shared" si="110"/>
        <v>0.08</v>
      </c>
      <c r="CS120" s="5">
        <v>0.04</v>
      </c>
      <c r="CT120" s="5">
        <v>0.55</v>
      </c>
      <c r="CU120" s="14">
        <f t="shared" si="111"/>
        <v>0.16</v>
      </c>
      <c r="CV120" s="5">
        <v>0.08</v>
      </c>
      <c r="CW120" s="33">
        <f t="shared" si="112"/>
        <v>0.0755075525081452</v>
      </c>
      <c r="CX120" s="33">
        <f t="shared" si="113"/>
        <v>0.0273085049933115</v>
      </c>
    </row>
    <row r="121" spans="1:206">
      <c r="A121" s="4">
        <v>27</v>
      </c>
      <c r="B121" s="4" t="s">
        <v>295</v>
      </c>
      <c r="C121" s="4" t="s">
        <v>296</v>
      </c>
      <c r="D121" s="4" t="s">
        <v>297</v>
      </c>
      <c r="E121" s="5">
        <v>101.2</v>
      </c>
      <c r="F121" s="5">
        <v>37.616667</v>
      </c>
      <c r="G121" s="4" t="s">
        <v>122</v>
      </c>
      <c r="H121" s="4" t="s">
        <v>123</v>
      </c>
      <c r="I121" s="4">
        <v>3220</v>
      </c>
      <c r="J121" s="5">
        <v>-1.2</v>
      </c>
      <c r="K121" s="4">
        <v>489</v>
      </c>
      <c r="L121" t="s">
        <v>86</v>
      </c>
      <c r="M121" s="6">
        <v>10</v>
      </c>
      <c r="N121" s="7" t="s">
        <v>96</v>
      </c>
      <c r="O121" s="4" t="s">
        <v>88</v>
      </c>
      <c r="P121" s="4" t="s">
        <v>88</v>
      </c>
      <c r="Q121" s="4" t="s">
        <v>89</v>
      </c>
      <c r="S121" s="8"/>
      <c r="AA121" s="4">
        <v>2011</v>
      </c>
      <c r="AB121" s="4">
        <v>4</v>
      </c>
      <c r="AC121" s="4" t="s">
        <v>87</v>
      </c>
      <c r="AD121" s="4" t="s">
        <v>90</v>
      </c>
      <c r="AE121" s="5">
        <v>0.42519998550415</v>
      </c>
      <c r="AF121" s="4">
        <v>4</v>
      </c>
      <c r="AG121" s="4" t="s">
        <v>139</v>
      </c>
      <c r="AH121" s="4" t="s">
        <v>139</v>
      </c>
      <c r="AI121" s="4">
        <v>25</v>
      </c>
      <c r="AJ121" s="8">
        <v>24</v>
      </c>
      <c r="AK121" s="4" t="s">
        <v>298</v>
      </c>
      <c r="AL121" s="4" t="s">
        <v>114</v>
      </c>
      <c r="AM121" s="7" t="s">
        <v>94</v>
      </c>
      <c r="AN121" s="7" t="s">
        <v>95</v>
      </c>
      <c r="AO121" s="5">
        <v>7.21</v>
      </c>
      <c r="AP121" s="5">
        <v>6.67</v>
      </c>
      <c r="AQ121" s="9">
        <v>0.675</v>
      </c>
      <c r="AR121" s="9">
        <v>33.98</v>
      </c>
      <c r="AS121" s="9">
        <v>52.99</v>
      </c>
      <c r="AT121" s="9">
        <v>13.03</v>
      </c>
      <c r="AU121" s="5">
        <v>0.747313149139525</v>
      </c>
      <c r="AV121" s="14">
        <f t="shared" si="56"/>
        <v>0.00732397401005014</v>
      </c>
      <c r="AW121" s="5">
        <v>0.00366198700502507</v>
      </c>
      <c r="AX121" s="5">
        <v>0.732110105863129</v>
      </c>
      <c r="AY121" s="14">
        <f t="shared" si="57"/>
        <v>0.00879328345000396</v>
      </c>
      <c r="AZ121" s="5">
        <v>0.00439664172500198</v>
      </c>
      <c r="BA121" s="33">
        <f t="shared" si="58"/>
        <v>-0.0205533858158997</v>
      </c>
      <c r="BB121" s="33">
        <f t="shared" si="59"/>
        <v>6.00772843684778e-5</v>
      </c>
      <c r="CI121" s="5">
        <v>66.7</v>
      </c>
      <c r="CJ121" s="14">
        <f t="shared" si="106"/>
        <v>2</v>
      </c>
      <c r="CK121" s="5">
        <v>1</v>
      </c>
      <c r="CL121" s="5">
        <v>59.9</v>
      </c>
      <c r="CM121" s="14">
        <f t="shared" si="107"/>
        <v>1.8</v>
      </c>
      <c r="CN121" s="5">
        <v>0.9</v>
      </c>
      <c r="CO121" s="33">
        <f t="shared" si="108"/>
        <v>-0.107528447800175</v>
      </c>
      <c r="CP121" s="33">
        <f t="shared" si="109"/>
        <v>0.000450527047812935</v>
      </c>
      <c r="CQ121" s="5">
        <v>6.75</v>
      </c>
      <c r="CR121" s="14">
        <f t="shared" si="110"/>
        <v>2</v>
      </c>
      <c r="CS121" s="5">
        <v>1</v>
      </c>
      <c r="CT121" s="5">
        <v>6.08</v>
      </c>
      <c r="CU121" s="14">
        <f t="shared" si="111"/>
        <v>0.18</v>
      </c>
      <c r="CV121" s="5">
        <v>0.09</v>
      </c>
      <c r="CW121" s="33">
        <f t="shared" si="112"/>
        <v>-0.104537808906363</v>
      </c>
      <c r="CX121" s="33">
        <f t="shared" si="113"/>
        <v>0.0221669917013877</v>
      </c>
      <c r="CY121" s="5">
        <v>88.7</v>
      </c>
      <c r="CZ121" s="14">
        <f t="shared" ref="CZ121:CZ138" si="114">DA121*(AF121^0.5)</f>
        <v>2.2</v>
      </c>
      <c r="DA121" s="5">
        <v>1.1</v>
      </c>
      <c r="DB121" s="5">
        <v>96.7</v>
      </c>
      <c r="DC121" s="14">
        <f t="shared" ref="DC121:DC138" si="115">DD121*(AF121^0.5)</f>
        <v>16.8</v>
      </c>
      <c r="DD121" s="5">
        <v>8.4</v>
      </c>
      <c r="DE121" s="33">
        <f t="shared" ref="DE121:DE138" si="116">LN(DB121)-LN(CY121)</f>
        <v>0.0863535131437141</v>
      </c>
      <c r="DF121" s="33">
        <f t="shared" ref="DF121:DF138" si="117">(DC121^2)/(AF121*(DB121^2))+(CZ121^2)/(AF121*(CY121^2))</f>
        <v>0.00769959935343028</v>
      </c>
      <c r="DG121" s="5">
        <v>33.8</v>
      </c>
      <c r="DH121" s="14">
        <f t="shared" ref="DH121:DH126" si="118">DI121*(AF121^0.5)</f>
        <v>1.2</v>
      </c>
      <c r="DI121" s="5">
        <v>0.6</v>
      </c>
      <c r="DJ121" s="5">
        <v>44.6</v>
      </c>
      <c r="DK121" s="14">
        <f t="shared" ref="DK121:DK126" si="119">DL121*(AF121^0.5)</f>
        <v>3</v>
      </c>
      <c r="DL121" s="5">
        <v>1.5</v>
      </c>
      <c r="DM121" s="33">
        <f t="shared" ref="DM121:DM126" si="120">LN(DJ121)-LN(DG121)</f>
        <v>0.277273056537045</v>
      </c>
      <c r="DN121" s="33">
        <f t="shared" ref="DN121:DN126" si="121">(DK121^2)/(AF121*(DJ121^2))+(DH121^2)/(AF121*(DG121^2))</f>
        <v>0.00144624574552993</v>
      </c>
      <c r="DO121" s="5">
        <v>3.67</v>
      </c>
      <c r="DP121" s="14">
        <f t="shared" ref="DP121:DP126" si="122">DQ121*(AF121^0.5)</f>
        <v>0.24</v>
      </c>
      <c r="DQ121" s="5">
        <v>0.12</v>
      </c>
      <c r="DR121" s="5">
        <v>3.48</v>
      </c>
      <c r="DS121" s="14">
        <f t="shared" ref="DS121:DS126" si="123">DT121*(AF121^0.5)</f>
        <v>0.18</v>
      </c>
      <c r="DT121" s="5">
        <v>0.09</v>
      </c>
      <c r="DU121" s="33">
        <f t="shared" ref="DU121:DU126" si="124">LN(DR121)-LN(DO121)</f>
        <v>-0.0531593682800959</v>
      </c>
      <c r="DV121" s="33">
        <f t="shared" ref="DV121:DV126" si="125">(DS121^2)/(AF121*(DR121^2))+(DP121^2)/(AF121*(DO121^2))</f>
        <v>0.00173797623571963</v>
      </c>
      <c r="DW121" s="5">
        <v>22.3</v>
      </c>
      <c r="DX121" s="14">
        <f t="shared" ref="DX121:DX126" si="126">DY121*(AF121^0.5)</f>
        <v>2.2</v>
      </c>
      <c r="DY121" s="5">
        <v>1.1</v>
      </c>
      <c r="DZ121" s="5">
        <v>40.5</v>
      </c>
      <c r="EA121" s="14">
        <f t="shared" ref="EA121:EA126" si="127">EB121*(AF121^0.5)</f>
        <v>10.2</v>
      </c>
      <c r="EB121" s="5">
        <v>5.1</v>
      </c>
      <c r="EC121" s="33">
        <f t="shared" ref="EC121:EC126" si="128">LN(DZ121)-LN(DW121)</f>
        <v>0.59671529564642</v>
      </c>
      <c r="ED121" s="33">
        <f t="shared" ref="ED121:ED126" si="129">(EA121^2)/(AF121*(DZ121^2))+(DX121^2)/(AF121*(DW121^2))</f>
        <v>0.0182905266986022</v>
      </c>
      <c r="GI121" s="5">
        <v>38.0713722962326</v>
      </c>
      <c r="GJ121" s="14">
        <f t="shared" ref="GJ121:GJ126" si="130">GK121*(AF121^0.5)</f>
        <v>2.5545528338824</v>
      </c>
      <c r="GK121" s="5">
        <v>1.2772764169412</v>
      </c>
      <c r="GL121" s="5">
        <v>45.0531203743494</v>
      </c>
      <c r="GM121" s="14">
        <f t="shared" ref="GM121:GM126" si="131">GN121*(AF121^0.5)</f>
        <v>1.9159146254118</v>
      </c>
      <c r="GN121" s="5">
        <v>0.957957312705901</v>
      </c>
      <c r="GO121" s="33">
        <f t="shared" ref="GO121:GO126" si="132">LN(GL121)-LN(GI121)</f>
        <v>0.168379629945342</v>
      </c>
      <c r="GP121" s="33">
        <f t="shared" ref="GP121:GP126" si="133">(GM121^2)/(AF121*(GL121^2))+(GJ121^2)/(AF121*(GI121^2))</f>
        <v>0.00157767894404235</v>
      </c>
      <c r="GQ121" s="5">
        <v>185.032953864589</v>
      </c>
      <c r="GR121" s="14">
        <f t="shared" ref="GR121:GR126" si="134">GS121*(AF121^0.5)</f>
        <v>5.64736641429204</v>
      </c>
      <c r="GS121" s="5">
        <v>2.82368320714602</v>
      </c>
      <c r="GT121" s="5">
        <v>216.966065689852</v>
      </c>
      <c r="GU121" s="14">
        <f t="shared" ref="GU121:GU126" si="135">GV121*(AF121^0.5)</f>
        <v>8.48412222887998</v>
      </c>
      <c r="GV121" s="5">
        <v>4.24206111443999</v>
      </c>
      <c r="GW121" s="33">
        <f t="shared" ref="GW121:GW126" si="136">LN(GT121)-LN(GQ121)</f>
        <v>0.159207023789485</v>
      </c>
      <c r="GX121" s="33">
        <f t="shared" ref="GX121:GX126" si="137">(GU121^2)/(AF121*(GT121^2))+(GR121^2)/(AF121*(GQ121^2))</f>
        <v>0.000615150848309666</v>
      </c>
    </row>
    <row r="122" spans="1:206">
      <c r="A122" s="4">
        <v>27</v>
      </c>
      <c r="B122" s="4" t="s">
        <v>295</v>
      </c>
      <c r="C122" s="4" t="s">
        <v>296</v>
      </c>
      <c r="D122" s="4" t="s">
        <v>297</v>
      </c>
      <c r="E122" s="5">
        <v>101.2</v>
      </c>
      <c r="F122" s="5">
        <v>37.616667</v>
      </c>
      <c r="G122" s="4" t="s">
        <v>122</v>
      </c>
      <c r="H122" s="4" t="s">
        <v>123</v>
      </c>
      <c r="I122" s="4">
        <v>3220</v>
      </c>
      <c r="J122" s="5">
        <v>-1.2</v>
      </c>
      <c r="K122" s="4">
        <v>489</v>
      </c>
      <c r="L122" t="s">
        <v>86</v>
      </c>
      <c r="M122" s="6">
        <v>10</v>
      </c>
      <c r="N122" s="7" t="s">
        <v>96</v>
      </c>
      <c r="O122" s="4" t="s">
        <v>88</v>
      </c>
      <c r="P122" s="4" t="s">
        <v>88</v>
      </c>
      <c r="Q122" s="4" t="s">
        <v>89</v>
      </c>
      <c r="S122" s="8"/>
      <c r="AA122" s="4">
        <v>2011</v>
      </c>
      <c r="AB122" s="4">
        <v>4</v>
      </c>
      <c r="AC122" s="4" t="s">
        <v>87</v>
      </c>
      <c r="AD122" s="4" t="s">
        <v>90</v>
      </c>
      <c r="AE122" s="5">
        <v>0.42519998550415</v>
      </c>
      <c r="AF122" s="4">
        <v>4</v>
      </c>
      <c r="AG122" s="4" t="s">
        <v>139</v>
      </c>
      <c r="AH122" s="4" t="s">
        <v>139</v>
      </c>
      <c r="AI122" s="4">
        <v>25</v>
      </c>
      <c r="AJ122" s="8">
        <v>24</v>
      </c>
      <c r="AK122" s="4" t="s">
        <v>299</v>
      </c>
      <c r="AL122" s="4" t="s">
        <v>114</v>
      </c>
      <c r="AM122" s="7" t="s">
        <v>94</v>
      </c>
      <c r="AN122" s="7" t="s">
        <v>95</v>
      </c>
      <c r="AO122" s="5">
        <v>7.21</v>
      </c>
      <c r="AP122" s="5">
        <v>6.67</v>
      </c>
      <c r="AQ122" s="9">
        <v>0.675</v>
      </c>
      <c r="AR122" s="9">
        <v>33.98</v>
      </c>
      <c r="AS122" s="9">
        <v>52.99</v>
      </c>
      <c r="AT122" s="9">
        <v>13.03</v>
      </c>
      <c r="AU122" s="5">
        <v>0.54591207229577</v>
      </c>
      <c r="AV122" s="14">
        <f t="shared" si="56"/>
        <v>0.0263736940255442</v>
      </c>
      <c r="AW122" s="5">
        <v>0.0131868470127721</v>
      </c>
      <c r="AX122" s="5">
        <v>0.513127592389756</v>
      </c>
      <c r="AY122" s="14">
        <f t="shared" si="57"/>
        <v>0.0161172574600559</v>
      </c>
      <c r="AZ122" s="5">
        <v>0.00805862873002794</v>
      </c>
      <c r="BA122" s="33">
        <f t="shared" si="58"/>
        <v>-0.0619333906710403</v>
      </c>
      <c r="BB122" s="33">
        <f t="shared" si="59"/>
        <v>0.00083013876345613</v>
      </c>
      <c r="CI122" s="5">
        <v>66.7</v>
      </c>
      <c r="CJ122" s="14">
        <f t="shared" si="106"/>
        <v>2</v>
      </c>
      <c r="CK122" s="5">
        <v>1</v>
      </c>
      <c r="CL122" s="5">
        <v>59.9</v>
      </c>
      <c r="CM122" s="14">
        <f t="shared" si="107"/>
        <v>1.8</v>
      </c>
      <c r="CN122" s="5">
        <v>0.9</v>
      </c>
      <c r="CO122" s="33">
        <f t="shared" si="108"/>
        <v>-0.107528447800175</v>
      </c>
      <c r="CP122" s="33">
        <f t="shared" si="109"/>
        <v>0.000450527047812935</v>
      </c>
      <c r="CQ122" s="5">
        <v>6.75</v>
      </c>
      <c r="CR122" s="14">
        <f t="shared" si="110"/>
        <v>2</v>
      </c>
      <c r="CS122" s="5">
        <v>1</v>
      </c>
      <c r="CT122" s="5">
        <v>6.08</v>
      </c>
      <c r="CU122" s="14">
        <f t="shared" si="111"/>
        <v>0.18</v>
      </c>
      <c r="CV122" s="5">
        <v>0.09</v>
      </c>
      <c r="CW122" s="33">
        <f t="shared" si="112"/>
        <v>-0.104537808906363</v>
      </c>
      <c r="CX122" s="33">
        <f t="shared" si="113"/>
        <v>0.0221669917013877</v>
      </c>
      <c r="CY122" s="5">
        <v>88.7</v>
      </c>
      <c r="CZ122" s="14">
        <f t="shared" si="114"/>
        <v>2.2</v>
      </c>
      <c r="DA122" s="5">
        <v>1.1</v>
      </c>
      <c r="DB122" s="5">
        <v>96.7</v>
      </c>
      <c r="DC122" s="14">
        <f t="shared" si="115"/>
        <v>16.8</v>
      </c>
      <c r="DD122" s="5">
        <v>8.4</v>
      </c>
      <c r="DE122" s="33">
        <f t="shared" si="116"/>
        <v>0.0863535131437141</v>
      </c>
      <c r="DF122" s="33">
        <f t="shared" si="117"/>
        <v>0.00769959935343028</v>
      </c>
      <c r="DG122" s="5">
        <v>33.8</v>
      </c>
      <c r="DH122" s="14">
        <f t="shared" si="118"/>
        <v>1.2</v>
      </c>
      <c r="DI122" s="5">
        <v>0.6</v>
      </c>
      <c r="DJ122" s="5">
        <v>44.6</v>
      </c>
      <c r="DK122" s="14">
        <f t="shared" si="119"/>
        <v>3</v>
      </c>
      <c r="DL122" s="5">
        <v>1.5</v>
      </c>
      <c r="DM122" s="33">
        <f t="shared" si="120"/>
        <v>0.277273056537045</v>
      </c>
      <c r="DN122" s="33">
        <f t="shared" si="121"/>
        <v>0.00144624574552993</v>
      </c>
      <c r="DO122" s="5">
        <v>3.67</v>
      </c>
      <c r="DP122" s="14">
        <f t="shared" si="122"/>
        <v>0.24</v>
      </c>
      <c r="DQ122" s="5">
        <v>0.12</v>
      </c>
      <c r="DR122" s="5">
        <v>3.48</v>
      </c>
      <c r="DS122" s="14">
        <f t="shared" si="123"/>
        <v>0.18</v>
      </c>
      <c r="DT122" s="5">
        <v>0.09</v>
      </c>
      <c r="DU122" s="33">
        <f t="shared" si="124"/>
        <v>-0.0531593682800959</v>
      </c>
      <c r="DV122" s="33">
        <f t="shared" si="125"/>
        <v>0.00173797623571963</v>
      </c>
      <c r="DW122" s="5">
        <v>22.3</v>
      </c>
      <c r="DX122" s="14">
        <f t="shared" si="126"/>
        <v>2.2</v>
      </c>
      <c r="DY122" s="5">
        <v>1.1</v>
      </c>
      <c r="DZ122" s="5">
        <v>40.5</v>
      </c>
      <c r="EA122" s="14">
        <f t="shared" si="127"/>
        <v>10.2</v>
      </c>
      <c r="EB122" s="5">
        <v>5.1</v>
      </c>
      <c r="EC122" s="33">
        <f t="shared" si="128"/>
        <v>0.59671529564642</v>
      </c>
      <c r="ED122" s="33">
        <f t="shared" si="129"/>
        <v>0.0182905266986022</v>
      </c>
      <c r="GI122" s="5">
        <v>38.0713722962326</v>
      </c>
      <c r="GJ122" s="14">
        <f t="shared" si="130"/>
        <v>2.5545528338824</v>
      </c>
      <c r="GK122" s="5">
        <v>1.2772764169412</v>
      </c>
      <c r="GL122" s="5">
        <v>45.0531203743494</v>
      </c>
      <c r="GM122" s="14">
        <f t="shared" si="131"/>
        <v>1.9159146254118</v>
      </c>
      <c r="GN122" s="5">
        <v>0.957957312705901</v>
      </c>
      <c r="GO122" s="33">
        <f t="shared" si="132"/>
        <v>0.168379629945342</v>
      </c>
      <c r="GP122" s="33">
        <f t="shared" si="133"/>
        <v>0.00157767894404235</v>
      </c>
      <c r="GQ122" s="5">
        <v>185.032953864589</v>
      </c>
      <c r="GR122" s="14">
        <f t="shared" si="134"/>
        <v>5.64736641429204</v>
      </c>
      <c r="GS122" s="5">
        <v>2.82368320714602</v>
      </c>
      <c r="GT122" s="5">
        <v>216.966065689852</v>
      </c>
      <c r="GU122" s="14">
        <f t="shared" si="135"/>
        <v>8.48412222887998</v>
      </c>
      <c r="GV122" s="5">
        <v>4.24206111443999</v>
      </c>
      <c r="GW122" s="33">
        <f t="shared" si="136"/>
        <v>0.159207023789485</v>
      </c>
      <c r="GX122" s="33">
        <f t="shared" si="137"/>
        <v>0.000615150848309666</v>
      </c>
    </row>
    <row r="123" spans="1:206">
      <c r="A123" s="4">
        <v>27</v>
      </c>
      <c r="B123" s="4" t="s">
        <v>295</v>
      </c>
      <c r="C123" s="4" t="s">
        <v>296</v>
      </c>
      <c r="D123" s="4" t="s">
        <v>297</v>
      </c>
      <c r="E123" s="5">
        <v>101.2</v>
      </c>
      <c r="F123" s="5">
        <v>37.616667</v>
      </c>
      <c r="G123" s="4" t="s">
        <v>122</v>
      </c>
      <c r="H123" s="4" t="s">
        <v>123</v>
      </c>
      <c r="I123" s="4">
        <v>3220</v>
      </c>
      <c r="J123" s="5">
        <v>-1.2</v>
      </c>
      <c r="K123" s="4">
        <v>489</v>
      </c>
      <c r="L123" t="s">
        <v>136</v>
      </c>
      <c r="M123" s="8"/>
      <c r="N123" s="8"/>
      <c r="R123" s="6">
        <v>5</v>
      </c>
      <c r="S123" s="7" t="s">
        <v>87</v>
      </c>
      <c r="T123" s="4" t="s">
        <v>300</v>
      </c>
      <c r="U123" s="4" t="s">
        <v>89</v>
      </c>
      <c r="V123" s="4"/>
      <c r="W123" s="4"/>
      <c r="AA123" s="4">
        <v>2011</v>
      </c>
      <c r="AB123" s="4">
        <v>4</v>
      </c>
      <c r="AC123" s="4" t="s">
        <v>87</v>
      </c>
      <c r="AD123" s="4" t="s">
        <v>90</v>
      </c>
      <c r="AE123" s="5">
        <v>0.42519998550415</v>
      </c>
      <c r="AF123" s="4">
        <v>4</v>
      </c>
      <c r="AG123" s="4" t="s">
        <v>139</v>
      </c>
      <c r="AH123" s="4" t="s">
        <v>139</v>
      </c>
      <c r="AI123" s="4">
        <v>25</v>
      </c>
      <c r="AJ123" s="8">
        <v>24</v>
      </c>
      <c r="AK123" s="4" t="s">
        <v>301</v>
      </c>
      <c r="AL123" s="4" t="s">
        <v>114</v>
      </c>
      <c r="AM123" s="7" t="s">
        <v>94</v>
      </c>
      <c r="AN123" s="7" t="s">
        <v>95</v>
      </c>
      <c r="AO123" s="5">
        <v>7.21</v>
      </c>
      <c r="AP123" s="5">
        <v>6.67</v>
      </c>
      <c r="AQ123" s="9">
        <v>0.675</v>
      </c>
      <c r="AR123" s="9">
        <v>33.98</v>
      </c>
      <c r="AS123" s="9">
        <v>52.99</v>
      </c>
      <c r="AT123" s="9">
        <v>13.03</v>
      </c>
      <c r="AU123" s="5">
        <v>0.747313149139525</v>
      </c>
      <c r="AV123" s="14">
        <f t="shared" si="56"/>
        <v>0.00732397401005014</v>
      </c>
      <c r="AW123" s="5">
        <v>0.00366198700502507</v>
      </c>
      <c r="AX123" s="5">
        <v>0.721303704311735</v>
      </c>
      <c r="AY123" s="14">
        <f t="shared" si="57"/>
        <v>0.00439766777908002</v>
      </c>
      <c r="AZ123" s="5">
        <v>0.00219883388954001</v>
      </c>
      <c r="BA123" s="33">
        <f t="shared" si="58"/>
        <v>-0.0354240312101563</v>
      </c>
      <c r="BB123" s="33">
        <f t="shared" si="59"/>
        <v>3.3304842108715e-5</v>
      </c>
      <c r="CI123" s="5">
        <v>66.7</v>
      </c>
      <c r="CJ123" s="14">
        <f t="shared" si="106"/>
        <v>2</v>
      </c>
      <c r="CK123" s="5">
        <v>1</v>
      </c>
      <c r="CL123" s="5">
        <v>57.8</v>
      </c>
      <c r="CM123" s="14">
        <f t="shared" si="107"/>
        <v>1.8</v>
      </c>
      <c r="CN123" s="5">
        <v>0.9</v>
      </c>
      <c r="CO123" s="33">
        <f t="shared" si="108"/>
        <v>-0.143216177243247</v>
      </c>
      <c r="CP123" s="33">
        <f t="shared" si="109"/>
        <v>0.000467229162243969</v>
      </c>
      <c r="CQ123" s="5">
        <v>6.75</v>
      </c>
      <c r="CR123" s="14">
        <f t="shared" si="110"/>
        <v>2</v>
      </c>
      <c r="CS123" s="5">
        <v>1</v>
      </c>
      <c r="CT123" s="5">
        <v>5.93</v>
      </c>
      <c r="CU123" s="14">
        <f t="shared" si="111"/>
        <v>0.2</v>
      </c>
      <c r="CV123" s="5">
        <v>0.1</v>
      </c>
      <c r="CW123" s="33">
        <f t="shared" si="112"/>
        <v>-0.129518291874805</v>
      </c>
      <c r="CX123" s="33">
        <f t="shared" si="113"/>
        <v>0.0222322482754102</v>
      </c>
      <c r="CY123" s="5">
        <v>88.7</v>
      </c>
      <c r="CZ123" s="14">
        <f t="shared" si="114"/>
        <v>2.2</v>
      </c>
      <c r="DA123" s="5">
        <v>1.1</v>
      </c>
      <c r="DB123" s="5">
        <v>81.2</v>
      </c>
      <c r="DC123" s="14">
        <f t="shared" si="115"/>
        <v>4</v>
      </c>
      <c r="DD123" s="5">
        <v>2</v>
      </c>
      <c r="DE123" s="33">
        <f t="shared" si="116"/>
        <v>-0.0883446421479022</v>
      </c>
      <c r="DF123" s="33">
        <f t="shared" si="117"/>
        <v>0.000760457146031238</v>
      </c>
      <c r="DG123" s="5">
        <v>33.8</v>
      </c>
      <c r="DH123" s="14">
        <f t="shared" si="118"/>
        <v>1.2</v>
      </c>
      <c r="DI123" s="5">
        <v>0.6</v>
      </c>
      <c r="DJ123" s="5">
        <v>36.4</v>
      </c>
      <c r="DK123" s="14">
        <f t="shared" si="119"/>
        <v>5.4</v>
      </c>
      <c r="DL123" s="5">
        <v>2.7</v>
      </c>
      <c r="DM123" s="33">
        <f t="shared" si="120"/>
        <v>0.0741079721537221</v>
      </c>
      <c r="DN123" s="33">
        <f t="shared" si="121"/>
        <v>0.00581716790914398</v>
      </c>
      <c r="DO123" s="5">
        <v>3.67</v>
      </c>
      <c r="DP123" s="14">
        <f t="shared" si="122"/>
        <v>0.24</v>
      </c>
      <c r="DQ123" s="5">
        <v>0.12</v>
      </c>
      <c r="DR123" s="5">
        <v>4.19</v>
      </c>
      <c r="DS123" s="14">
        <f t="shared" si="123"/>
        <v>0.08</v>
      </c>
      <c r="DT123" s="5">
        <v>0.04</v>
      </c>
      <c r="DU123" s="33">
        <f t="shared" si="124"/>
        <v>0.132509071867568</v>
      </c>
      <c r="DV123" s="33">
        <f t="shared" si="125"/>
        <v>0.00116026603866633</v>
      </c>
      <c r="DW123" s="5">
        <v>22.3</v>
      </c>
      <c r="DX123" s="14">
        <f t="shared" si="126"/>
        <v>2.2</v>
      </c>
      <c r="DY123" s="5">
        <v>1.1</v>
      </c>
      <c r="DZ123" s="5">
        <v>17.1</v>
      </c>
      <c r="EA123" s="14">
        <f t="shared" si="127"/>
        <v>4.8</v>
      </c>
      <c r="EB123" s="5">
        <v>2.4</v>
      </c>
      <c r="EC123" s="33">
        <f t="shared" si="128"/>
        <v>-0.265508214957459</v>
      </c>
      <c r="ED123" s="33">
        <f t="shared" si="129"/>
        <v>0.02213155660714</v>
      </c>
      <c r="GI123" s="5">
        <v>38.0713722962326</v>
      </c>
      <c r="GJ123" s="14">
        <f t="shared" si="130"/>
        <v>2.5545528338824</v>
      </c>
      <c r="GK123" s="5">
        <v>1.2772764169412</v>
      </c>
      <c r="GL123" s="5">
        <v>51.0754189944134</v>
      </c>
      <c r="GM123" s="14">
        <f t="shared" si="131"/>
        <v>0.960941603399604</v>
      </c>
      <c r="GN123" s="5">
        <v>0.480470801699802</v>
      </c>
      <c r="GO123" s="33">
        <f t="shared" si="132"/>
        <v>0.293840727781024</v>
      </c>
      <c r="GP123" s="33">
        <f t="shared" si="133"/>
        <v>0.00121406380368062</v>
      </c>
      <c r="GQ123" s="5">
        <v>185.032953864589</v>
      </c>
      <c r="GR123" s="14">
        <f t="shared" si="134"/>
        <v>5.64736641429204</v>
      </c>
      <c r="GS123" s="5">
        <v>2.82368320714602</v>
      </c>
      <c r="GT123" s="5">
        <v>219.966229097445</v>
      </c>
      <c r="GU123" s="14">
        <f t="shared" si="135"/>
        <v>4.24206111444</v>
      </c>
      <c r="GV123" s="5">
        <v>2.12103055722</v>
      </c>
      <c r="GW123" s="33">
        <f t="shared" si="136"/>
        <v>0.172940092253861</v>
      </c>
      <c r="GX123" s="33">
        <f t="shared" si="137"/>
        <v>0.000325859199520439</v>
      </c>
    </row>
    <row r="124" spans="1:206">
      <c r="A124" s="4">
        <v>27</v>
      </c>
      <c r="B124" s="4" t="s">
        <v>295</v>
      </c>
      <c r="C124" s="4" t="s">
        <v>296</v>
      </c>
      <c r="D124" s="4" t="s">
        <v>297</v>
      </c>
      <c r="E124" s="5">
        <v>101.2</v>
      </c>
      <c r="F124" s="5">
        <v>37.616667</v>
      </c>
      <c r="G124" s="4" t="s">
        <v>122</v>
      </c>
      <c r="H124" s="4" t="s">
        <v>123</v>
      </c>
      <c r="I124" s="4">
        <v>3220</v>
      </c>
      <c r="J124" s="5">
        <v>-1.2</v>
      </c>
      <c r="K124" s="4">
        <v>489</v>
      </c>
      <c r="L124" t="s">
        <v>136</v>
      </c>
      <c r="M124" s="8"/>
      <c r="N124" s="8"/>
      <c r="R124" s="6">
        <v>5</v>
      </c>
      <c r="S124" s="7" t="s">
        <v>87</v>
      </c>
      <c r="T124" s="4" t="s">
        <v>300</v>
      </c>
      <c r="U124" s="4" t="s">
        <v>89</v>
      </c>
      <c r="V124" s="4"/>
      <c r="W124" s="4"/>
      <c r="AA124" s="4">
        <v>2011</v>
      </c>
      <c r="AB124" s="4">
        <v>4</v>
      </c>
      <c r="AC124" s="4" t="s">
        <v>87</v>
      </c>
      <c r="AD124" s="4" t="s">
        <v>90</v>
      </c>
      <c r="AE124" s="5">
        <v>0.42519998550415</v>
      </c>
      <c r="AF124" s="4">
        <v>4</v>
      </c>
      <c r="AG124" s="4" t="s">
        <v>139</v>
      </c>
      <c r="AH124" s="4" t="s">
        <v>139</v>
      </c>
      <c r="AI124" s="4">
        <v>25</v>
      </c>
      <c r="AJ124" s="8">
        <v>24</v>
      </c>
      <c r="AK124" s="4" t="s">
        <v>302</v>
      </c>
      <c r="AL124" s="4" t="s">
        <v>114</v>
      </c>
      <c r="AM124" s="7" t="s">
        <v>94</v>
      </c>
      <c r="AN124" s="7" t="s">
        <v>95</v>
      </c>
      <c r="AO124" s="5">
        <v>7.21</v>
      </c>
      <c r="AP124" s="5">
        <v>6.67</v>
      </c>
      <c r="AQ124" s="9">
        <v>0.675</v>
      </c>
      <c r="AR124" s="9">
        <v>33.98</v>
      </c>
      <c r="AS124" s="9">
        <v>52.99</v>
      </c>
      <c r="AT124" s="9">
        <v>13.03</v>
      </c>
      <c r="AU124" s="5">
        <v>0.54591207229577</v>
      </c>
      <c r="AV124" s="14">
        <f t="shared" si="56"/>
        <v>0.0263736940255442</v>
      </c>
      <c r="AW124" s="5">
        <v>0.0131868470127721</v>
      </c>
      <c r="AX124" s="5">
        <v>0.499388728282924</v>
      </c>
      <c r="AY124" s="14">
        <f t="shared" si="57"/>
        <v>0.0278409513573398</v>
      </c>
      <c r="AZ124" s="5">
        <v>0.0139204756786699</v>
      </c>
      <c r="BA124" s="33">
        <f t="shared" si="58"/>
        <v>-0.0890731159530946</v>
      </c>
      <c r="BB124" s="33">
        <f t="shared" si="59"/>
        <v>0.00136051147950683</v>
      </c>
      <c r="CI124" s="5">
        <v>66.7</v>
      </c>
      <c r="CJ124" s="14">
        <f t="shared" si="106"/>
        <v>2</v>
      </c>
      <c r="CK124" s="5">
        <v>1</v>
      </c>
      <c r="CL124" s="5">
        <v>57.8</v>
      </c>
      <c r="CM124" s="14">
        <f t="shared" si="107"/>
        <v>1.8</v>
      </c>
      <c r="CN124" s="5">
        <v>0.9</v>
      </c>
      <c r="CO124" s="33">
        <f t="shared" si="108"/>
        <v>-0.143216177243247</v>
      </c>
      <c r="CP124" s="33">
        <f t="shared" si="109"/>
        <v>0.000467229162243969</v>
      </c>
      <c r="CQ124" s="5">
        <v>6.75</v>
      </c>
      <c r="CR124" s="14">
        <f t="shared" si="110"/>
        <v>2</v>
      </c>
      <c r="CS124" s="5">
        <v>1</v>
      </c>
      <c r="CT124" s="5">
        <v>5.93</v>
      </c>
      <c r="CU124" s="14">
        <f t="shared" si="111"/>
        <v>0.2</v>
      </c>
      <c r="CV124" s="5">
        <v>0.1</v>
      </c>
      <c r="CW124" s="33">
        <f t="shared" si="112"/>
        <v>-0.129518291874805</v>
      </c>
      <c r="CX124" s="33">
        <f t="shared" si="113"/>
        <v>0.0222322482754102</v>
      </c>
      <c r="CY124" s="5">
        <v>88.7</v>
      </c>
      <c r="CZ124" s="14">
        <f t="shared" si="114"/>
        <v>2.2</v>
      </c>
      <c r="DA124" s="5">
        <v>1.1</v>
      </c>
      <c r="DB124" s="5">
        <v>81.2</v>
      </c>
      <c r="DC124" s="14">
        <f t="shared" si="115"/>
        <v>4</v>
      </c>
      <c r="DD124" s="5">
        <v>2</v>
      </c>
      <c r="DE124" s="33">
        <f t="shared" si="116"/>
        <v>-0.0883446421479022</v>
      </c>
      <c r="DF124" s="33">
        <f t="shared" si="117"/>
        <v>0.000760457146031238</v>
      </c>
      <c r="DG124" s="5">
        <v>33.8</v>
      </c>
      <c r="DH124" s="14">
        <f t="shared" si="118"/>
        <v>1.2</v>
      </c>
      <c r="DI124" s="5">
        <v>0.6</v>
      </c>
      <c r="DJ124" s="5">
        <v>36.4</v>
      </c>
      <c r="DK124" s="14">
        <f t="shared" si="119"/>
        <v>5.4</v>
      </c>
      <c r="DL124" s="5">
        <v>2.7</v>
      </c>
      <c r="DM124" s="33">
        <f t="shared" si="120"/>
        <v>0.0741079721537221</v>
      </c>
      <c r="DN124" s="33">
        <f t="shared" si="121"/>
        <v>0.00581716790914398</v>
      </c>
      <c r="DO124" s="5">
        <v>3.67</v>
      </c>
      <c r="DP124" s="14">
        <f t="shared" si="122"/>
        <v>0.24</v>
      </c>
      <c r="DQ124" s="5">
        <v>0.12</v>
      </c>
      <c r="DR124" s="5">
        <v>4.19</v>
      </c>
      <c r="DS124" s="14">
        <f t="shared" si="123"/>
        <v>0.08</v>
      </c>
      <c r="DT124" s="5">
        <v>0.04</v>
      </c>
      <c r="DU124" s="33">
        <f t="shared" si="124"/>
        <v>0.132509071867568</v>
      </c>
      <c r="DV124" s="33">
        <f t="shared" si="125"/>
        <v>0.00116026603866633</v>
      </c>
      <c r="DW124" s="5">
        <v>22.3</v>
      </c>
      <c r="DX124" s="14">
        <f t="shared" si="126"/>
        <v>2.2</v>
      </c>
      <c r="DY124" s="5">
        <v>1.1</v>
      </c>
      <c r="DZ124" s="5">
        <v>17.1</v>
      </c>
      <c r="EA124" s="14">
        <f t="shared" si="127"/>
        <v>4.8</v>
      </c>
      <c r="EB124" s="5">
        <v>2.4</v>
      </c>
      <c r="EC124" s="33">
        <f t="shared" si="128"/>
        <v>-0.265508214957459</v>
      </c>
      <c r="ED124" s="33">
        <f t="shared" si="129"/>
        <v>0.02213155660714</v>
      </c>
      <c r="GI124" s="5">
        <v>38.0713722962326</v>
      </c>
      <c r="GJ124" s="14">
        <f t="shared" si="130"/>
        <v>2.5545528338824</v>
      </c>
      <c r="GK124" s="5">
        <v>1.2772764169412</v>
      </c>
      <c r="GL124" s="5">
        <v>51.0754189944134</v>
      </c>
      <c r="GM124" s="14">
        <f t="shared" si="131"/>
        <v>0.960941603399604</v>
      </c>
      <c r="GN124" s="5">
        <v>0.480470801699802</v>
      </c>
      <c r="GO124" s="33">
        <f t="shared" si="132"/>
        <v>0.293840727781024</v>
      </c>
      <c r="GP124" s="33">
        <f t="shared" si="133"/>
        <v>0.00121406380368062</v>
      </c>
      <c r="GQ124" s="5">
        <v>185.032953864589</v>
      </c>
      <c r="GR124" s="14">
        <f t="shared" si="134"/>
        <v>5.64736641429204</v>
      </c>
      <c r="GS124" s="5">
        <v>2.82368320714602</v>
      </c>
      <c r="GT124" s="5">
        <v>219.966229097445</v>
      </c>
      <c r="GU124" s="14">
        <f t="shared" si="135"/>
        <v>4.24206111444</v>
      </c>
      <c r="GV124" s="5">
        <v>2.12103055722</v>
      </c>
      <c r="GW124" s="33">
        <f t="shared" si="136"/>
        <v>0.172940092253861</v>
      </c>
      <c r="GX124" s="33">
        <f t="shared" si="137"/>
        <v>0.000325859199520439</v>
      </c>
    </row>
    <row r="125" spans="1:206">
      <c r="A125" s="4">
        <v>27</v>
      </c>
      <c r="B125" s="4" t="s">
        <v>295</v>
      </c>
      <c r="C125" s="4" t="s">
        <v>296</v>
      </c>
      <c r="D125" s="4" t="s">
        <v>297</v>
      </c>
      <c r="E125" s="5">
        <v>101.2</v>
      </c>
      <c r="F125" s="5">
        <v>37.616667</v>
      </c>
      <c r="G125" s="4" t="s">
        <v>122</v>
      </c>
      <c r="H125" s="4" t="s">
        <v>123</v>
      </c>
      <c r="I125" s="4">
        <v>3220</v>
      </c>
      <c r="J125" s="5">
        <v>-1.2</v>
      </c>
      <c r="K125" s="4">
        <v>489</v>
      </c>
      <c r="L125" t="s">
        <v>173</v>
      </c>
      <c r="M125" s="8"/>
      <c r="N125" s="8"/>
      <c r="S125" s="8"/>
      <c r="V125" s="7" t="s">
        <v>303</v>
      </c>
      <c r="W125" s="7" t="s">
        <v>175</v>
      </c>
      <c r="X125" s="24" t="s">
        <v>304</v>
      </c>
      <c r="Y125" s="4" t="s">
        <v>305</v>
      </c>
      <c r="Z125" s="4" t="s">
        <v>89</v>
      </c>
      <c r="AA125" s="4">
        <v>2011</v>
      </c>
      <c r="AB125" s="4">
        <v>4</v>
      </c>
      <c r="AC125" s="4" t="s">
        <v>87</v>
      </c>
      <c r="AD125" s="4" t="s">
        <v>90</v>
      </c>
      <c r="AE125" s="5">
        <v>0.42519998550415</v>
      </c>
      <c r="AF125" s="4">
        <v>4</v>
      </c>
      <c r="AG125" s="4" t="s">
        <v>139</v>
      </c>
      <c r="AH125" s="4" t="s">
        <v>139</v>
      </c>
      <c r="AI125" s="4">
        <v>25</v>
      </c>
      <c r="AJ125" s="8">
        <v>24</v>
      </c>
      <c r="AK125" s="4" t="s">
        <v>306</v>
      </c>
      <c r="AL125" s="4" t="s">
        <v>114</v>
      </c>
      <c r="AM125" s="7" t="s">
        <v>94</v>
      </c>
      <c r="AN125" s="7" t="s">
        <v>95</v>
      </c>
      <c r="AO125" s="5">
        <v>7.21</v>
      </c>
      <c r="AP125" s="5">
        <v>6.67</v>
      </c>
      <c r="AQ125" s="9">
        <v>0.675</v>
      </c>
      <c r="AR125" s="9">
        <v>33.98</v>
      </c>
      <c r="AS125" s="9">
        <v>52.99</v>
      </c>
      <c r="AT125" s="9">
        <v>13.03</v>
      </c>
      <c r="AU125" s="5">
        <v>0.747313149139525</v>
      </c>
      <c r="AV125" s="14">
        <f t="shared" si="56"/>
        <v>0.00732397401005014</v>
      </c>
      <c r="AW125" s="5">
        <v>0.00366198700502507</v>
      </c>
      <c r="AX125" s="5">
        <v>0.736140446282221</v>
      </c>
      <c r="AY125" s="14">
        <f t="shared" si="57"/>
        <v>0.00586082089456408</v>
      </c>
      <c r="AZ125" s="5">
        <v>0.00293041044728204</v>
      </c>
      <c r="BA125" s="33">
        <f t="shared" si="58"/>
        <v>-0.0150633820340286</v>
      </c>
      <c r="BB125" s="33">
        <f t="shared" si="59"/>
        <v>3.98585808536807e-5</v>
      </c>
      <c r="CI125" s="5">
        <v>66.7</v>
      </c>
      <c r="CJ125" s="14">
        <f t="shared" si="106"/>
        <v>2</v>
      </c>
      <c r="CK125" s="5">
        <v>1</v>
      </c>
      <c r="CL125" s="5">
        <v>61.7</v>
      </c>
      <c r="CM125" s="14">
        <f t="shared" si="107"/>
        <v>1.6</v>
      </c>
      <c r="CN125" s="5">
        <v>0.8</v>
      </c>
      <c r="CO125" s="33">
        <f t="shared" si="108"/>
        <v>-0.0779210220102362</v>
      </c>
      <c r="CP125" s="33">
        <f t="shared" si="109"/>
        <v>0.000392891399997026</v>
      </c>
      <c r="CQ125" s="5">
        <v>6.75</v>
      </c>
      <c r="CR125" s="14">
        <f t="shared" si="110"/>
        <v>2</v>
      </c>
      <c r="CS125" s="5">
        <v>1</v>
      </c>
      <c r="CT125" s="5">
        <v>6.1</v>
      </c>
      <c r="CU125" s="14">
        <f t="shared" si="111"/>
        <v>0.16</v>
      </c>
      <c r="CV125" s="5">
        <v>0.08</v>
      </c>
      <c r="CW125" s="33">
        <f t="shared" si="112"/>
        <v>-0.101253733705173</v>
      </c>
      <c r="CX125" s="33">
        <f t="shared" si="113"/>
        <v>0.0221198705747861</v>
      </c>
      <c r="CY125" s="5">
        <v>88.7</v>
      </c>
      <c r="CZ125" s="14">
        <f t="shared" si="114"/>
        <v>2.2</v>
      </c>
      <c r="DA125" s="5">
        <v>1.1</v>
      </c>
      <c r="DB125" s="5">
        <v>93</v>
      </c>
      <c r="DC125" s="14">
        <f t="shared" si="115"/>
        <v>6.6</v>
      </c>
      <c r="DD125" s="5">
        <v>3.3</v>
      </c>
      <c r="DE125" s="33">
        <f t="shared" si="116"/>
        <v>0.0473396038377221</v>
      </c>
      <c r="DF125" s="33">
        <f t="shared" si="117"/>
        <v>0.00141289865198213</v>
      </c>
      <c r="DG125" s="5">
        <v>33.8</v>
      </c>
      <c r="DH125" s="14">
        <f t="shared" si="118"/>
        <v>1.2</v>
      </c>
      <c r="DI125" s="5">
        <v>0.6</v>
      </c>
      <c r="DJ125" s="5">
        <v>46.6</v>
      </c>
      <c r="DK125" s="14">
        <f t="shared" si="119"/>
        <v>7</v>
      </c>
      <c r="DL125" s="5">
        <v>3.5</v>
      </c>
      <c r="DM125" s="33">
        <f t="shared" si="120"/>
        <v>0.321139738642627</v>
      </c>
      <c r="DN125" s="33">
        <f t="shared" si="121"/>
        <v>0.00595622095004314</v>
      </c>
      <c r="DO125" s="5">
        <v>3.67</v>
      </c>
      <c r="DP125" s="14">
        <f t="shared" si="122"/>
        <v>0.24</v>
      </c>
      <c r="DQ125" s="5">
        <v>0.12</v>
      </c>
      <c r="DR125" s="5">
        <v>4.15</v>
      </c>
      <c r="DS125" s="14">
        <f t="shared" si="123"/>
        <v>0.42</v>
      </c>
      <c r="DT125" s="5">
        <v>0.21</v>
      </c>
      <c r="DU125" s="33">
        <f t="shared" si="124"/>
        <v>0.122916672176128</v>
      </c>
      <c r="DV125" s="33">
        <f t="shared" si="125"/>
        <v>0.00362973348577051</v>
      </c>
      <c r="DW125" s="5">
        <v>22.3</v>
      </c>
      <c r="DX125" s="14">
        <f t="shared" si="126"/>
        <v>2.2</v>
      </c>
      <c r="DY125" s="5">
        <v>1.1</v>
      </c>
      <c r="DZ125" s="5">
        <v>37.7</v>
      </c>
      <c r="EA125" s="14">
        <f t="shared" si="127"/>
        <v>11.4</v>
      </c>
      <c r="EB125" s="5">
        <v>5.7</v>
      </c>
      <c r="EC125" s="33">
        <f t="shared" si="128"/>
        <v>0.525073415987892</v>
      </c>
      <c r="ED125" s="33">
        <f t="shared" si="129"/>
        <v>0.0252927028259888</v>
      </c>
      <c r="GI125" s="5">
        <v>38.0713722962326</v>
      </c>
      <c r="GJ125" s="14">
        <f t="shared" si="130"/>
        <v>2.5545528338824</v>
      </c>
      <c r="GK125" s="5">
        <v>1.2772764169412</v>
      </c>
      <c r="GL125" s="5">
        <v>47.6778040395359</v>
      </c>
      <c r="GM125" s="14">
        <f t="shared" si="131"/>
        <v>1.27727641694101</v>
      </c>
      <c r="GN125" s="5">
        <v>0.638638208470503</v>
      </c>
      <c r="GO125" s="33">
        <f t="shared" si="132"/>
        <v>0.22500334907693</v>
      </c>
      <c r="GP125" s="33">
        <f t="shared" si="133"/>
        <v>0.00130499322452605</v>
      </c>
      <c r="GQ125" s="5">
        <v>185.032953864589</v>
      </c>
      <c r="GR125" s="14">
        <f t="shared" si="134"/>
        <v>5.64736641429204</v>
      </c>
      <c r="GS125" s="5">
        <v>2.82368320714602</v>
      </c>
      <c r="GT125" s="5">
        <v>215.907184487172</v>
      </c>
      <c r="GU125" s="14">
        <f t="shared" si="135"/>
        <v>7.05920801786602</v>
      </c>
      <c r="GV125" s="5">
        <v>3.52960400893301</v>
      </c>
      <c r="GW125" s="33">
        <f t="shared" si="136"/>
        <v>0.154314675674747</v>
      </c>
      <c r="GX125" s="33">
        <f t="shared" si="137"/>
        <v>0.000500130890934333</v>
      </c>
    </row>
    <row r="126" spans="1:206">
      <c r="A126" s="4">
        <v>27</v>
      </c>
      <c r="B126" s="4" t="s">
        <v>295</v>
      </c>
      <c r="C126" s="4" t="s">
        <v>296</v>
      </c>
      <c r="D126" s="4" t="s">
        <v>297</v>
      </c>
      <c r="E126" s="5">
        <v>101.2</v>
      </c>
      <c r="F126" s="5">
        <v>37.616667</v>
      </c>
      <c r="G126" s="4" t="s">
        <v>122</v>
      </c>
      <c r="H126" s="4" t="s">
        <v>123</v>
      </c>
      <c r="I126" s="4">
        <v>3220</v>
      </c>
      <c r="J126" s="5">
        <v>-1.2</v>
      </c>
      <c r="K126" s="4">
        <v>489</v>
      </c>
      <c r="L126" t="s">
        <v>173</v>
      </c>
      <c r="M126" s="8"/>
      <c r="N126" s="8"/>
      <c r="S126" s="8"/>
      <c r="V126" s="7" t="s">
        <v>303</v>
      </c>
      <c r="W126" s="7" t="s">
        <v>175</v>
      </c>
      <c r="X126" s="24" t="s">
        <v>304</v>
      </c>
      <c r="Y126" s="4" t="s">
        <v>305</v>
      </c>
      <c r="Z126" s="4" t="s">
        <v>89</v>
      </c>
      <c r="AA126" s="4">
        <v>2011</v>
      </c>
      <c r="AB126" s="4">
        <v>4</v>
      </c>
      <c r="AC126" s="4" t="s">
        <v>87</v>
      </c>
      <c r="AD126" s="4" t="s">
        <v>90</v>
      </c>
      <c r="AE126" s="5">
        <v>0.42519998550415</v>
      </c>
      <c r="AF126" s="4">
        <v>4</v>
      </c>
      <c r="AG126" s="4" t="s">
        <v>139</v>
      </c>
      <c r="AH126" s="4" t="s">
        <v>139</v>
      </c>
      <c r="AI126" s="4">
        <v>25</v>
      </c>
      <c r="AJ126" s="8">
        <v>24</v>
      </c>
      <c r="AK126" s="4" t="s">
        <v>307</v>
      </c>
      <c r="AL126" s="4" t="s">
        <v>114</v>
      </c>
      <c r="AM126" s="7" t="s">
        <v>94</v>
      </c>
      <c r="AN126" s="7" t="s">
        <v>95</v>
      </c>
      <c r="AO126" s="5">
        <v>7.21</v>
      </c>
      <c r="AP126" s="5">
        <v>6.67</v>
      </c>
      <c r="AQ126" s="9">
        <v>0.675</v>
      </c>
      <c r="AR126" s="9">
        <v>33.98</v>
      </c>
      <c r="AS126" s="9">
        <v>52.99</v>
      </c>
      <c r="AT126" s="9">
        <v>13.03</v>
      </c>
      <c r="AU126" s="5">
        <v>0.54591207229577</v>
      </c>
      <c r="AV126" s="14">
        <f t="shared" si="56"/>
        <v>0.0263736940255442</v>
      </c>
      <c r="AW126" s="5">
        <v>0.0131868470127721</v>
      </c>
      <c r="AX126" s="5">
        <v>0.540598138224875</v>
      </c>
      <c r="AY126" s="14">
        <f t="shared" si="57"/>
        <v>0.0161193095682099</v>
      </c>
      <c r="AZ126" s="5">
        <v>0.00805965478410497</v>
      </c>
      <c r="BA126" s="33">
        <f t="shared" si="58"/>
        <v>-0.00978173309400965</v>
      </c>
      <c r="BB126" s="33">
        <f t="shared" si="59"/>
        <v>0.000805765698085539</v>
      </c>
      <c r="CI126" s="5">
        <v>66.7</v>
      </c>
      <c r="CJ126" s="14">
        <f t="shared" si="106"/>
        <v>2</v>
      </c>
      <c r="CK126" s="5">
        <v>1</v>
      </c>
      <c r="CL126" s="5">
        <v>61.7</v>
      </c>
      <c r="CM126" s="14">
        <f t="shared" si="107"/>
        <v>1.6</v>
      </c>
      <c r="CN126" s="5">
        <v>0.8</v>
      </c>
      <c r="CO126" s="33">
        <f t="shared" si="108"/>
        <v>-0.0779210220102362</v>
      </c>
      <c r="CP126" s="33">
        <f t="shared" si="109"/>
        <v>0.000392891399997026</v>
      </c>
      <c r="CQ126" s="5">
        <v>6.75</v>
      </c>
      <c r="CR126" s="14">
        <f t="shared" si="110"/>
        <v>2</v>
      </c>
      <c r="CS126" s="5">
        <v>1</v>
      </c>
      <c r="CT126" s="5">
        <v>6.1</v>
      </c>
      <c r="CU126" s="14">
        <f t="shared" si="111"/>
        <v>0.16</v>
      </c>
      <c r="CV126" s="5">
        <v>0.08</v>
      </c>
      <c r="CW126" s="33">
        <f t="shared" si="112"/>
        <v>-0.101253733705173</v>
      </c>
      <c r="CX126" s="33">
        <f t="shared" si="113"/>
        <v>0.0221198705747861</v>
      </c>
      <c r="CY126" s="5">
        <v>88.7</v>
      </c>
      <c r="CZ126" s="14">
        <f t="shared" si="114"/>
        <v>2.2</v>
      </c>
      <c r="DA126" s="5">
        <v>1.1</v>
      </c>
      <c r="DB126" s="5">
        <v>93</v>
      </c>
      <c r="DC126" s="14">
        <f t="shared" si="115"/>
        <v>6.6</v>
      </c>
      <c r="DD126" s="5">
        <v>3.3</v>
      </c>
      <c r="DE126" s="33">
        <f t="shared" si="116"/>
        <v>0.0473396038377221</v>
      </c>
      <c r="DF126" s="33">
        <f t="shared" si="117"/>
        <v>0.00141289865198213</v>
      </c>
      <c r="DG126" s="5">
        <v>33.8</v>
      </c>
      <c r="DH126" s="14">
        <f t="shared" si="118"/>
        <v>1.2</v>
      </c>
      <c r="DI126" s="5">
        <v>0.6</v>
      </c>
      <c r="DJ126" s="5">
        <v>46.6</v>
      </c>
      <c r="DK126" s="14">
        <f t="shared" si="119"/>
        <v>7</v>
      </c>
      <c r="DL126" s="5">
        <v>3.5</v>
      </c>
      <c r="DM126" s="33">
        <f t="shared" si="120"/>
        <v>0.321139738642627</v>
      </c>
      <c r="DN126" s="33">
        <f t="shared" si="121"/>
        <v>0.00595622095004314</v>
      </c>
      <c r="DO126" s="5">
        <v>3.67</v>
      </c>
      <c r="DP126" s="14">
        <f t="shared" si="122"/>
        <v>0.24</v>
      </c>
      <c r="DQ126" s="5">
        <v>0.12</v>
      </c>
      <c r="DR126" s="5">
        <v>4.15</v>
      </c>
      <c r="DS126" s="14">
        <f t="shared" si="123"/>
        <v>0.42</v>
      </c>
      <c r="DT126" s="5">
        <v>0.21</v>
      </c>
      <c r="DU126" s="33">
        <f t="shared" si="124"/>
        <v>0.122916672176128</v>
      </c>
      <c r="DV126" s="33">
        <f t="shared" si="125"/>
        <v>0.00362973348577051</v>
      </c>
      <c r="DW126" s="5">
        <v>22.3</v>
      </c>
      <c r="DX126" s="14">
        <f t="shared" si="126"/>
        <v>2.2</v>
      </c>
      <c r="DY126" s="5">
        <v>1.1</v>
      </c>
      <c r="DZ126" s="5">
        <v>37.7</v>
      </c>
      <c r="EA126" s="14">
        <f t="shared" si="127"/>
        <v>11.4</v>
      </c>
      <c r="EB126" s="5">
        <v>5.7</v>
      </c>
      <c r="EC126" s="33">
        <f t="shared" si="128"/>
        <v>0.525073415987892</v>
      </c>
      <c r="ED126" s="33">
        <f t="shared" si="129"/>
        <v>0.0252927028259888</v>
      </c>
      <c r="GI126" s="5">
        <v>38.0713722962326</v>
      </c>
      <c r="GJ126" s="14">
        <f t="shared" si="130"/>
        <v>2.5545528338824</v>
      </c>
      <c r="GK126" s="5">
        <v>1.2772764169412</v>
      </c>
      <c r="GL126" s="5">
        <v>47.6778040395359</v>
      </c>
      <c r="GM126" s="14">
        <f t="shared" si="131"/>
        <v>1.27727641694101</v>
      </c>
      <c r="GN126" s="5">
        <v>0.638638208470503</v>
      </c>
      <c r="GO126" s="33">
        <f t="shared" si="132"/>
        <v>0.22500334907693</v>
      </c>
      <c r="GP126" s="33">
        <f t="shared" si="133"/>
        <v>0.00130499322452605</v>
      </c>
      <c r="GQ126" s="5">
        <v>185.032953864589</v>
      </c>
      <c r="GR126" s="14">
        <f t="shared" si="134"/>
        <v>5.64736641429204</v>
      </c>
      <c r="GS126" s="5">
        <v>2.82368320714602</v>
      </c>
      <c r="GT126" s="5">
        <v>215.907184487172</v>
      </c>
      <c r="GU126" s="14">
        <f t="shared" si="135"/>
        <v>7.05920801786602</v>
      </c>
      <c r="GV126" s="5">
        <v>3.52960400893301</v>
      </c>
      <c r="GW126" s="33">
        <f t="shared" si="136"/>
        <v>0.154314675674747</v>
      </c>
      <c r="GX126" s="33">
        <f t="shared" si="137"/>
        <v>0.000500130890934333</v>
      </c>
    </row>
    <row r="127" spans="1:182">
      <c r="A127" s="4">
        <v>27</v>
      </c>
      <c r="B127" s="4" t="s">
        <v>308</v>
      </c>
      <c r="C127" s="4" t="s">
        <v>309</v>
      </c>
      <c r="D127" s="4" t="s">
        <v>297</v>
      </c>
      <c r="E127" s="5">
        <v>101.2</v>
      </c>
      <c r="F127" s="5">
        <v>37.616667</v>
      </c>
      <c r="G127" s="4" t="s">
        <v>122</v>
      </c>
      <c r="H127" s="4" t="s">
        <v>123</v>
      </c>
      <c r="I127" s="4">
        <v>3220</v>
      </c>
      <c r="J127" s="5">
        <v>-1.2</v>
      </c>
      <c r="K127" s="4">
        <v>489</v>
      </c>
      <c r="L127" t="s">
        <v>86</v>
      </c>
      <c r="M127" s="6">
        <v>10</v>
      </c>
      <c r="N127" s="7" t="s">
        <v>96</v>
      </c>
      <c r="O127" s="4" t="s">
        <v>88</v>
      </c>
      <c r="P127" s="4" t="s">
        <v>88</v>
      </c>
      <c r="Q127" s="4" t="s">
        <v>89</v>
      </c>
      <c r="S127" s="8"/>
      <c r="AA127" s="4">
        <v>2011</v>
      </c>
      <c r="AB127" s="4">
        <v>1</v>
      </c>
      <c r="AC127" s="4" t="s">
        <v>87</v>
      </c>
      <c r="AD127" s="4" t="s">
        <v>90</v>
      </c>
      <c r="AE127" s="5">
        <v>0.42519998550415</v>
      </c>
      <c r="AF127" s="4">
        <v>6</v>
      </c>
      <c r="AG127" s="4" t="s">
        <v>139</v>
      </c>
      <c r="AH127" s="4" t="s">
        <v>139</v>
      </c>
      <c r="AI127" s="4">
        <v>25</v>
      </c>
      <c r="AJ127" s="8">
        <v>24</v>
      </c>
      <c r="AK127" s="4" t="s">
        <v>310</v>
      </c>
      <c r="AL127" s="4" t="s">
        <v>114</v>
      </c>
      <c r="AM127" s="7" t="s">
        <v>94</v>
      </c>
      <c r="AN127" s="7" t="s">
        <v>95</v>
      </c>
      <c r="AO127" s="5">
        <v>7.13</v>
      </c>
      <c r="AP127" s="5">
        <v>7.489</v>
      </c>
      <c r="AQ127" s="9">
        <v>0.633</v>
      </c>
      <c r="AR127" s="9">
        <v>33.98</v>
      </c>
      <c r="AS127" s="9">
        <v>52.99</v>
      </c>
      <c r="AT127" s="9">
        <v>13.03</v>
      </c>
      <c r="AU127" s="5">
        <v>0.198588141928216</v>
      </c>
      <c r="AV127" s="14">
        <f t="shared" ref="AV127:AV140" si="138">AU127*0.212834193302881</f>
        <v>0.0422663469868099</v>
      </c>
      <c r="AX127" s="5">
        <v>0.13061927192668</v>
      </c>
      <c r="AY127" s="14">
        <f t="shared" ref="AY127:AY140" si="139">AX127*0.217668232025259</f>
        <v>0.028431665988707</v>
      </c>
      <c r="BA127" s="33">
        <f t="shared" si="58"/>
        <v>-0.418946271032745</v>
      </c>
      <c r="BB127" s="33">
        <f t="shared" si="59"/>
        <v>0.015446308845315</v>
      </c>
      <c r="BC127" s="5">
        <v>0.35666897427022</v>
      </c>
      <c r="BD127" s="14">
        <f t="shared" ref="BD127:BD138" si="140">BC127*0.305263109793801</f>
        <v>0.108877880252693</v>
      </c>
      <c r="BF127" s="5">
        <v>0.207936713972539</v>
      </c>
      <c r="BG127" s="14">
        <f t="shared" ref="BG127:BG138" si="141">BF127*0.37643233267693</f>
        <v>0.0782741022898584</v>
      </c>
      <c r="BI127" s="33">
        <f t="shared" ref="BI127:BI138" si="142">LN(BF127)-LN(BC127)</f>
        <v>-0.539574335025896</v>
      </c>
      <c r="BJ127" s="33">
        <f t="shared" ref="BJ127:BJ138" si="143">(BG127^2)/(AF127*(BF127^2))+(BD127^2)/(AF127*(BC127^2))</f>
        <v>0.0391478112142628</v>
      </c>
      <c r="BK127" s="5">
        <v>644.042627533193</v>
      </c>
      <c r="BL127" s="14">
        <f t="shared" ref="BL127:BL138" si="144">BK127*0.27292269347718</f>
        <v>175.773848620479</v>
      </c>
      <c r="BN127" s="5">
        <v>654.961565338923</v>
      </c>
      <c r="BO127" s="14">
        <f t="shared" ref="BO127:BO138" si="145">BN127*0.267942832991023</f>
        <v>175.492257317146</v>
      </c>
      <c r="BQ127" s="33">
        <f t="shared" ref="BQ127:BQ138" si="146">LN(BN127)-LN(BK127)</f>
        <v>0.0168116393062068</v>
      </c>
      <c r="BR127" s="33">
        <f t="shared" ref="BR127:BR138" si="147">(BO127^2)/(AF127*(BN127^2))+(BL127^2)/(AF127*(BK127^2))</f>
        <v>0.024380026394349</v>
      </c>
      <c r="BS127" s="5">
        <v>440</v>
      </c>
      <c r="BT127" s="14">
        <f>BU127*(AF127^0.5)</f>
        <v>47.765049984272</v>
      </c>
      <c r="BU127" s="5">
        <v>19.5</v>
      </c>
      <c r="BV127" s="5">
        <v>552</v>
      </c>
      <c r="BW127" s="14">
        <f>BX127*(AF127^0.5)</f>
        <v>90.1412225344209</v>
      </c>
      <c r="BX127" s="5">
        <v>36.8</v>
      </c>
      <c r="BY127" s="33">
        <f>LN(BV127)-LN(BS127)</f>
        <v>0.226773319364789</v>
      </c>
      <c r="BZ127" s="33">
        <f>(BW127^2)/(AF127*(BV127^2))+(BT127^2)/(AF127*(BS127^2))</f>
        <v>0.00640854568411386</v>
      </c>
      <c r="CA127" s="5">
        <v>2143</v>
      </c>
      <c r="CB127" s="14">
        <f>CC127*(AF127^0.5)</f>
        <v>197.673822242602</v>
      </c>
      <c r="CC127" s="5">
        <v>80.7</v>
      </c>
      <c r="CD127" s="14">
        <f>CE127*(AF127^0.5)</f>
        <v>1506</v>
      </c>
      <c r="CE127" s="14">
        <f>CF127*(AF127^0.5)</f>
        <v>614.821925438578</v>
      </c>
      <c r="CF127" s="5">
        <v>251</v>
      </c>
      <c r="CG127" s="33">
        <f>LN(CD127)-LN(CA127)</f>
        <v>-0.352749587113738</v>
      </c>
      <c r="CH127" s="33">
        <f>(CE127^2)/(AF127*(CD127^2))+(CB127^2)/(AF127*(CA127^2))</f>
        <v>0.0291958642932731</v>
      </c>
      <c r="CI127" s="5">
        <v>74.89</v>
      </c>
      <c r="CJ127" s="14">
        <f t="shared" si="106"/>
        <v>24.2499484535535</v>
      </c>
      <c r="CK127" s="5">
        <v>9.9</v>
      </c>
      <c r="CL127" s="5">
        <v>72.86</v>
      </c>
      <c r="CM127" s="14">
        <f t="shared" si="107"/>
        <v>6.17271415181361</v>
      </c>
      <c r="CN127" s="5">
        <v>2.52</v>
      </c>
      <c r="CO127" s="33">
        <f t="shared" si="108"/>
        <v>-0.0274805786808585</v>
      </c>
      <c r="CP127" s="33">
        <f t="shared" si="109"/>
        <v>0.0186714752583921</v>
      </c>
      <c r="CQ127" s="5">
        <v>6.33</v>
      </c>
      <c r="CR127" s="14">
        <f t="shared" si="110"/>
        <v>1.6166632302369</v>
      </c>
      <c r="CS127" s="5">
        <v>0.66</v>
      </c>
      <c r="CT127" s="5">
        <v>6.16</v>
      </c>
      <c r="CU127" s="14">
        <f t="shared" si="111"/>
        <v>0.342928563989645</v>
      </c>
      <c r="CV127" s="5">
        <v>0.14</v>
      </c>
      <c r="CW127" s="33">
        <f t="shared" si="112"/>
        <v>-0.0272234586106563</v>
      </c>
      <c r="CX127" s="33">
        <f t="shared" si="113"/>
        <v>0.0113878031557584</v>
      </c>
      <c r="CY127" s="5">
        <v>1.45</v>
      </c>
      <c r="CZ127" s="14">
        <f t="shared" si="114"/>
        <v>0.587877538267963</v>
      </c>
      <c r="DA127" s="5">
        <v>0.24</v>
      </c>
      <c r="DB127" s="5">
        <v>1.04</v>
      </c>
      <c r="DC127" s="14">
        <f t="shared" si="115"/>
        <v>0.220454076850486</v>
      </c>
      <c r="DD127" s="5">
        <v>0.09</v>
      </c>
      <c r="DE127" s="33">
        <f t="shared" si="116"/>
        <v>-0.332342843279202</v>
      </c>
      <c r="DF127" s="33">
        <f t="shared" si="117"/>
        <v>0.0348848625192607</v>
      </c>
      <c r="EE127" s="5">
        <v>0.92</v>
      </c>
      <c r="EF127" s="14">
        <f t="shared" ref="EF127:EF138" si="148">EG127*(AF127^0.5)</f>
        <v>0.734846922834953</v>
      </c>
      <c r="EG127" s="5">
        <v>0.3</v>
      </c>
      <c r="EH127" s="5">
        <v>1.38</v>
      </c>
      <c r="EI127" s="14">
        <f t="shared" ref="EI127:EI138" si="149">EJ127*(AF127^0.5)</f>
        <v>1.02878569196893</v>
      </c>
      <c r="EJ127" s="5">
        <v>0.42</v>
      </c>
      <c r="EK127" s="33">
        <f t="shared" ref="EK127:EK140" si="150">LN(EH127)-LN(EE127)</f>
        <v>0.405465108108164</v>
      </c>
      <c r="EL127" s="33">
        <f t="shared" ref="EL127:EL140" si="151">(EI127^2)/(AF127*(EH127^2))+(EF127^2)/(AF127*(EE127^2))</f>
        <v>0.198960302457467</v>
      </c>
      <c r="EU127" s="5">
        <v>79.0604362810219</v>
      </c>
      <c r="EV127" s="14">
        <f t="shared" ref="EV127:EV138" si="152">EW127*(AF127^0.5)</f>
        <v>70.411216734539</v>
      </c>
      <c r="EW127" s="5">
        <v>28.7452588613561</v>
      </c>
      <c r="EX127" s="5">
        <v>64.1631529293979</v>
      </c>
      <c r="EY127" s="14">
        <f t="shared" ref="EY127:EY138" si="153">EZ127*(AF127^0.5)</f>
        <v>30.501309057645</v>
      </c>
      <c r="EZ127" s="5">
        <v>12.4521072796935</v>
      </c>
      <c r="FA127" s="33">
        <f t="shared" ref="FA127:FA138" si="154">LN(EX127)-LN(EU127)</f>
        <v>-0.20878347218822</v>
      </c>
      <c r="FB127" s="33">
        <f t="shared" ref="FB127:FB138" si="155">(EY127^2)/(AF127*(EX127^2))+(EV127^2)/(AF127*(EU127^2))</f>
        <v>0.169857645593311</v>
      </c>
      <c r="FC127" s="5">
        <v>128.019323671497</v>
      </c>
      <c r="FD127" s="14">
        <f t="shared" ref="FD127:FD138" si="156">FE127*(AF127^0.5)</f>
        <v>79.8746655255386</v>
      </c>
      <c r="FE127" s="5">
        <v>32.608695652174</v>
      </c>
      <c r="FF127" s="5">
        <v>89.3719806763285</v>
      </c>
      <c r="FG127" s="14">
        <f t="shared" ref="FG127:FG138" si="157">FH127*(AF127^0.5)</f>
        <v>38.4581722900742</v>
      </c>
      <c r="FH127" s="5">
        <v>15.7004830917875</v>
      </c>
      <c r="FI127" s="33">
        <f t="shared" ref="FI127:FI138" si="158">LN(FF127)-LN(FC127)</f>
        <v>-0.359374000907892</v>
      </c>
      <c r="FJ127" s="33">
        <f t="shared" ref="FJ127:FJ138" si="159">(FG127^2)/(AF127*(FF127^2))+(FD127^2)/(AF127*(FC127^2))</f>
        <v>0.0957426835011444</v>
      </c>
      <c r="FK127" s="5">
        <v>131.734006734006</v>
      </c>
      <c r="FL127" s="14">
        <f t="shared" ref="FL127:FL138" si="160">FM127*(AF127^0.5)</f>
        <v>54.7681576537701</v>
      </c>
      <c r="FM127" s="5">
        <v>22.359006734007</v>
      </c>
      <c r="FN127" s="5">
        <v>127.788299663299</v>
      </c>
      <c r="FO127" s="14">
        <f t="shared" ref="FO127:FO138" si="161">FP127*(AF127^0.5)</f>
        <v>90.2063773120901</v>
      </c>
      <c r="FP127" s="5">
        <v>36.826599326599</v>
      </c>
      <c r="FQ127" s="33">
        <f t="shared" ref="FQ127:FQ138" si="162">LN(FN127)-LN(FK127)</f>
        <v>-0.0304098032178164</v>
      </c>
      <c r="FR127" s="33">
        <f t="shared" ref="FR127:FR138" si="163">(FO127^2)/(AF127*(FN127^2))+(FL127^2)/(AF127*(FK127^2))</f>
        <v>0.111858011808078</v>
      </c>
      <c r="FS127" s="5">
        <v>38.5907038491914</v>
      </c>
      <c r="FT127" s="14">
        <f t="shared" ref="FT127:FT138" si="164">FU127*(AF127^0.5)</f>
        <v>3.92763657829311</v>
      </c>
      <c r="FU127" s="5">
        <v>1.6034509186515</v>
      </c>
      <c r="FV127" s="5">
        <v>29.4855382528992</v>
      </c>
      <c r="FW127" s="14">
        <f t="shared" ref="FW127:FW138" si="165">FX127*(AF127^0.5)</f>
        <v>12.7971348766161</v>
      </c>
      <c r="FX127" s="5">
        <v>5.224408436214</v>
      </c>
      <c r="FY127" s="33">
        <f t="shared" ref="FY127:FY138" si="166">LN(FV127)-LN(FS127)</f>
        <v>-0.269111500114267</v>
      </c>
      <c r="FZ127" s="33">
        <f t="shared" ref="FZ127:FZ138" si="167">(FW127^2)/(AF127*(FV127^2))+(FT127^2)/(AF127*(FS127^2))</f>
        <v>0.033121102509312</v>
      </c>
    </row>
    <row r="128" spans="1:182">
      <c r="A128" s="4">
        <v>27</v>
      </c>
      <c r="B128" s="4" t="s">
        <v>308</v>
      </c>
      <c r="C128" s="4" t="s">
        <v>309</v>
      </c>
      <c r="D128" s="4" t="s">
        <v>297</v>
      </c>
      <c r="E128" s="5">
        <v>101.2</v>
      </c>
      <c r="F128" s="5">
        <v>37.616667</v>
      </c>
      <c r="G128" s="4" t="s">
        <v>122</v>
      </c>
      <c r="H128" s="4" t="s">
        <v>123</v>
      </c>
      <c r="I128" s="4">
        <v>3220</v>
      </c>
      <c r="J128" s="5">
        <v>-1.2</v>
      </c>
      <c r="K128" s="4">
        <v>489</v>
      </c>
      <c r="L128" t="s">
        <v>136</v>
      </c>
      <c r="M128" s="8"/>
      <c r="N128" s="8"/>
      <c r="R128" s="6">
        <v>5</v>
      </c>
      <c r="S128" s="7" t="s">
        <v>87</v>
      </c>
      <c r="T128" s="4" t="s">
        <v>300</v>
      </c>
      <c r="U128" s="4" t="s">
        <v>89</v>
      </c>
      <c r="V128" s="4"/>
      <c r="W128" s="4"/>
      <c r="AA128" s="4">
        <v>2011</v>
      </c>
      <c r="AB128" s="4">
        <v>1</v>
      </c>
      <c r="AC128" s="4" t="s">
        <v>87</v>
      </c>
      <c r="AD128" s="4" t="s">
        <v>90</v>
      </c>
      <c r="AE128" s="5">
        <v>0.42519998550415</v>
      </c>
      <c r="AF128" s="4">
        <v>6</v>
      </c>
      <c r="AG128" s="4" t="s">
        <v>139</v>
      </c>
      <c r="AH128" s="4" t="s">
        <v>139</v>
      </c>
      <c r="AI128" s="4">
        <v>25</v>
      </c>
      <c r="AJ128" s="8">
        <v>24</v>
      </c>
      <c r="AK128" s="4" t="s">
        <v>311</v>
      </c>
      <c r="AL128" s="4" t="s">
        <v>114</v>
      </c>
      <c r="AM128" s="7" t="s">
        <v>94</v>
      </c>
      <c r="AN128" s="7" t="s">
        <v>95</v>
      </c>
      <c r="AO128" s="5">
        <v>7.13</v>
      </c>
      <c r="AP128" s="5">
        <v>7.489</v>
      </c>
      <c r="AQ128" s="9">
        <v>0.633</v>
      </c>
      <c r="AR128" s="9">
        <v>33.98</v>
      </c>
      <c r="AS128" s="9">
        <v>52.99</v>
      </c>
      <c r="AT128" s="9">
        <v>13.03</v>
      </c>
      <c r="AU128" s="5">
        <v>0.198588141928216</v>
      </c>
      <c r="AV128" s="14">
        <f t="shared" si="138"/>
        <v>0.0422663469868099</v>
      </c>
      <c r="AX128" s="5">
        <v>0.311504787261277</v>
      </c>
      <c r="AY128" s="14">
        <f t="shared" si="139"/>
        <v>0.0678046963105666</v>
      </c>
      <c r="BA128" s="33">
        <f t="shared" si="58"/>
        <v>0.45018166501311</v>
      </c>
      <c r="BB128" s="33">
        <f t="shared" si="59"/>
        <v>0.015446308845315</v>
      </c>
      <c r="BC128" s="5">
        <v>0.35666897427022</v>
      </c>
      <c r="BD128" s="14">
        <f t="shared" si="140"/>
        <v>0.108877880252693</v>
      </c>
      <c r="BF128" s="5">
        <v>0.62258422752971</v>
      </c>
      <c r="BG128" s="14">
        <f t="shared" si="141"/>
        <v>0.234360833056873</v>
      </c>
      <c r="BI128" s="33">
        <f t="shared" si="142"/>
        <v>0.557070815771124</v>
      </c>
      <c r="BJ128" s="33">
        <f t="shared" si="143"/>
        <v>0.0391478112142628</v>
      </c>
      <c r="BK128" s="5">
        <v>644.042627533193</v>
      </c>
      <c r="BL128" s="14">
        <f t="shared" si="144"/>
        <v>175.773848620479</v>
      </c>
      <c r="BN128" s="5">
        <v>684.078732820871</v>
      </c>
      <c r="BO128" s="14">
        <f t="shared" si="145"/>
        <v>183.293993660933</v>
      </c>
      <c r="BQ128" s="33">
        <f t="shared" si="146"/>
        <v>0.060308101726072</v>
      </c>
      <c r="BR128" s="33">
        <f t="shared" si="147"/>
        <v>0.024380026394349</v>
      </c>
      <c r="BS128" s="5">
        <v>440</v>
      </c>
      <c r="BT128" s="14">
        <f>BU128*(AF128^0.5)</f>
        <v>47.765049984272</v>
      </c>
      <c r="BU128" s="5">
        <v>19.5</v>
      </c>
      <c r="BV128" s="5">
        <v>426</v>
      </c>
      <c r="BW128" s="14">
        <f>BX128*(AF128^0.5)</f>
        <v>115.126017910809</v>
      </c>
      <c r="BX128" s="5">
        <v>47</v>
      </c>
      <c r="BY128" s="33">
        <f>LN(BV128)-LN(BS128)</f>
        <v>-0.0323353806429356</v>
      </c>
      <c r="BZ128" s="33">
        <f>(BW128^2)/(AF128*(BV128^2))+(BT128^2)/(AF128*(BS128^2))</f>
        <v>0.0141365097124151</v>
      </c>
      <c r="CA128" s="5">
        <v>2143</v>
      </c>
      <c r="CB128" s="14">
        <f>CC128*(AF128^0.5)</f>
        <v>197.673822242602</v>
      </c>
      <c r="CC128" s="5">
        <v>80.7</v>
      </c>
      <c r="CD128" s="14">
        <f>CE128*(AF128^0.5)</f>
        <v>1266</v>
      </c>
      <c r="CE128" s="14">
        <f>CF128*(AF128^0.5)</f>
        <v>516.842335727251</v>
      </c>
      <c r="CF128" s="5">
        <v>211</v>
      </c>
      <c r="CG128" s="33">
        <f>LN(CD128)-LN(CA128)</f>
        <v>-0.526344392769456</v>
      </c>
      <c r="CH128" s="33">
        <f>(CE128^2)/(AF128*(CD128^2))+(CB128^2)/(AF128*(CA128^2))</f>
        <v>0.0291958642932731</v>
      </c>
      <c r="CI128" s="5">
        <v>74.89</v>
      </c>
      <c r="CJ128" s="14">
        <f t="shared" si="106"/>
        <v>24.2499484535535</v>
      </c>
      <c r="CK128" s="5">
        <v>9.9</v>
      </c>
      <c r="CL128" s="5">
        <v>67.92</v>
      </c>
      <c r="CM128" s="14">
        <f t="shared" si="107"/>
        <v>18.6161220451521</v>
      </c>
      <c r="CN128" s="5">
        <v>7.6</v>
      </c>
      <c r="CO128" s="33">
        <f t="shared" si="108"/>
        <v>-0.0976898282581837</v>
      </c>
      <c r="CP128" s="33">
        <f t="shared" si="109"/>
        <v>0.0299960159033596</v>
      </c>
      <c r="CQ128" s="5">
        <v>6.33</v>
      </c>
      <c r="CR128" s="14">
        <f t="shared" si="110"/>
        <v>1.6166632302369</v>
      </c>
      <c r="CS128" s="5">
        <v>0.66</v>
      </c>
      <c r="CT128" s="5">
        <v>5.89</v>
      </c>
      <c r="CU128" s="14">
        <f t="shared" si="111"/>
        <v>1.22474487139159</v>
      </c>
      <c r="CV128" s="5">
        <v>0.5</v>
      </c>
      <c r="CW128" s="33">
        <f t="shared" si="112"/>
        <v>-0.0720442384925897</v>
      </c>
      <c r="CX128" s="33">
        <f t="shared" si="113"/>
        <v>0.0180775257974983</v>
      </c>
      <c r="CY128" s="5">
        <v>1.45</v>
      </c>
      <c r="CZ128" s="14">
        <f t="shared" si="114"/>
        <v>0.587877538267963</v>
      </c>
      <c r="DA128" s="5">
        <v>0.24</v>
      </c>
      <c r="DB128" s="5">
        <v>1.27</v>
      </c>
      <c r="DC128" s="14">
        <f t="shared" si="115"/>
        <v>0.906311204829776</v>
      </c>
      <c r="DD128" s="5">
        <v>0.37</v>
      </c>
      <c r="DE128" s="33">
        <f t="shared" si="116"/>
        <v>-0.132546655961983</v>
      </c>
      <c r="DF128" s="33">
        <f t="shared" si="117"/>
        <v>0.112274126950156</v>
      </c>
      <c r="EE128" s="5">
        <v>0.92</v>
      </c>
      <c r="EF128" s="14">
        <f t="shared" si="148"/>
        <v>0.734846922834953</v>
      </c>
      <c r="EG128" s="5">
        <v>0.3</v>
      </c>
      <c r="EH128" s="5">
        <v>1.36</v>
      </c>
      <c r="EI128" s="14">
        <f t="shared" si="149"/>
        <v>1.02878569196893</v>
      </c>
      <c r="EJ128" s="5">
        <v>0.42</v>
      </c>
      <c r="EK128" s="33">
        <f t="shared" si="150"/>
        <v>0.390866308687012</v>
      </c>
      <c r="EL128" s="33">
        <f t="shared" si="151"/>
        <v>0.20170467553195</v>
      </c>
      <c r="EU128" s="5">
        <v>79.0604362810219</v>
      </c>
      <c r="EV128" s="14">
        <f t="shared" si="152"/>
        <v>70.411216734539</v>
      </c>
      <c r="EW128" s="5">
        <v>28.7452588613561</v>
      </c>
      <c r="EX128" s="5">
        <v>80.8558116251756</v>
      </c>
      <c r="EY128" s="14">
        <f t="shared" si="153"/>
        <v>30.4541481623104</v>
      </c>
      <c r="EZ128" s="5">
        <v>12.4328539247964</v>
      </c>
      <c r="FA128" s="33">
        <f t="shared" si="154"/>
        <v>0.0224548888060019</v>
      </c>
      <c r="FB128" s="33">
        <f t="shared" si="155"/>
        <v>0.155838600935991</v>
      </c>
      <c r="FC128" s="5">
        <v>128.019323671497</v>
      </c>
      <c r="FD128" s="14">
        <f t="shared" si="156"/>
        <v>79.8746655255386</v>
      </c>
      <c r="FE128" s="5">
        <v>32.608695652174</v>
      </c>
      <c r="FF128" s="5">
        <v>90.5797101449275</v>
      </c>
      <c r="FG128" s="14">
        <f t="shared" si="157"/>
        <v>20.7082466177321</v>
      </c>
      <c r="FH128" s="5">
        <v>8.4541062801932</v>
      </c>
      <c r="FI128" s="33">
        <f t="shared" si="158"/>
        <v>-0.345950980575752</v>
      </c>
      <c r="FJ128" s="33">
        <f t="shared" si="159"/>
        <v>0.07359185158815</v>
      </c>
      <c r="FK128" s="5">
        <v>131.734006734006</v>
      </c>
      <c r="FL128" s="14">
        <f t="shared" si="160"/>
        <v>54.7681576537701</v>
      </c>
      <c r="FM128" s="5">
        <v>22.359006734007</v>
      </c>
      <c r="FN128" s="5">
        <v>98.8531144781144</v>
      </c>
      <c r="FO128" s="14">
        <f t="shared" si="161"/>
        <v>28.9949069931706</v>
      </c>
      <c r="FP128" s="5">
        <v>11.8371212121206</v>
      </c>
      <c r="FQ128" s="33">
        <f t="shared" si="162"/>
        <v>-0.287149732806519</v>
      </c>
      <c r="FR128" s="33">
        <f t="shared" si="163"/>
        <v>0.0431464975296941</v>
      </c>
      <c r="FS128" s="5">
        <v>38.5907038491914</v>
      </c>
      <c r="FT128" s="14">
        <f t="shared" si="164"/>
        <v>3.92763657829311</v>
      </c>
      <c r="FU128" s="5">
        <v>1.6034509186515</v>
      </c>
      <c r="FV128" s="5">
        <v>35.2498428212162</v>
      </c>
      <c r="FW128" s="14">
        <f t="shared" si="165"/>
        <v>4.92197495254463</v>
      </c>
      <c r="FX128" s="5">
        <v>2.0093878600823</v>
      </c>
      <c r="FY128" s="33">
        <f t="shared" si="166"/>
        <v>-0.0905503442676308</v>
      </c>
      <c r="FZ128" s="33">
        <f t="shared" si="167"/>
        <v>0.00497589278693268</v>
      </c>
    </row>
    <row r="129" spans="1:182">
      <c r="A129" s="4">
        <v>27</v>
      </c>
      <c r="B129" s="4" t="s">
        <v>308</v>
      </c>
      <c r="C129" s="4" t="s">
        <v>309</v>
      </c>
      <c r="D129" s="4" t="s">
        <v>297</v>
      </c>
      <c r="E129" s="5">
        <v>101.2</v>
      </c>
      <c r="F129" s="5">
        <v>37.616667</v>
      </c>
      <c r="G129" s="4" t="s">
        <v>122</v>
      </c>
      <c r="H129" s="4" t="s">
        <v>123</v>
      </c>
      <c r="I129" s="4">
        <v>3220</v>
      </c>
      <c r="J129" s="5">
        <v>-1.2</v>
      </c>
      <c r="K129" s="4">
        <v>489</v>
      </c>
      <c r="L129" t="s">
        <v>173</v>
      </c>
      <c r="M129" s="8"/>
      <c r="N129" s="8"/>
      <c r="S129" s="8"/>
      <c r="V129" s="7" t="s">
        <v>303</v>
      </c>
      <c r="W129" s="7" t="s">
        <v>175</v>
      </c>
      <c r="X129" s="24" t="s">
        <v>304</v>
      </c>
      <c r="Y129" s="4" t="s">
        <v>305</v>
      </c>
      <c r="Z129" s="4" t="s">
        <v>89</v>
      </c>
      <c r="AA129" s="4">
        <v>2011</v>
      </c>
      <c r="AB129" s="4">
        <v>1</v>
      </c>
      <c r="AC129" s="4" t="s">
        <v>87</v>
      </c>
      <c r="AD129" s="4" t="s">
        <v>90</v>
      </c>
      <c r="AE129" s="5">
        <v>0.42519998550415</v>
      </c>
      <c r="AF129" s="4">
        <v>6</v>
      </c>
      <c r="AG129" s="4" t="s">
        <v>139</v>
      </c>
      <c r="AH129" s="4" t="s">
        <v>139</v>
      </c>
      <c r="AI129" s="4">
        <v>25</v>
      </c>
      <c r="AJ129" s="8">
        <v>24</v>
      </c>
      <c r="AK129" s="4" t="s">
        <v>312</v>
      </c>
      <c r="AL129" s="4" t="s">
        <v>114</v>
      </c>
      <c r="AM129" s="7" t="s">
        <v>94</v>
      </c>
      <c r="AN129" s="7" t="s">
        <v>95</v>
      </c>
      <c r="AO129" s="5">
        <v>7.13</v>
      </c>
      <c r="AP129" s="5">
        <v>7.489</v>
      </c>
      <c r="AQ129" s="9">
        <v>0.633</v>
      </c>
      <c r="AR129" s="9">
        <v>33.98</v>
      </c>
      <c r="AS129" s="9">
        <v>52.99</v>
      </c>
      <c r="AT129" s="9">
        <v>13.03</v>
      </c>
      <c r="AU129" s="5">
        <v>0.198588141928216</v>
      </c>
      <c r="AV129" s="14">
        <f t="shared" si="138"/>
        <v>0.0422663469868099</v>
      </c>
      <c r="AX129" s="5">
        <v>0.315940044032563</v>
      </c>
      <c r="AY129" s="14">
        <f t="shared" si="139"/>
        <v>0.0687701108105505</v>
      </c>
      <c r="BA129" s="33">
        <f t="shared" si="58"/>
        <v>0.464319419999638</v>
      </c>
      <c r="BB129" s="33">
        <f t="shared" si="59"/>
        <v>0.015446308845315</v>
      </c>
      <c r="BC129" s="5">
        <v>0.35666897427022</v>
      </c>
      <c r="BD129" s="14">
        <f t="shared" si="140"/>
        <v>0.108877880252693</v>
      </c>
      <c r="BF129" s="5">
        <v>0.541457540094611</v>
      </c>
      <c r="BG129" s="14">
        <f t="shared" si="141"/>
        <v>0.203822124863327</v>
      </c>
      <c r="BI129" s="33">
        <f t="shared" si="142"/>
        <v>0.417456543038974</v>
      </c>
      <c r="BJ129" s="33">
        <f t="shared" si="143"/>
        <v>0.0391478112142628</v>
      </c>
      <c r="BK129" s="5">
        <v>644.042627533193</v>
      </c>
      <c r="BL129" s="14">
        <f t="shared" si="144"/>
        <v>175.773848620479</v>
      </c>
      <c r="BN129" s="5">
        <v>631.303866759841</v>
      </c>
      <c r="BO129" s="14">
        <f t="shared" si="145"/>
        <v>169.153346537819</v>
      </c>
      <c r="BQ129" s="33">
        <f t="shared" si="146"/>
        <v>-0.0199776053056882</v>
      </c>
      <c r="BR129" s="33">
        <f t="shared" si="147"/>
        <v>0.024380026394349</v>
      </c>
      <c r="BS129" s="5">
        <v>440</v>
      </c>
      <c r="BT129" s="14">
        <f>BU129*(AF129^0.5)</f>
        <v>47.765049984272</v>
      </c>
      <c r="BU129" s="5">
        <v>19.5</v>
      </c>
      <c r="BV129" s="5">
        <v>658</v>
      </c>
      <c r="BW129" s="14">
        <f>BX129*(AF129^0.5)</f>
        <v>70.5453045921555</v>
      </c>
      <c r="BX129" s="5">
        <v>28.8</v>
      </c>
      <c r="BY129" s="33">
        <f>LN(BV129)-LN(BS129)</f>
        <v>0.402430204413011</v>
      </c>
      <c r="BZ129" s="33">
        <f>(BW129^2)/(AF129*(BV129^2))+(BT129^2)/(AF129*(BS129^2))</f>
        <v>0.00387982633459648</v>
      </c>
      <c r="CA129" s="5">
        <v>2143</v>
      </c>
      <c r="CB129" s="14">
        <f>CC129*(AF129^0.5)</f>
        <v>197.673822242602</v>
      </c>
      <c r="CC129" s="5">
        <v>80.7</v>
      </c>
      <c r="CD129" s="14">
        <f>CE129*(AF129^0.5)</f>
        <v>2064</v>
      </c>
      <c r="CE129" s="14">
        <f>CF129*(AF129^0.5)</f>
        <v>842.624471517413</v>
      </c>
      <c r="CF129" s="5">
        <v>344</v>
      </c>
      <c r="CG129" s="33">
        <f>LN(CD129)-LN(CA129)</f>
        <v>-0.0375608688721236</v>
      </c>
      <c r="CH129" s="33">
        <f>(CE129^2)/(AF129*(CD129^2))+(CB129^2)/(AF129*(CA129^2))</f>
        <v>0.0291958642932731</v>
      </c>
      <c r="CI129" s="5">
        <v>74.89</v>
      </c>
      <c r="CJ129" s="14">
        <f t="shared" si="106"/>
        <v>24.2499484535535</v>
      </c>
      <c r="CK129" s="5">
        <v>9.9</v>
      </c>
      <c r="CL129" s="5">
        <v>65.85</v>
      </c>
      <c r="CM129" s="14">
        <f t="shared" si="107"/>
        <v>2.03307648651004</v>
      </c>
      <c r="CN129" s="5">
        <v>0.83</v>
      </c>
      <c r="CO129" s="33">
        <f t="shared" si="108"/>
        <v>-0.128640942071986</v>
      </c>
      <c r="CP129" s="33">
        <f t="shared" si="109"/>
        <v>0.0176340940620658</v>
      </c>
      <c r="CQ129" s="5">
        <v>6.33</v>
      </c>
      <c r="CR129" s="14">
        <f t="shared" si="110"/>
        <v>1.6166632302369</v>
      </c>
      <c r="CS129" s="5">
        <v>0.66</v>
      </c>
      <c r="CT129" s="5">
        <v>5.64</v>
      </c>
      <c r="CU129" s="14">
        <f t="shared" si="111"/>
        <v>0.122474487139159</v>
      </c>
      <c r="CV129" s="5">
        <v>0.05</v>
      </c>
      <c r="CW129" s="33">
        <f t="shared" si="112"/>
        <v>-0.115416170646117</v>
      </c>
      <c r="CX129" s="33">
        <f t="shared" si="113"/>
        <v>0.010949866856264</v>
      </c>
      <c r="CY129" s="5">
        <v>1.45</v>
      </c>
      <c r="CZ129" s="14">
        <f t="shared" si="114"/>
        <v>0.587877538267963</v>
      </c>
      <c r="DA129" s="5">
        <v>0.24</v>
      </c>
      <c r="DB129" s="5">
        <v>1.39</v>
      </c>
      <c r="DC129" s="14">
        <f t="shared" si="115"/>
        <v>1.22474487139159</v>
      </c>
      <c r="DD129" s="5">
        <v>0.5</v>
      </c>
      <c r="DE129" s="33">
        <f t="shared" si="116"/>
        <v>-0.0422598092898827</v>
      </c>
      <c r="DF129" s="33">
        <f t="shared" si="117"/>
        <v>0.156788845760661</v>
      </c>
      <c r="EE129" s="5">
        <v>0.92</v>
      </c>
      <c r="EF129" s="14">
        <f t="shared" si="148"/>
        <v>0.734846922834953</v>
      </c>
      <c r="EG129" s="5">
        <v>0.3</v>
      </c>
      <c r="EH129" s="5">
        <v>1.74</v>
      </c>
      <c r="EI129" s="14">
        <f t="shared" si="149"/>
        <v>1.46969384566991</v>
      </c>
      <c r="EJ129" s="5">
        <v>0.6</v>
      </c>
      <c r="EK129" s="33">
        <f t="shared" si="150"/>
        <v>0.637266722165489</v>
      </c>
      <c r="EL129" s="33">
        <f t="shared" si="151"/>
        <v>0.225238767422885</v>
      </c>
      <c r="EU129" s="5">
        <v>79.0604362810219</v>
      </c>
      <c r="EV129" s="14">
        <f t="shared" si="152"/>
        <v>70.411216734539</v>
      </c>
      <c r="EW129" s="5">
        <v>28.7452588613561</v>
      </c>
      <c r="EX129" s="5">
        <v>110.948805329328</v>
      </c>
      <c r="EY129" s="14">
        <f t="shared" si="153"/>
        <v>7.01518318101939</v>
      </c>
      <c r="EZ129" s="5">
        <v>2.86393654094201</v>
      </c>
      <c r="FA129" s="33">
        <f t="shared" si="154"/>
        <v>0.338856305464753</v>
      </c>
      <c r="FB129" s="33">
        <f t="shared" si="155"/>
        <v>0.132861015275288</v>
      </c>
      <c r="FC129" s="5">
        <v>128.019323671497</v>
      </c>
      <c r="FD129" s="14">
        <f t="shared" si="156"/>
        <v>79.8746655255386</v>
      </c>
      <c r="FE129" s="5">
        <v>32.608695652174</v>
      </c>
      <c r="FF129" s="5">
        <v>164.251207729468</v>
      </c>
      <c r="FG129" s="14">
        <f t="shared" si="157"/>
        <v>50.2914560716363</v>
      </c>
      <c r="FH129" s="5">
        <v>20.531400966184</v>
      </c>
      <c r="FI129" s="33">
        <f t="shared" si="158"/>
        <v>0.249215791623986</v>
      </c>
      <c r="FJ129" s="33">
        <f t="shared" si="159"/>
        <v>0.0805057404770398</v>
      </c>
      <c r="FK129" s="5">
        <v>131.734006734006</v>
      </c>
      <c r="FL129" s="14">
        <f t="shared" si="160"/>
        <v>54.7681576537701</v>
      </c>
      <c r="FM129" s="5">
        <v>22.359006734007</v>
      </c>
      <c r="FN129" s="5">
        <v>154.093013468013</v>
      </c>
      <c r="FO129" s="14">
        <f t="shared" si="161"/>
        <v>22.5515943280231</v>
      </c>
      <c r="FP129" s="5">
        <v>9.20664983165</v>
      </c>
      <c r="FQ129" s="33">
        <f t="shared" si="162"/>
        <v>0.156771614607747</v>
      </c>
      <c r="FR129" s="33">
        <f t="shared" si="163"/>
        <v>0.0323774877949169</v>
      </c>
      <c r="FS129" s="5">
        <v>38.5907038491914</v>
      </c>
      <c r="FT129" s="14">
        <f t="shared" si="164"/>
        <v>3.92763657829311</v>
      </c>
      <c r="FU129" s="5">
        <v>1.6034509186515</v>
      </c>
      <c r="FV129" s="5">
        <v>7.65627922745972</v>
      </c>
      <c r="FW129" s="14">
        <f t="shared" si="165"/>
        <v>4.9219749525448</v>
      </c>
      <c r="FX129" s="5">
        <v>2.00938786008237</v>
      </c>
      <c r="FY129" s="33">
        <f t="shared" si="166"/>
        <v>-1.61748528934154</v>
      </c>
      <c r="FZ129" s="33">
        <f t="shared" si="167"/>
        <v>0.070606240608624</v>
      </c>
    </row>
    <row r="130" spans="1:182">
      <c r="A130" s="4">
        <v>27</v>
      </c>
      <c r="B130" s="4" t="s">
        <v>308</v>
      </c>
      <c r="C130" s="4" t="s">
        <v>309</v>
      </c>
      <c r="D130" s="4" t="s">
        <v>297</v>
      </c>
      <c r="E130" s="5">
        <v>101.2</v>
      </c>
      <c r="F130" s="5">
        <v>37.616667</v>
      </c>
      <c r="G130" s="4" t="s">
        <v>122</v>
      </c>
      <c r="H130" s="4" t="s">
        <v>123</v>
      </c>
      <c r="I130" s="4">
        <v>3220</v>
      </c>
      <c r="J130" s="5">
        <v>-1.2</v>
      </c>
      <c r="K130" s="4">
        <v>489</v>
      </c>
      <c r="L130" t="s">
        <v>86</v>
      </c>
      <c r="M130" s="6">
        <v>10</v>
      </c>
      <c r="N130" s="7" t="s">
        <v>96</v>
      </c>
      <c r="O130" s="4" t="s">
        <v>88</v>
      </c>
      <c r="P130" s="4" t="s">
        <v>88</v>
      </c>
      <c r="Q130" s="4" t="s">
        <v>89</v>
      </c>
      <c r="S130" s="8"/>
      <c r="AA130" s="4">
        <v>2011</v>
      </c>
      <c r="AB130" s="4">
        <v>1</v>
      </c>
      <c r="AC130" s="4" t="s">
        <v>87</v>
      </c>
      <c r="AD130" s="4" t="s">
        <v>90</v>
      </c>
      <c r="AE130" s="5">
        <v>0.42519998550415</v>
      </c>
      <c r="AF130" s="4">
        <v>6</v>
      </c>
      <c r="AG130" s="4" t="s">
        <v>139</v>
      </c>
      <c r="AH130" s="4" t="s">
        <v>139</v>
      </c>
      <c r="AI130" s="4">
        <v>25</v>
      </c>
      <c r="AJ130" s="8">
        <v>24</v>
      </c>
      <c r="AK130" s="4" t="s">
        <v>313</v>
      </c>
      <c r="AL130" s="4" t="s">
        <v>114</v>
      </c>
      <c r="AM130" s="7" t="s">
        <v>314</v>
      </c>
      <c r="AN130" s="7" t="s">
        <v>180</v>
      </c>
      <c r="AO130" s="5">
        <v>7.54</v>
      </c>
      <c r="AP130" s="5">
        <v>3.268</v>
      </c>
      <c r="AQ130" s="9">
        <v>0.0325</v>
      </c>
      <c r="AR130" s="9">
        <v>36.12</v>
      </c>
      <c r="AS130" s="9">
        <v>51.4</v>
      </c>
      <c r="AT130" s="9">
        <v>12.49</v>
      </c>
      <c r="AU130" s="5">
        <v>0.315940044032563</v>
      </c>
      <c r="AV130" s="14">
        <f t="shared" si="138"/>
        <v>0.0672428444037472</v>
      </c>
      <c r="AX130" s="5">
        <v>0.25665608519789</v>
      </c>
      <c r="AY130" s="14">
        <f t="shared" si="139"/>
        <v>0.055865876303549</v>
      </c>
      <c r="BA130" s="33">
        <f t="shared" si="58"/>
        <v>-0.207815462682901</v>
      </c>
      <c r="BB130" s="33">
        <f t="shared" si="59"/>
        <v>0.015446308845315</v>
      </c>
      <c r="BC130" s="5">
        <v>0.167373370254989</v>
      </c>
      <c r="BD130" s="14">
        <f t="shared" si="140"/>
        <v>0.0510929155007072</v>
      </c>
      <c r="BF130" s="5">
        <v>0.176387446636667</v>
      </c>
      <c r="BG130" s="14">
        <f t="shared" si="141"/>
        <v>0.0663979379923681</v>
      </c>
      <c r="BI130" s="33">
        <f t="shared" si="142"/>
        <v>0.0524559099726831</v>
      </c>
      <c r="BJ130" s="33">
        <f t="shared" si="143"/>
        <v>0.0391478112142628</v>
      </c>
      <c r="BK130" s="5">
        <v>560.330771022594</v>
      </c>
      <c r="BL130" s="14">
        <f t="shared" si="144"/>
        <v>152.926983265631</v>
      </c>
      <c r="BN130" s="5">
        <v>551.231656184486</v>
      </c>
      <c r="BO130" s="14">
        <f t="shared" si="145"/>
        <v>147.698571592405</v>
      </c>
      <c r="BQ130" s="33">
        <f t="shared" si="146"/>
        <v>-0.0163721224525482</v>
      </c>
      <c r="BR130" s="33">
        <f t="shared" si="147"/>
        <v>0.024380026394349</v>
      </c>
      <c r="CI130" s="5">
        <v>32.68</v>
      </c>
      <c r="CJ130" s="14">
        <f t="shared" si="106"/>
        <v>1.17575507653593</v>
      </c>
      <c r="CK130" s="5">
        <v>0.48</v>
      </c>
      <c r="CL130" s="5">
        <v>29.28</v>
      </c>
      <c r="CM130" s="14">
        <f t="shared" si="107"/>
        <v>6.71160189522591</v>
      </c>
      <c r="CN130" s="5">
        <v>2.74</v>
      </c>
      <c r="CO130" s="33">
        <f t="shared" si="108"/>
        <v>-0.109858580898691</v>
      </c>
      <c r="CP130" s="33">
        <f t="shared" si="109"/>
        <v>0.00897280711031552</v>
      </c>
      <c r="CQ130" s="5">
        <v>3.25</v>
      </c>
      <c r="CR130" s="14">
        <f t="shared" si="110"/>
        <v>0.146969384566991</v>
      </c>
      <c r="CS130" s="5">
        <v>0.06</v>
      </c>
      <c r="CT130" s="5">
        <v>2.97</v>
      </c>
      <c r="CU130" s="14">
        <f t="shared" si="111"/>
        <v>0.538887743412299</v>
      </c>
      <c r="CV130" s="5">
        <v>0.22</v>
      </c>
      <c r="CW130" s="33">
        <f t="shared" si="112"/>
        <v>-0.090093043527038</v>
      </c>
      <c r="CX130" s="33">
        <f t="shared" si="113"/>
        <v>0.00582779685229828</v>
      </c>
      <c r="CY130" s="5">
        <v>0.56</v>
      </c>
      <c r="CZ130" s="14">
        <f t="shared" si="114"/>
        <v>0.0489897948556636</v>
      </c>
      <c r="DA130" s="5">
        <v>0.02</v>
      </c>
      <c r="DB130" s="5">
        <v>0.52</v>
      </c>
      <c r="DC130" s="14">
        <f t="shared" si="115"/>
        <v>0.0489897948556636</v>
      </c>
      <c r="DD130" s="5">
        <v>0.02</v>
      </c>
      <c r="DE130" s="33">
        <f t="shared" si="116"/>
        <v>-0.0741079721537219</v>
      </c>
      <c r="DF130" s="33">
        <f t="shared" si="117"/>
        <v>0.00275480014491003</v>
      </c>
      <c r="EE130" s="5">
        <v>0.33</v>
      </c>
      <c r="EF130" s="14">
        <f t="shared" si="148"/>
        <v>0.0979795897113271</v>
      </c>
      <c r="EG130" s="5">
        <v>0.04</v>
      </c>
      <c r="EH130" s="5">
        <v>0.09</v>
      </c>
      <c r="EI130" s="14">
        <f t="shared" si="149"/>
        <v>0.0489897948556636</v>
      </c>
      <c r="EJ130" s="5">
        <v>0.02</v>
      </c>
      <c r="EK130" s="33">
        <f t="shared" si="150"/>
        <v>-1.29928298413026</v>
      </c>
      <c r="EL130" s="33">
        <f t="shared" si="151"/>
        <v>0.0640750943781247</v>
      </c>
      <c r="EU130" s="5">
        <v>20.5882352941176</v>
      </c>
      <c r="EV130" s="14">
        <f t="shared" si="152"/>
        <v>14.4087631928423</v>
      </c>
      <c r="EW130" s="5">
        <v>5.8823529411765</v>
      </c>
      <c r="EX130" s="5">
        <v>23.9495798319327</v>
      </c>
      <c r="EY130" s="14">
        <f t="shared" si="153"/>
        <v>9.26277633825567</v>
      </c>
      <c r="EZ130" s="5">
        <v>3.781512605042</v>
      </c>
      <c r="FA130" s="33">
        <f t="shared" si="154"/>
        <v>0.151230969723922</v>
      </c>
      <c r="FB130" s="33">
        <f t="shared" si="155"/>
        <v>0.106563400983663</v>
      </c>
      <c r="FC130" s="5">
        <v>10.5195624051893</v>
      </c>
      <c r="FD130" s="14">
        <f t="shared" si="156"/>
        <v>1.7720593966008</v>
      </c>
      <c r="FE130" s="5">
        <v>0.723440219262701</v>
      </c>
      <c r="FF130" s="5">
        <v>10.0433278889912</v>
      </c>
      <c r="FG130" s="14">
        <f t="shared" si="157"/>
        <v>3.54411879320184</v>
      </c>
      <c r="FH130" s="5">
        <v>1.4468804385255</v>
      </c>
      <c r="FI130" s="33">
        <f t="shared" si="158"/>
        <v>-0.0463280875907355</v>
      </c>
      <c r="FJ130" s="33">
        <f t="shared" si="159"/>
        <v>0.0254838341210485</v>
      </c>
      <c r="FK130" s="5">
        <v>44.6226415094339</v>
      </c>
      <c r="FL130" s="14">
        <f t="shared" si="160"/>
        <v>3.85139896664008</v>
      </c>
      <c r="FM130" s="5">
        <v>1.5723270440251</v>
      </c>
      <c r="FN130" s="5">
        <v>49.7327044025156</v>
      </c>
      <c r="FO130" s="14">
        <f t="shared" si="161"/>
        <v>2.88854922498024</v>
      </c>
      <c r="FP130" s="5">
        <v>1.1792452830189</v>
      </c>
      <c r="FQ130" s="33">
        <f t="shared" si="162"/>
        <v>0.10842136558566</v>
      </c>
      <c r="FR130" s="33">
        <f t="shared" si="163"/>
        <v>0.00180382456805375</v>
      </c>
      <c r="FS130" s="5">
        <v>54.9198332858169</v>
      </c>
      <c r="FT130" s="14">
        <f t="shared" si="164"/>
        <v>9.86825888446656</v>
      </c>
      <c r="FU130" s="5">
        <v>4.0286998194383</v>
      </c>
      <c r="FV130" s="5">
        <v>53.3823429587693</v>
      </c>
      <c r="FW130" s="14">
        <f t="shared" si="165"/>
        <v>29.621403879826</v>
      </c>
      <c r="FX130" s="5">
        <v>12.0928874950786</v>
      </c>
      <c r="FY130" s="33">
        <f t="shared" si="166"/>
        <v>-0.0283945102282939</v>
      </c>
      <c r="FZ130" s="33">
        <f t="shared" si="167"/>
        <v>0.0566985180949572</v>
      </c>
    </row>
    <row r="131" spans="1:182">
      <c r="A131" s="4">
        <v>27</v>
      </c>
      <c r="B131" s="4" t="s">
        <v>308</v>
      </c>
      <c r="C131" s="4" t="s">
        <v>309</v>
      </c>
      <c r="D131" s="4" t="s">
        <v>297</v>
      </c>
      <c r="E131" s="5">
        <v>101.2</v>
      </c>
      <c r="F131" s="5">
        <v>37.616667</v>
      </c>
      <c r="G131" s="4" t="s">
        <v>122</v>
      </c>
      <c r="H131" s="4" t="s">
        <v>123</v>
      </c>
      <c r="I131" s="4">
        <v>3220</v>
      </c>
      <c r="J131" s="5">
        <v>-1.2</v>
      </c>
      <c r="K131" s="4">
        <v>489</v>
      </c>
      <c r="L131" t="s">
        <v>136</v>
      </c>
      <c r="M131" s="8"/>
      <c r="N131" s="8"/>
      <c r="R131" s="6">
        <v>5</v>
      </c>
      <c r="S131" s="7" t="s">
        <v>87</v>
      </c>
      <c r="T131" s="4" t="s">
        <v>300</v>
      </c>
      <c r="U131" s="4" t="s">
        <v>89</v>
      </c>
      <c r="V131" s="4"/>
      <c r="W131" s="4"/>
      <c r="AA131" s="4">
        <v>2011</v>
      </c>
      <c r="AB131" s="4">
        <v>1</v>
      </c>
      <c r="AC131" s="4" t="s">
        <v>87</v>
      </c>
      <c r="AD131" s="4" t="s">
        <v>90</v>
      </c>
      <c r="AE131" s="5">
        <v>0.42519998550415</v>
      </c>
      <c r="AF131" s="4">
        <v>6</v>
      </c>
      <c r="AG131" s="4" t="s">
        <v>139</v>
      </c>
      <c r="AH131" s="4" t="s">
        <v>139</v>
      </c>
      <c r="AI131" s="4">
        <v>25</v>
      </c>
      <c r="AJ131" s="8">
        <v>24</v>
      </c>
      <c r="AK131" s="4" t="s">
        <v>315</v>
      </c>
      <c r="AL131" s="4" t="s">
        <v>114</v>
      </c>
      <c r="AM131" s="7" t="s">
        <v>314</v>
      </c>
      <c r="AN131" s="7" t="s">
        <v>180</v>
      </c>
      <c r="AO131" s="5">
        <v>7.54</v>
      </c>
      <c r="AP131" s="5">
        <v>3.268</v>
      </c>
      <c r="AQ131" s="9">
        <v>0.0325</v>
      </c>
      <c r="AR131" s="9">
        <v>36.12</v>
      </c>
      <c r="AS131" s="9">
        <v>51.4</v>
      </c>
      <c r="AT131" s="9">
        <v>12.49</v>
      </c>
      <c r="AU131" s="5">
        <v>0.315940044032563</v>
      </c>
      <c r="AV131" s="14">
        <f t="shared" si="138"/>
        <v>0.0672428444037472</v>
      </c>
      <c r="AX131" s="5">
        <v>0.0981964569146487</v>
      </c>
      <c r="AY131" s="14">
        <f t="shared" si="139"/>
        <v>0.0213742491677561</v>
      </c>
      <c r="BA131" s="33">
        <f t="shared" si="58"/>
        <v>-1.16858232710034</v>
      </c>
      <c r="BB131" s="33">
        <f t="shared" si="59"/>
        <v>0.015446308845315</v>
      </c>
      <c r="BC131" s="5">
        <v>0.167373370254989</v>
      </c>
      <c r="BD131" s="14">
        <f t="shared" si="140"/>
        <v>0.0510929155007072</v>
      </c>
      <c r="BF131" s="5">
        <v>0.0817396446290524</v>
      </c>
      <c r="BG131" s="14">
        <f t="shared" si="141"/>
        <v>0.0307694450998975</v>
      </c>
      <c r="BI131" s="33">
        <f t="shared" si="142"/>
        <v>-0.71668793632685</v>
      </c>
      <c r="BJ131" s="33">
        <f t="shared" si="143"/>
        <v>0.0391478112142628</v>
      </c>
      <c r="BK131" s="5">
        <v>560.330771022594</v>
      </c>
      <c r="BL131" s="14">
        <f t="shared" si="144"/>
        <v>152.926983265631</v>
      </c>
      <c r="BN131" s="5">
        <v>578.529000698811</v>
      </c>
      <c r="BO131" s="14">
        <f t="shared" si="145"/>
        <v>155.012699414705</v>
      </c>
      <c r="BQ131" s="33">
        <f t="shared" si="146"/>
        <v>0.0319614043337451</v>
      </c>
      <c r="BR131" s="33">
        <f t="shared" si="147"/>
        <v>0.024380026394349</v>
      </c>
      <c r="CI131" s="5">
        <v>32.68</v>
      </c>
      <c r="CJ131" s="14">
        <f t="shared" si="106"/>
        <v>1.17575507653593</v>
      </c>
      <c r="CK131" s="5">
        <v>0.48</v>
      </c>
      <c r="CL131" s="5">
        <v>26.85</v>
      </c>
      <c r="CM131" s="14">
        <f t="shared" si="107"/>
        <v>5.21741315212817</v>
      </c>
      <c r="CN131" s="5">
        <v>2.13</v>
      </c>
      <c r="CO131" s="33">
        <f t="shared" si="108"/>
        <v>-0.196497449036928</v>
      </c>
      <c r="CP131" s="33">
        <f t="shared" si="109"/>
        <v>0.00650892074658679</v>
      </c>
      <c r="CQ131" s="5">
        <v>3.25</v>
      </c>
      <c r="CR131" s="14">
        <f t="shared" si="110"/>
        <v>0.146969384566991</v>
      </c>
      <c r="CS131" s="5">
        <v>0.06</v>
      </c>
      <c r="CT131" s="5">
        <v>2.98</v>
      </c>
      <c r="CU131" s="14">
        <f t="shared" si="111"/>
        <v>0.465403051128804</v>
      </c>
      <c r="CV131" s="5">
        <v>0.19</v>
      </c>
      <c r="CW131" s="33">
        <f t="shared" si="112"/>
        <v>-0.0867316958243332</v>
      </c>
      <c r="CX131" s="33">
        <f t="shared" si="113"/>
        <v>0.00440596060361906</v>
      </c>
      <c r="CY131" s="5">
        <v>0.56</v>
      </c>
      <c r="CZ131" s="14">
        <f t="shared" si="114"/>
        <v>0.0489897948556636</v>
      </c>
      <c r="DA131" s="5">
        <v>0.02</v>
      </c>
      <c r="DB131" s="5">
        <v>0.49</v>
      </c>
      <c r="DC131" s="14">
        <f t="shared" si="115"/>
        <v>0.0979795897113271</v>
      </c>
      <c r="DD131" s="5">
        <v>0.04</v>
      </c>
      <c r="DE131" s="33">
        <f t="shared" si="116"/>
        <v>-0.133531392624523</v>
      </c>
      <c r="DF131" s="33">
        <f t="shared" si="117"/>
        <v>0.00793940024989587</v>
      </c>
      <c r="EE131" s="5">
        <v>0.33</v>
      </c>
      <c r="EF131" s="14">
        <f t="shared" si="148"/>
        <v>0.0979795897113271</v>
      </c>
      <c r="EG131" s="5">
        <v>0.04</v>
      </c>
      <c r="EH131" s="5">
        <v>0.18</v>
      </c>
      <c r="EI131" s="14">
        <f t="shared" si="149"/>
        <v>0.0244948974278318</v>
      </c>
      <c r="EJ131" s="5">
        <v>0.01</v>
      </c>
      <c r="EK131" s="33">
        <f t="shared" si="150"/>
        <v>-0.606135803570315</v>
      </c>
      <c r="EL131" s="33">
        <f t="shared" si="151"/>
        <v>0.0177787980818284</v>
      </c>
      <c r="EU131" s="5">
        <v>20.5882352941176</v>
      </c>
      <c r="EV131" s="14">
        <f t="shared" si="152"/>
        <v>14.4087631928423</v>
      </c>
      <c r="EW131" s="5">
        <v>5.8823529411765</v>
      </c>
      <c r="EX131" s="5">
        <v>19.3277310924369</v>
      </c>
      <c r="EY131" s="14">
        <f t="shared" si="153"/>
        <v>6.17518422550395</v>
      </c>
      <c r="EZ131" s="5">
        <v>2.5210084033614</v>
      </c>
      <c r="FA131" s="33">
        <f t="shared" si="154"/>
        <v>-0.0631789016215332</v>
      </c>
      <c r="FB131" s="33">
        <f t="shared" si="155"/>
        <v>0.0986458855754043</v>
      </c>
      <c r="FC131" s="5">
        <v>10.5195624051893</v>
      </c>
      <c r="FD131" s="14">
        <f t="shared" si="156"/>
        <v>1.7720593966008</v>
      </c>
      <c r="FE131" s="5">
        <v>0.723440219262701</v>
      </c>
      <c r="FF131" s="5">
        <v>11.1579347795739</v>
      </c>
      <c r="FG131" s="14">
        <f t="shared" si="157"/>
        <v>3.18970691388153</v>
      </c>
      <c r="FH131" s="5">
        <v>1.3021923946729</v>
      </c>
      <c r="FI131" s="33">
        <f t="shared" si="158"/>
        <v>0.0589142742550179</v>
      </c>
      <c r="FJ131" s="33">
        <f t="shared" si="159"/>
        <v>0.0183496170153881</v>
      </c>
      <c r="FK131" s="5">
        <v>44.6226415094339</v>
      </c>
      <c r="FL131" s="14">
        <f t="shared" si="160"/>
        <v>3.85139896664008</v>
      </c>
      <c r="FM131" s="5">
        <v>1.5723270440251</v>
      </c>
      <c r="FN131" s="5">
        <v>37.5471698113207</v>
      </c>
      <c r="FO131" s="14">
        <f t="shared" si="161"/>
        <v>11.5541968999207</v>
      </c>
      <c r="FP131" s="5">
        <v>4.7169811320755</v>
      </c>
      <c r="FQ131" s="33">
        <f t="shared" si="162"/>
        <v>-0.172643383207495</v>
      </c>
      <c r="FR131" s="33">
        <f t="shared" si="163"/>
        <v>0.0170240111935542</v>
      </c>
      <c r="FS131" s="5">
        <v>54.9198332858169</v>
      </c>
      <c r="FT131" s="14">
        <f t="shared" si="164"/>
        <v>9.86825888446656</v>
      </c>
      <c r="FU131" s="5">
        <v>4.0286998194383</v>
      </c>
      <c r="FV131" s="5">
        <v>71.3299121628041</v>
      </c>
      <c r="FW131" s="14">
        <f t="shared" si="165"/>
        <v>9.87657249767984</v>
      </c>
      <c r="FX131" s="5">
        <v>4.0320938378202</v>
      </c>
      <c r="FY131" s="33">
        <f t="shared" si="166"/>
        <v>0.261441219556281</v>
      </c>
      <c r="FZ131" s="33">
        <f t="shared" si="167"/>
        <v>0.00857645008697745</v>
      </c>
    </row>
    <row r="132" spans="1:182">
      <c r="A132" s="4">
        <v>27</v>
      </c>
      <c r="B132" s="4" t="s">
        <v>308</v>
      </c>
      <c r="C132" s="4" t="s">
        <v>309</v>
      </c>
      <c r="D132" s="4" t="s">
        <v>297</v>
      </c>
      <c r="E132" s="5">
        <v>101.2</v>
      </c>
      <c r="F132" s="5">
        <v>37.616667</v>
      </c>
      <c r="G132" s="4" t="s">
        <v>122</v>
      </c>
      <c r="H132" s="4" t="s">
        <v>123</v>
      </c>
      <c r="I132" s="4">
        <v>3220</v>
      </c>
      <c r="J132" s="5">
        <v>-1.2</v>
      </c>
      <c r="K132" s="4">
        <v>489</v>
      </c>
      <c r="L132" t="s">
        <v>173</v>
      </c>
      <c r="M132" s="8"/>
      <c r="N132" s="8"/>
      <c r="S132" s="8"/>
      <c r="V132" s="7" t="s">
        <v>303</v>
      </c>
      <c r="W132" s="7" t="s">
        <v>175</v>
      </c>
      <c r="X132" s="24" t="s">
        <v>304</v>
      </c>
      <c r="Y132" s="4" t="s">
        <v>305</v>
      </c>
      <c r="Z132" s="4" t="s">
        <v>89</v>
      </c>
      <c r="AA132" s="4">
        <v>2011</v>
      </c>
      <c r="AB132" s="4">
        <v>1</v>
      </c>
      <c r="AC132" s="4" t="s">
        <v>87</v>
      </c>
      <c r="AD132" s="4" t="s">
        <v>90</v>
      </c>
      <c r="AE132" s="5">
        <v>0.42519998550415</v>
      </c>
      <c r="AF132" s="4">
        <v>6</v>
      </c>
      <c r="AG132" s="4" t="s">
        <v>139</v>
      </c>
      <c r="AH132" s="4" t="s">
        <v>139</v>
      </c>
      <c r="AI132" s="4">
        <v>25</v>
      </c>
      <c r="AJ132" s="8">
        <v>24</v>
      </c>
      <c r="AK132" s="4" t="s">
        <v>316</v>
      </c>
      <c r="AL132" s="4" t="s">
        <v>114</v>
      </c>
      <c r="AM132" s="7" t="s">
        <v>314</v>
      </c>
      <c r="AN132" s="7" t="s">
        <v>180</v>
      </c>
      <c r="AO132" s="5">
        <v>7.54</v>
      </c>
      <c r="AP132" s="5">
        <v>3.268</v>
      </c>
      <c r="AQ132" s="9">
        <v>0.0325</v>
      </c>
      <c r="AR132" s="9">
        <v>36.12</v>
      </c>
      <c r="AS132" s="9">
        <v>51.4</v>
      </c>
      <c r="AT132" s="9">
        <v>12.49</v>
      </c>
      <c r="AU132" s="5">
        <v>0.315940044032563</v>
      </c>
      <c r="AV132" s="14">
        <f t="shared" si="138"/>
        <v>0.0672428444037472</v>
      </c>
      <c r="AX132" s="5">
        <v>0.134299319031283</v>
      </c>
      <c r="AY132" s="14">
        <f t="shared" si="139"/>
        <v>0.0292326953357356</v>
      </c>
      <c r="BA132" s="33">
        <f t="shared" ref="BA132:BA195" si="168">LN(AX132)-LN(AU132)</f>
        <v>-0.855481428498843</v>
      </c>
      <c r="BB132" s="33">
        <f t="shared" ref="BB132:BB195" si="169">(AY132^2)/(AF132*(AX132^2))+(AV132^2)/(AF132*(AU132^2))</f>
        <v>0.015446308845315</v>
      </c>
      <c r="BC132" s="5">
        <v>0.167373370254989</v>
      </c>
      <c r="BD132" s="14">
        <f t="shared" si="140"/>
        <v>0.0510929155007072</v>
      </c>
      <c r="BF132" s="5">
        <v>0.149345217491634</v>
      </c>
      <c r="BG132" s="14">
        <f t="shared" si="141"/>
        <v>0.0562183685945192</v>
      </c>
      <c r="BI132" s="33">
        <f t="shared" si="142"/>
        <v>-0.113966544878852</v>
      </c>
      <c r="BJ132" s="33">
        <f t="shared" si="143"/>
        <v>0.0391478112142628</v>
      </c>
      <c r="BK132" s="5">
        <v>560.330771022594</v>
      </c>
      <c r="BL132" s="14">
        <f t="shared" si="144"/>
        <v>152.926983265631</v>
      </c>
      <c r="BN132" s="5">
        <v>598.54705334265</v>
      </c>
      <c r="BO132" s="14">
        <f t="shared" si="145"/>
        <v>160.376393151059</v>
      </c>
      <c r="BQ132" s="33">
        <f t="shared" si="146"/>
        <v>0.065977868795362</v>
      </c>
      <c r="BR132" s="33">
        <f t="shared" si="147"/>
        <v>0.024380026394349</v>
      </c>
      <c r="CI132" s="5">
        <v>32.68</v>
      </c>
      <c r="CJ132" s="14">
        <f t="shared" si="106"/>
        <v>1.17575507653593</v>
      </c>
      <c r="CK132" s="5">
        <v>0.48</v>
      </c>
      <c r="CL132" s="5">
        <v>28.65</v>
      </c>
      <c r="CM132" s="14">
        <f t="shared" si="107"/>
        <v>5.1684233572725</v>
      </c>
      <c r="CN132" s="5">
        <v>2.11</v>
      </c>
      <c r="CO132" s="33">
        <f t="shared" si="108"/>
        <v>-0.131609826831053</v>
      </c>
      <c r="CP132" s="33">
        <f t="shared" si="109"/>
        <v>0.00563968364995645</v>
      </c>
      <c r="CQ132" s="5">
        <v>3.25</v>
      </c>
      <c r="CR132" s="14">
        <f t="shared" si="110"/>
        <v>0.146969384566991</v>
      </c>
      <c r="CS132" s="5">
        <v>0.06</v>
      </c>
      <c r="CT132" s="5">
        <v>2.83</v>
      </c>
      <c r="CU132" s="14">
        <f t="shared" si="111"/>
        <v>0.465403051128804</v>
      </c>
      <c r="CV132" s="5">
        <v>0.19</v>
      </c>
      <c r="CW132" s="33">
        <f t="shared" si="112"/>
        <v>-0.1383782846865</v>
      </c>
      <c r="CX132" s="33">
        <f t="shared" si="113"/>
        <v>0.00484831382483437</v>
      </c>
      <c r="CY132" s="5">
        <v>0.56</v>
      </c>
      <c r="CZ132" s="14">
        <f t="shared" si="114"/>
        <v>0.0489897948556636</v>
      </c>
      <c r="DA132" s="5">
        <v>0.02</v>
      </c>
      <c r="DB132" s="5">
        <v>0.43</v>
      </c>
      <c r="DC132" s="14">
        <f t="shared" si="115"/>
        <v>0.0489897948556636</v>
      </c>
      <c r="DD132" s="5">
        <v>0.02</v>
      </c>
      <c r="DE132" s="33">
        <f t="shared" si="116"/>
        <v>-0.264151575041587</v>
      </c>
      <c r="DF132" s="33">
        <f t="shared" si="117"/>
        <v>0.00343884173463869</v>
      </c>
      <c r="EE132" s="5">
        <v>0.33</v>
      </c>
      <c r="EF132" s="14">
        <f t="shared" si="148"/>
        <v>0.0979795897113271</v>
      </c>
      <c r="EG132" s="5">
        <v>0.04</v>
      </c>
      <c r="EH132" s="5">
        <v>0.29</v>
      </c>
      <c r="EI132" s="14">
        <f t="shared" si="149"/>
        <v>0.0244948974278318</v>
      </c>
      <c r="EJ132" s="5">
        <v>0.01</v>
      </c>
      <c r="EK132" s="33">
        <f t="shared" si="150"/>
        <v>-0.129211731480006</v>
      </c>
      <c r="EL132" s="33">
        <f t="shared" si="151"/>
        <v>0.0158814389708347</v>
      </c>
      <c r="EU132" s="5">
        <v>20.5882352941176</v>
      </c>
      <c r="EV132" s="14">
        <f t="shared" si="152"/>
        <v>14.4087631928423</v>
      </c>
      <c r="EW132" s="5">
        <v>5.8823529411765</v>
      </c>
      <c r="EX132" s="5">
        <v>23.9495798319327</v>
      </c>
      <c r="EY132" s="14">
        <f t="shared" si="153"/>
        <v>15.4379605637596</v>
      </c>
      <c r="EZ132" s="5">
        <v>6.3025210084034</v>
      </c>
      <c r="FA132" s="33">
        <f t="shared" si="154"/>
        <v>0.151230969723922</v>
      </c>
      <c r="FB132" s="33">
        <f t="shared" si="155"/>
        <v>0.150884730623554</v>
      </c>
      <c r="FC132" s="5">
        <v>10.5195624051893</v>
      </c>
      <c r="FD132" s="14">
        <f t="shared" si="156"/>
        <v>1.7720593966008</v>
      </c>
      <c r="FE132" s="5">
        <v>0.723440219262701</v>
      </c>
      <c r="FF132" s="5">
        <v>16.7607793319745</v>
      </c>
      <c r="FG132" s="14">
        <f t="shared" si="157"/>
        <v>9.56733977742703</v>
      </c>
      <c r="FH132" s="5">
        <v>3.9058501084215</v>
      </c>
      <c r="FI132" s="33">
        <f t="shared" si="158"/>
        <v>0.465804983514508</v>
      </c>
      <c r="FJ132" s="33">
        <f t="shared" si="159"/>
        <v>0.0590348064753267</v>
      </c>
      <c r="FK132" s="5">
        <v>44.6226415094339</v>
      </c>
      <c r="FL132" s="14">
        <f t="shared" si="160"/>
        <v>3.85139896664008</v>
      </c>
      <c r="FM132" s="5">
        <v>1.5723270440251</v>
      </c>
      <c r="FN132" s="5">
        <v>51.3050314465408</v>
      </c>
      <c r="FO132" s="14">
        <f t="shared" si="161"/>
        <v>16.3684456082209</v>
      </c>
      <c r="FP132" s="5">
        <v>6.6823899371069</v>
      </c>
      <c r="FQ132" s="33">
        <f t="shared" si="162"/>
        <v>0.139547438873332</v>
      </c>
      <c r="FR132" s="33">
        <f t="shared" si="163"/>
        <v>0.0182061849116147</v>
      </c>
      <c r="FS132" s="5">
        <v>54.9198332858169</v>
      </c>
      <c r="FT132" s="14">
        <f t="shared" si="164"/>
        <v>9.86825888446656</v>
      </c>
      <c r="FU132" s="5">
        <v>4.0286998194383</v>
      </c>
      <c r="FV132" s="5">
        <v>91.293528285749</v>
      </c>
      <c r="FW132" s="14">
        <f t="shared" si="165"/>
        <v>36.2307263845855</v>
      </c>
      <c r="FX132" s="5">
        <v>14.791132108771</v>
      </c>
      <c r="FY132" s="33">
        <f t="shared" si="166"/>
        <v>0.508205355720401</v>
      </c>
      <c r="FZ132" s="33">
        <f t="shared" si="167"/>
        <v>0.0316307137244902</v>
      </c>
    </row>
    <row r="133" spans="1:182">
      <c r="A133" s="4">
        <v>27</v>
      </c>
      <c r="B133" s="4" t="s">
        <v>308</v>
      </c>
      <c r="C133" s="4" t="s">
        <v>309</v>
      </c>
      <c r="D133" s="4" t="s">
        <v>297</v>
      </c>
      <c r="E133" s="5">
        <v>101.2</v>
      </c>
      <c r="F133" s="5">
        <v>37.616667</v>
      </c>
      <c r="G133" s="4" t="s">
        <v>122</v>
      </c>
      <c r="H133" s="4" t="s">
        <v>123</v>
      </c>
      <c r="I133" s="4">
        <v>3220</v>
      </c>
      <c r="J133" s="5">
        <v>-1.2</v>
      </c>
      <c r="K133" s="4">
        <v>489</v>
      </c>
      <c r="L133" t="s">
        <v>86</v>
      </c>
      <c r="M133" s="6">
        <v>10</v>
      </c>
      <c r="N133" s="7" t="s">
        <v>96</v>
      </c>
      <c r="O133" s="4" t="s">
        <v>88</v>
      </c>
      <c r="P133" s="4" t="s">
        <v>88</v>
      </c>
      <c r="Q133" s="4" t="s">
        <v>89</v>
      </c>
      <c r="S133" s="8"/>
      <c r="AA133" s="4">
        <v>2011</v>
      </c>
      <c r="AB133" s="4">
        <v>9</v>
      </c>
      <c r="AC133" s="7" t="s">
        <v>96</v>
      </c>
      <c r="AD133" s="4" t="s">
        <v>90</v>
      </c>
      <c r="AE133" s="5">
        <v>0.42519998550415</v>
      </c>
      <c r="AF133" s="4">
        <v>6</v>
      </c>
      <c r="AG133" s="4" t="s">
        <v>139</v>
      </c>
      <c r="AH133" s="4" t="s">
        <v>139</v>
      </c>
      <c r="AI133" s="4">
        <v>25</v>
      </c>
      <c r="AJ133" s="8">
        <v>24</v>
      </c>
      <c r="AK133" s="4" t="s">
        <v>317</v>
      </c>
      <c r="AL133" s="4" t="s">
        <v>114</v>
      </c>
      <c r="AM133" s="7" t="s">
        <v>94</v>
      </c>
      <c r="AN133" s="7" t="s">
        <v>95</v>
      </c>
      <c r="AO133" s="5">
        <v>7.02</v>
      </c>
      <c r="AP133" s="5">
        <v>6.325</v>
      </c>
      <c r="AQ133" s="9">
        <v>0.535</v>
      </c>
      <c r="AR133" s="9">
        <v>37.46</v>
      </c>
      <c r="AS133" s="9">
        <v>50.98</v>
      </c>
      <c r="AT133" s="9">
        <v>11.56</v>
      </c>
      <c r="AU133" s="5">
        <v>0.621358353386923</v>
      </c>
      <c r="AV133" s="14">
        <f t="shared" si="138"/>
        <v>0.132246303895112</v>
      </c>
      <c r="AX133" s="5">
        <v>0.693672879012851</v>
      </c>
      <c r="AY133" s="14">
        <f t="shared" si="139"/>
        <v>0.150990549178599</v>
      </c>
      <c r="BA133" s="33">
        <f t="shared" si="168"/>
        <v>0.110092519401161</v>
      </c>
      <c r="BB133" s="33">
        <f t="shared" si="169"/>
        <v>0.015446308845315</v>
      </c>
      <c r="BC133" s="5">
        <v>0.271035248644282</v>
      </c>
      <c r="BD133" s="14">
        <f t="shared" si="140"/>
        <v>0.0827370628648896</v>
      </c>
      <c r="BF133" s="5">
        <v>0.523429387331256</v>
      </c>
      <c r="BG133" s="14">
        <f t="shared" si="141"/>
        <v>0.197035745264761</v>
      </c>
      <c r="BI133" s="33">
        <f t="shared" si="142"/>
        <v>0.658153254283962</v>
      </c>
      <c r="BJ133" s="33">
        <f t="shared" si="143"/>
        <v>0.0391478112142628</v>
      </c>
      <c r="BK133" s="5">
        <v>531.213603540647</v>
      </c>
      <c r="BL133" s="14">
        <f t="shared" si="144"/>
        <v>144.980247490032</v>
      </c>
      <c r="BN133" s="5">
        <v>556.691125087351</v>
      </c>
      <c r="BO133" s="14">
        <f t="shared" si="145"/>
        <v>149.161397156865</v>
      </c>
      <c r="BQ133" s="33">
        <f t="shared" si="146"/>
        <v>0.0468463461508124</v>
      </c>
      <c r="BR133" s="33">
        <f t="shared" si="147"/>
        <v>0.024380026394349</v>
      </c>
      <c r="BS133" s="5">
        <v>206</v>
      </c>
      <c r="BT133" s="14">
        <f>BU133*(AF133^0.5)</f>
        <v>92.5907122772041</v>
      </c>
      <c r="BU133" s="5">
        <v>37.8</v>
      </c>
      <c r="BV133" s="5">
        <v>322</v>
      </c>
      <c r="BW133" s="14">
        <f>BX133*(AF133^0.5)</f>
        <v>118.555303550706</v>
      </c>
      <c r="BX133" s="5">
        <v>48.4</v>
      </c>
      <c r="BY133" s="33">
        <f>LN(BV133)-LN(BS133)</f>
        <v>0.446675376754827</v>
      </c>
      <c r="BZ133" s="33">
        <f>(BW133^2)/(AF133*(BV133^2))+(BT133^2)/(AF133*(BS133^2))</f>
        <v>0.0562637326189265</v>
      </c>
      <c r="CA133" s="5">
        <v>1406.8</v>
      </c>
      <c r="CB133" s="14">
        <f t="shared" ref="CB133:CB138" si="170">CC133*(AF133^0.5)</f>
        <v>453.645500363445</v>
      </c>
      <c r="CC133" s="5">
        <v>185.2</v>
      </c>
      <c r="CD133" s="14">
        <f t="shared" ref="CD133:CD138" si="171">CE133*(AF133^0.5)</f>
        <v>1765.2</v>
      </c>
      <c r="CE133" s="14">
        <f t="shared" ref="CE133:CE138" si="172">CF133*(AF133^0.5)</f>
        <v>720.639882326811</v>
      </c>
      <c r="CF133" s="5">
        <v>294.2</v>
      </c>
      <c r="CG133" s="33">
        <f t="shared" ref="CG133:CG138" si="173">LN(CD133)-LN(CA133)</f>
        <v>0.226946376795564</v>
      </c>
      <c r="CH133" s="33">
        <f t="shared" ref="CH133:CH138" si="174">(CE133^2)/(AF133*(CD133^2))+(CB133^2)/(AF133*(CA133^2))</f>
        <v>0.0451085233040566</v>
      </c>
      <c r="CI133" s="5">
        <v>63.25</v>
      </c>
      <c r="CJ133" s="14">
        <f t="shared" si="106"/>
        <v>10.5328058939677</v>
      </c>
      <c r="CK133" s="5">
        <v>4.3</v>
      </c>
      <c r="CL133" s="5">
        <v>72.3</v>
      </c>
      <c r="CM133" s="14">
        <f t="shared" si="107"/>
        <v>1.0042907945411</v>
      </c>
      <c r="CN133" s="5">
        <v>0.41</v>
      </c>
      <c r="CO133" s="33">
        <f t="shared" si="108"/>
        <v>0.133729001557089</v>
      </c>
      <c r="CP133" s="33">
        <f t="shared" si="109"/>
        <v>0.00465400820694423</v>
      </c>
      <c r="CQ133" s="5">
        <v>5.35</v>
      </c>
      <c r="CR133" s="14">
        <f t="shared" si="110"/>
        <v>0.68585712797929</v>
      </c>
      <c r="CS133" s="5">
        <v>0.28</v>
      </c>
      <c r="CT133" s="5">
        <v>5.93</v>
      </c>
      <c r="CU133" s="14">
        <f t="shared" si="111"/>
        <v>0.293938769133981</v>
      </c>
      <c r="CV133" s="5">
        <v>0.12</v>
      </c>
      <c r="CW133" s="33">
        <f t="shared" si="112"/>
        <v>0.102927652101719</v>
      </c>
      <c r="CX133" s="33">
        <f t="shared" si="113"/>
        <v>0.00314860309685056</v>
      </c>
      <c r="CY133" s="5">
        <v>0.92</v>
      </c>
      <c r="CZ133" s="14">
        <f t="shared" si="114"/>
        <v>0.489897948556636</v>
      </c>
      <c r="DA133" s="5">
        <v>0.2</v>
      </c>
      <c r="DB133" s="5">
        <v>1.03</v>
      </c>
      <c r="DC133" s="14">
        <f t="shared" si="115"/>
        <v>0.220454076850486</v>
      </c>
      <c r="DD133" s="5">
        <v>0.09</v>
      </c>
      <c r="DE133" s="33">
        <f t="shared" si="116"/>
        <v>0.112940411180595</v>
      </c>
      <c r="DF133" s="33">
        <f t="shared" si="117"/>
        <v>0.0548940060700326</v>
      </c>
      <c r="EE133" s="5">
        <v>0.64</v>
      </c>
      <c r="EF133" s="14">
        <f t="shared" si="148"/>
        <v>0.489897948556636</v>
      </c>
      <c r="EG133" s="5">
        <v>0.2</v>
      </c>
      <c r="EH133" s="5">
        <v>0.85</v>
      </c>
      <c r="EI133" s="14">
        <f t="shared" si="149"/>
        <v>0.146969384566991</v>
      </c>
      <c r="EJ133" s="5">
        <v>0.06</v>
      </c>
      <c r="EK133" s="33">
        <f t="shared" si="150"/>
        <v>0.283768173130645</v>
      </c>
      <c r="EL133" s="33">
        <f t="shared" si="151"/>
        <v>0.102638948961938</v>
      </c>
      <c r="EU133" s="5">
        <v>12.7639414549761</v>
      </c>
      <c r="EV133" s="14">
        <f t="shared" si="152"/>
        <v>6.04197591509777</v>
      </c>
      <c r="EW133" s="5">
        <v>2.4666263383625</v>
      </c>
      <c r="EX133" s="5">
        <v>95.3938509948753</v>
      </c>
      <c r="EY133" s="14">
        <f t="shared" si="153"/>
        <v>42.2024401733527</v>
      </c>
      <c r="EZ133" s="5">
        <v>17.2290740541747</v>
      </c>
      <c r="FA133" s="33">
        <f t="shared" si="154"/>
        <v>2.01138999972128</v>
      </c>
      <c r="FB133" s="33">
        <f t="shared" si="155"/>
        <v>0.0699653371693721</v>
      </c>
      <c r="FC133" s="5">
        <v>113.130522754935</v>
      </c>
      <c r="FD133" s="14">
        <f t="shared" si="156"/>
        <v>23.9824332438072</v>
      </c>
      <c r="FE133" s="5">
        <v>9.790787372948</v>
      </c>
      <c r="FF133" s="5">
        <v>141.080207394761</v>
      </c>
      <c r="FG133" s="14">
        <f t="shared" si="157"/>
        <v>33.5657264471802</v>
      </c>
      <c r="FH133" s="5">
        <v>13.703150440239</v>
      </c>
      <c r="FI133" s="33">
        <f t="shared" si="158"/>
        <v>0.220786354655966</v>
      </c>
      <c r="FJ133" s="33">
        <f t="shared" si="159"/>
        <v>0.0169241717007941</v>
      </c>
      <c r="FK133" s="5">
        <v>3.94387223746787</v>
      </c>
      <c r="FL133" s="14">
        <f t="shared" si="160"/>
        <v>16.0854330364012</v>
      </c>
      <c r="FM133" s="5">
        <v>6.56685053848173</v>
      </c>
      <c r="FN133" s="5">
        <v>196.601737344458</v>
      </c>
      <c r="FO133" s="14">
        <f t="shared" si="161"/>
        <v>24.1079417241532</v>
      </c>
      <c r="FP133" s="5">
        <v>9.842025995488</v>
      </c>
      <c r="FQ133" s="33">
        <f t="shared" si="162"/>
        <v>3.90901700255993</v>
      </c>
      <c r="FR133" s="33">
        <f t="shared" si="163"/>
        <v>2.77498714188986</v>
      </c>
      <c r="FS133" s="5">
        <v>39.3285371702637</v>
      </c>
      <c r="FT133" s="14">
        <f t="shared" si="164"/>
        <v>27.9018615784655</v>
      </c>
      <c r="FU133" s="5">
        <v>11.3908872901679</v>
      </c>
      <c r="FV133" s="5">
        <v>21.9424460431654</v>
      </c>
      <c r="FW133" s="14">
        <f t="shared" si="165"/>
        <v>8.81111418267337</v>
      </c>
      <c r="FX133" s="5">
        <v>3.5971223021583</v>
      </c>
      <c r="FY133" s="33">
        <f t="shared" si="166"/>
        <v>-0.583527455542724</v>
      </c>
      <c r="FZ133" s="33">
        <f t="shared" si="167"/>
        <v>0.110762434830148</v>
      </c>
    </row>
    <row r="134" spans="1:182">
      <c r="A134" s="4">
        <v>27</v>
      </c>
      <c r="B134" s="4" t="s">
        <v>308</v>
      </c>
      <c r="C134" s="4" t="s">
        <v>309</v>
      </c>
      <c r="D134" s="4" t="s">
        <v>297</v>
      </c>
      <c r="E134" s="5">
        <v>101.2</v>
      </c>
      <c r="F134" s="5">
        <v>37.616667</v>
      </c>
      <c r="G134" s="4" t="s">
        <v>122</v>
      </c>
      <c r="H134" s="4" t="s">
        <v>123</v>
      </c>
      <c r="I134" s="4">
        <v>3220</v>
      </c>
      <c r="J134" s="5">
        <v>-1.2</v>
      </c>
      <c r="K134" s="4">
        <v>489</v>
      </c>
      <c r="L134" t="s">
        <v>136</v>
      </c>
      <c r="M134" s="8"/>
      <c r="N134" s="8"/>
      <c r="R134" s="6">
        <v>5</v>
      </c>
      <c r="S134" s="7" t="s">
        <v>87</v>
      </c>
      <c r="T134" s="4" t="s">
        <v>300</v>
      </c>
      <c r="U134" s="4" t="s">
        <v>89</v>
      </c>
      <c r="V134" s="4"/>
      <c r="W134" s="4"/>
      <c r="AA134" s="4">
        <v>2011</v>
      </c>
      <c r="AB134" s="4">
        <v>9</v>
      </c>
      <c r="AC134" s="7" t="s">
        <v>96</v>
      </c>
      <c r="AD134" s="4" t="s">
        <v>90</v>
      </c>
      <c r="AE134" s="5">
        <v>0.42519998550415</v>
      </c>
      <c r="AF134" s="4">
        <v>6</v>
      </c>
      <c r="AG134" s="4" t="s">
        <v>139</v>
      </c>
      <c r="AH134" s="4" t="s">
        <v>139</v>
      </c>
      <c r="AI134" s="4">
        <v>25</v>
      </c>
      <c r="AJ134" s="8">
        <v>24</v>
      </c>
      <c r="AK134" s="4" t="s">
        <v>318</v>
      </c>
      <c r="AL134" s="4" t="s">
        <v>114</v>
      </c>
      <c r="AM134" s="7" t="s">
        <v>94</v>
      </c>
      <c r="AN134" s="7" t="s">
        <v>95</v>
      </c>
      <c r="AO134" s="5">
        <v>7.02</v>
      </c>
      <c r="AP134" s="5">
        <v>6.325</v>
      </c>
      <c r="AQ134" s="9">
        <v>0.535</v>
      </c>
      <c r="AR134" s="9">
        <v>37.46</v>
      </c>
      <c r="AS134" s="9">
        <v>50.98</v>
      </c>
      <c r="AT134" s="9">
        <v>11.56</v>
      </c>
      <c r="AU134" s="5">
        <v>0.621358353386923</v>
      </c>
      <c r="AV134" s="14">
        <f t="shared" si="138"/>
        <v>0.132246303895112</v>
      </c>
      <c r="AX134" s="5">
        <v>0.634715324356151</v>
      </c>
      <c r="AY134" s="14">
        <f t="shared" si="139"/>
        <v>0.138157362491942</v>
      </c>
      <c r="BA134" s="33">
        <f t="shared" si="168"/>
        <v>0.0212686161787493</v>
      </c>
      <c r="BB134" s="33">
        <f t="shared" si="169"/>
        <v>0.015446308845315</v>
      </c>
      <c r="BC134" s="5">
        <v>0.271035248644282</v>
      </c>
      <c r="BD134" s="14">
        <f t="shared" si="140"/>
        <v>0.0827370628648896</v>
      </c>
      <c r="BF134" s="5">
        <v>0.28004932502596</v>
      </c>
      <c r="BG134" s="14">
        <f t="shared" si="141"/>
        <v>0.105419620684122</v>
      </c>
      <c r="BI134" s="33">
        <f t="shared" si="142"/>
        <v>0.03271686724218</v>
      </c>
      <c r="BJ134" s="33">
        <f t="shared" si="143"/>
        <v>0.0391478112142628</v>
      </c>
      <c r="BK134" s="5">
        <v>531.213603540647</v>
      </c>
      <c r="BL134" s="14">
        <f t="shared" si="144"/>
        <v>144.980247490032</v>
      </c>
      <c r="BN134" s="5">
        <v>533.033426508269</v>
      </c>
      <c r="BO134" s="14">
        <f t="shared" si="145"/>
        <v>142.822486377538</v>
      </c>
      <c r="BQ134" s="33">
        <f t="shared" si="146"/>
        <v>0.00341992918927048</v>
      </c>
      <c r="BR134" s="33">
        <f t="shared" si="147"/>
        <v>0.024380026394349</v>
      </c>
      <c r="BS134" s="5">
        <v>206</v>
      </c>
      <c r="BT134" s="14">
        <f>BU134*(AF134^0.5)</f>
        <v>92.5907122772041</v>
      </c>
      <c r="BU134" s="5">
        <v>37.8</v>
      </c>
      <c r="BV134" s="5">
        <v>295</v>
      </c>
      <c r="BW134" s="14">
        <f>BX134*(AF134^0.5)</f>
        <v>34.2928563989645</v>
      </c>
      <c r="BX134" s="5">
        <v>14</v>
      </c>
      <c r="BY134" s="33">
        <f>LN(BV134)-LN(BS134)</f>
        <v>0.359099187550239</v>
      </c>
      <c r="BZ134" s="33">
        <f>(BW134^2)/(AF134*(BV134^2))+(BT134^2)/(AF134*(BS134^2))</f>
        <v>0.0359226948418991</v>
      </c>
      <c r="CA134" s="5">
        <v>1406.8</v>
      </c>
      <c r="CB134" s="14">
        <f t="shared" si="170"/>
        <v>453.645500363445</v>
      </c>
      <c r="CC134" s="5">
        <v>185.2</v>
      </c>
      <c r="CD134" s="14">
        <f t="shared" si="171"/>
        <v>2611.8</v>
      </c>
      <c r="CE134" s="14">
        <f t="shared" si="172"/>
        <v>1066.26288503352</v>
      </c>
      <c r="CF134" s="5">
        <v>435.3</v>
      </c>
      <c r="CG134" s="33">
        <f t="shared" si="173"/>
        <v>0.618722017186479</v>
      </c>
      <c r="CH134" s="33">
        <f t="shared" si="174"/>
        <v>0.0451085233040566</v>
      </c>
      <c r="CI134" s="5">
        <v>63.25</v>
      </c>
      <c r="CJ134" s="14">
        <f t="shared" si="106"/>
        <v>10.5328058939677</v>
      </c>
      <c r="CK134" s="5">
        <v>4.3</v>
      </c>
      <c r="CL134" s="5">
        <v>56.4</v>
      </c>
      <c r="CM134" s="14">
        <f t="shared" si="107"/>
        <v>10.8267446631016</v>
      </c>
      <c r="CN134" s="5">
        <v>4.42</v>
      </c>
      <c r="CO134" s="33">
        <f t="shared" si="108"/>
        <v>-0.114625969103616</v>
      </c>
      <c r="CP134" s="33">
        <f t="shared" si="109"/>
        <v>0.0107635179764851</v>
      </c>
      <c r="CQ134" s="5">
        <v>5.35</v>
      </c>
      <c r="CR134" s="14">
        <f t="shared" si="110"/>
        <v>0.68585712797929</v>
      </c>
      <c r="CS134" s="5">
        <v>0.28</v>
      </c>
      <c r="CT134" s="5">
        <v>4.97</v>
      </c>
      <c r="CU134" s="14">
        <f t="shared" si="111"/>
        <v>0.710352025407122</v>
      </c>
      <c r="CV134" s="5">
        <v>0.29</v>
      </c>
      <c r="CW134" s="33">
        <f t="shared" si="112"/>
        <v>-0.0736767207993778</v>
      </c>
      <c r="CX134" s="33">
        <f t="shared" si="113"/>
        <v>0.00614383809231757</v>
      </c>
      <c r="CY134" s="5">
        <v>0.92</v>
      </c>
      <c r="CZ134" s="14">
        <f t="shared" si="114"/>
        <v>0.489897948556636</v>
      </c>
      <c r="DA134" s="5">
        <v>0.2</v>
      </c>
      <c r="DB134" s="5">
        <v>0.7</v>
      </c>
      <c r="DC134" s="14">
        <f t="shared" si="115"/>
        <v>0.244948974278318</v>
      </c>
      <c r="DD134" s="5">
        <v>0.1</v>
      </c>
      <c r="DE134" s="33">
        <f t="shared" si="116"/>
        <v>-0.273293334999681</v>
      </c>
      <c r="DF134" s="33">
        <f t="shared" si="117"/>
        <v>0.0676671424713553</v>
      </c>
      <c r="EE134" s="5">
        <v>0.64</v>
      </c>
      <c r="EF134" s="14">
        <f t="shared" si="148"/>
        <v>0.489897948556636</v>
      </c>
      <c r="EG134" s="5">
        <v>0.2</v>
      </c>
      <c r="EH134" s="5">
        <v>0.67</v>
      </c>
      <c r="EI134" s="14">
        <f t="shared" si="149"/>
        <v>0.367423461417477</v>
      </c>
      <c r="EJ134" s="5">
        <v>0.15</v>
      </c>
      <c r="EK134" s="33">
        <f t="shared" si="150"/>
        <v>0.0458095360312942</v>
      </c>
      <c r="EL134" s="33">
        <f t="shared" si="151"/>
        <v>0.147778771719759</v>
      </c>
      <c r="EU134" s="5">
        <v>12.7639414549761</v>
      </c>
      <c r="EV134" s="14">
        <f t="shared" si="152"/>
        <v>6.04197591509777</v>
      </c>
      <c r="EW134" s="5">
        <v>2.4666263383625</v>
      </c>
      <c r="EX134" s="5">
        <v>2.3585093385229</v>
      </c>
      <c r="EY134" s="14">
        <f t="shared" si="153"/>
        <v>10.0530355562128</v>
      </c>
      <c r="EZ134" s="5">
        <v>4.1041345797963</v>
      </c>
      <c r="FA134" s="33">
        <f t="shared" si="154"/>
        <v>-1.6885943384231</v>
      </c>
      <c r="FB134" s="33">
        <f t="shared" si="155"/>
        <v>3.06542987470137</v>
      </c>
      <c r="FC134" s="5">
        <v>113.130522754935</v>
      </c>
      <c r="FD134" s="14">
        <f t="shared" si="156"/>
        <v>23.9824332438072</v>
      </c>
      <c r="FE134" s="5">
        <v>9.790787372948</v>
      </c>
      <c r="FF134" s="5">
        <v>18.4137936485353</v>
      </c>
      <c r="FG134" s="14">
        <f t="shared" si="157"/>
        <v>28.7498796101314</v>
      </c>
      <c r="FH134" s="5">
        <v>11.737089201878</v>
      </c>
      <c r="FI134" s="33">
        <f t="shared" si="158"/>
        <v>-1.81544218218574</v>
      </c>
      <c r="FJ134" s="33">
        <f t="shared" si="159"/>
        <v>0.413778147319096</v>
      </c>
      <c r="FK134" s="5">
        <v>3.94387223746787</v>
      </c>
      <c r="FL134" s="14">
        <f t="shared" si="160"/>
        <v>16.0854330364012</v>
      </c>
      <c r="FM134" s="5">
        <v>6.56685053848173</v>
      </c>
      <c r="FN134" s="5">
        <v>57.6254004458858</v>
      </c>
      <c r="FO134" s="14">
        <f t="shared" si="161"/>
        <v>12.0640747773009</v>
      </c>
      <c r="FP134" s="5">
        <v>4.9251379038613</v>
      </c>
      <c r="FQ134" s="33">
        <f t="shared" si="162"/>
        <v>2.68180040839751</v>
      </c>
      <c r="FR134" s="33">
        <f t="shared" si="163"/>
        <v>2.77978587467092</v>
      </c>
      <c r="FS134" s="5">
        <v>39.3285371702637</v>
      </c>
      <c r="FT134" s="14">
        <f t="shared" si="164"/>
        <v>27.9018615784655</v>
      </c>
      <c r="FU134" s="5">
        <v>11.3908872901679</v>
      </c>
      <c r="FV134" s="5">
        <v>24.3405275779376</v>
      </c>
      <c r="FW134" s="14">
        <f t="shared" si="165"/>
        <v>7.34259515222768</v>
      </c>
      <c r="FX134" s="5">
        <v>2.9976019184652</v>
      </c>
      <c r="FY134" s="33">
        <f t="shared" si="166"/>
        <v>-0.479807629342356</v>
      </c>
      <c r="FZ134" s="33">
        <f t="shared" si="167"/>
        <v>0.0990545285495605</v>
      </c>
    </row>
    <row r="135" spans="1:182">
      <c r="A135" s="4">
        <v>27</v>
      </c>
      <c r="B135" s="4" t="s">
        <v>308</v>
      </c>
      <c r="C135" s="4" t="s">
        <v>309</v>
      </c>
      <c r="D135" s="4" t="s">
        <v>297</v>
      </c>
      <c r="E135" s="5">
        <v>101.2</v>
      </c>
      <c r="F135" s="5">
        <v>37.616667</v>
      </c>
      <c r="G135" s="4" t="s">
        <v>122</v>
      </c>
      <c r="H135" s="4" t="s">
        <v>123</v>
      </c>
      <c r="I135" s="4">
        <v>3220</v>
      </c>
      <c r="J135" s="5">
        <v>-1.2</v>
      </c>
      <c r="K135" s="4">
        <v>489</v>
      </c>
      <c r="L135" t="s">
        <v>173</v>
      </c>
      <c r="M135" s="8"/>
      <c r="N135" s="8"/>
      <c r="S135" s="8"/>
      <c r="V135" s="7" t="s">
        <v>303</v>
      </c>
      <c r="W135" s="7" t="s">
        <v>175</v>
      </c>
      <c r="X135" s="24" t="s">
        <v>304</v>
      </c>
      <c r="Y135" s="4" t="s">
        <v>305</v>
      </c>
      <c r="Z135" s="4" t="s">
        <v>89</v>
      </c>
      <c r="AA135" s="4">
        <v>2011</v>
      </c>
      <c r="AB135" s="4">
        <v>9</v>
      </c>
      <c r="AC135" s="7" t="s">
        <v>96</v>
      </c>
      <c r="AD135" s="4" t="s">
        <v>90</v>
      </c>
      <c r="AE135" s="5">
        <v>0.42519998550415</v>
      </c>
      <c r="AF135" s="4">
        <v>6</v>
      </c>
      <c r="AG135" s="4" t="s">
        <v>139</v>
      </c>
      <c r="AH135" s="4" t="s">
        <v>139</v>
      </c>
      <c r="AI135" s="4">
        <v>25</v>
      </c>
      <c r="AJ135" s="8">
        <v>24</v>
      </c>
      <c r="AK135" s="4" t="s">
        <v>319</v>
      </c>
      <c r="AL135" s="4" t="s">
        <v>114</v>
      </c>
      <c r="AM135" s="7" t="s">
        <v>94</v>
      </c>
      <c r="AN135" s="7" t="s">
        <v>95</v>
      </c>
      <c r="AO135" s="5">
        <v>7.02</v>
      </c>
      <c r="AP135" s="5">
        <v>6.325</v>
      </c>
      <c r="AQ135" s="9">
        <v>0.535</v>
      </c>
      <c r="AR135" s="9">
        <v>37.46</v>
      </c>
      <c r="AS135" s="9">
        <v>50.98</v>
      </c>
      <c r="AT135" s="9">
        <v>11.56</v>
      </c>
      <c r="AU135" s="5">
        <v>0.621358353386923</v>
      </c>
      <c r="AV135" s="14">
        <f t="shared" si="138"/>
        <v>0.132246303895112</v>
      </c>
      <c r="AX135" s="5">
        <v>0.580340228354923</v>
      </c>
      <c r="AY135" s="14">
        <f t="shared" si="139"/>
        <v>0.126321631479151</v>
      </c>
      <c r="BA135" s="33">
        <f t="shared" si="168"/>
        <v>-0.0682934419237565</v>
      </c>
      <c r="BB135" s="33">
        <f t="shared" si="169"/>
        <v>0.015446308845315</v>
      </c>
      <c r="BC135" s="5">
        <v>0.271035248644282</v>
      </c>
      <c r="BD135" s="14">
        <f t="shared" si="140"/>
        <v>0.0827370628648896</v>
      </c>
      <c r="BF135" s="5">
        <v>0.433288623514479</v>
      </c>
      <c r="BG135" s="14">
        <f t="shared" si="141"/>
        <v>0.163103847271931</v>
      </c>
      <c r="BI135" s="33">
        <f t="shared" si="142"/>
        <v>0.469155191733831</v>
      </c>
      <c r="BJ135" s="33">
        <f t="shared" si="143"/>
        <v>0.0391478112142628</v>
      </c>
      <c r="BK135" s="5">
        <v>531.213603540647</v>
      </c>
      <c r="BL135" s="14">
        <f t="shared" si="144"/>
        <v>144.980247490032</v>
      </c>
      <c r="BN135" s="5">
        <v>582.168646634055</v>
      </c>
      <c r="BO135" s="14">
        <f t="shared" si="145"/>
        <v>155.987916457678</v>
      </c>
      <c r="BQ135" s="33">
        <f t="shared" si="146"/>
        <v>0.0915959696955353</v>
      </c>
      <c r="BR135" s="33">
        <f t="shared" si="147"/>
        <v>0.024380026394349</v>
      </c>
      <c r="BS135" s="5">
        <v>206</v>
      </c>
      <c r="BT135" s="14">
        <f>BU135*(AF135^0.5)</f>
        <v>92.5907122772041</v>
      </c>
      <c r="BU135" s="5">
        <v>37.8</v>
      </c>
      <c r="BV135" s="5">
        <v>505</v>
      </c>
      <c r="BW135" s="14">
        <f>BX135*(AF135^0.5)</f>
        <v>125.658823804777</v>
      </c>
      <c r="BX135" s="5">
        <v>51.3</v>
      </c>
      <c r="BY135" s="33">
        <f>LN(BV135)-LN(BS135)</f>
        <v>0.896682260485779</v>
      </c>
      <c r="BZ135" s="33">
        <f>(BW135^2)/(AF135*(BV135^2))+(BT135^2)/(AF135*(BS135^2))</f>
        <v>0.0439898097112216</v>
      </c>
      <c r="CA135" s="5">
        <v>1406.8</v>
      </c>
      <c r="CB135" s="14">
        <f t="shared" si="170"/>
        <v>453.645500363445</v>
      </c>
      <c r="CC135" s="5">
        <v>185.2</v>
      </c>
      <c r="CD135" s="14">
        <f t="shared" si="171"/>
        <v>483</v>
      </c>
      <c r="CE135" s="14">
        <f t="shared" si="172"/>
        <v>197.183924294046</v>
      </c>
      <c r="CF135" s="5">
        <v>80.5</v>
      </c>
      <c r="CG135" s="33">
        <f t="shared" si="173"/>
        <v>-1.06905624694726</v>
      </c>
      <c r="CH135" s="33">
        <f t="shared" si="174"/>
        <v>0.0451085233040566</v>
      </c>
      <c r="CI135" s="5">
        <v>63.25</v>
      </c>
      <c r="CJ135" s="14">
        <f t="shared" si="106"/>
        <v>10.5328058939677</v>
      </c>
      <c r="CK135" s="5">
        <v>4.3</v>
      </c>
      <c r="CL135" s="5">
        <v>71.14</v>
      </c>
      <c r="CM135" s="14">
        <f t="shared" si="107"/>
        <v>0.342928563989645</v>
      </c>
      <c r="CN135" s="5">
        <v>0.14</v>
      </c>
      <c r="CO135" s="33">
        <f t="shared" si="108"/>
        <v>0.117554638912679</v>
      </c>
      <c r="CP135" s="33">
        <f t="shared" si="109"/>
        <v>0.00462572288158596</v>
      </c>
      <c r="CQ135" s="5">
        <v>5.35</v>
      </c>
      <c r="CR135" s="14">
        <f t="shared" si="110"/>
        <v>0.68585712797929</v>
      </c>
      <c r="CS135" s="5">
        <v>0.28</v>
      </c>
      <c r="CT135" s="5">
        <v>5.78</v>
      </c>
      <c r="CU135" s="14">
        <f t="shared" si="111"/>
        <v>0.0244948974278318</v>
      </c>
      <c r="CV135" s="5">
        <v>0.01</v>
      </c>
      <c r="CW135" s="33">
        <f t="shared" si="112"/>
        <v>0.077307121776371</v>
      </c>
      <c r="CX135" s="33">
        <f t="shared" si="113"/>
        <v>0.00274209711104512</v>
      </c>
      <c r="CY135" s="5">
        <v>0.92</v>
      </c>
      <c r="CZ135" s="14">
        <f t="shared" si="114"/>
        <v>0.489897948556636</v>
      </c>
      <c r="DA135" s="5">
        <v>0.2</v>
      </c>
      <c r="DB135" s="5">
        <v>1.27</v>
      </c>
      <c r="DC135" s="14">
        <f t="shared" si="115"/>
        <v>0.612372435695794</v>
      </c>
      <c r="DD135" s="5">
        <v>0.25</v>
      </c>
      <c r="DE135" s="33">
        <f t="shared" si="116"/>
        <v>0.322398509409551</v>
      </c>
      <c r="DF135" s="33">
        <f t="shared" si="117"/>
        <v>0.0860090567062041</v>
      </c>
      <c r="EE135" s="5">
        <v>0.64</v>
      </c>
      <c r="EF135" s="14">
        <f t="shared" si="148"/>
        <v>0.489897948556636</v>
      </c>
      <c r="EG135" s="5">
        <v>0.2</v>
      </c>
      <c r="EH135" s="5">
        <v>0.87</v>
      </c>
      <c r="EI135" s="14">
        <f t="shared" si="149"/>
        <v>0.440908153700972</v>
      </c>
      <c r="EJ135" s="5">
        <v>0.18</v>
      </c>
      <c r="EK135" s="33">
        <f t="shared" si="150"/>
        <v>0.307025035294912</v>
      </c>
      <c r="EL135" s="33">
        <f t="shared" si="151"/>
        <v>0.140462433115339</v>
      </c>
      <c r="EU135" s="5">
        <v>12.7639414549761</v>
      </c>
      <c r="EV135" s="14">
        <f t="shared" si="152"/>
        <v>6.04197591509777</v>
      </c>
      <c r="EW135" s="5">
        <v>2.4666263383625</v>
      </c>
      <c r="EX135" s="5">
        <v>70.2010976197013</v>
      </c>
      <c r="EY135" s="14">
        <f t="shared" si="153"/>
        <v>22.1166782236682</v>
      </c>
      <c r="EZ135" s="5">
        <v>9.02909607555191</v>
      </c>
      <c r="FA135" s="33">
        <f t="shared" si="154"/>
        <v>1.7047398248425</v>
      </c>
      <c r="FB135" s="33">
        <f t="shared" si="155"/>
        <v>0.0538878853316421</v>
      </c>
      <c r="FC135" s="5">
        <v>113.130522754935</v>
      </c>
      <c r="FD135" s="14">
        <f t="shared" si="156"/>
        <v>23.9824332438072</v>
      </c>
      <c r="FE135" s="5">
        <v>9.790787372948</v>
      </c>
      <c r="FF135" s="5">
        <v>118.732315328559</v>
      </c>
      <c r="FG135" s="14">
        <f t="shared" si="157"/>
        <v>43.1006191798335</v>
      </c>
      <c r="FH135" s="5">
        <v>17.595754098101</v>
      </c>
      <c r="FI135" s="33">
        <f t="shared" si="158"/>
        <v>0.0483292875139982</v>
      </c>
      <c r="FJ135" s="33">
        <f t="shared" si="159"/>
        <v>0.0294521974222616</v>
      </c>
      <c r="FK135" s="5">
        <v>3.94387223746787</v>
      </c>
      <c r="FL135" s="14">
        <f t="shared" si="160"/>
        <v>16.0854330364012</v>
      </c>
      <c r="FM135" s="5">
        <v>6.56685053848173</v>
      </c>
      <c r="FN135" s="5">
        <v>128.755281529792</v>
      </c>
      <c r="FO135" s="14">
        <f t="shared" si="161"/>
        <v>56.299015627404</v>
      </c>
      <c r="FP135" s="5">
        <v>22.983976884686</v>
      </c>
      <c r="FQ135" s="33">
        <f t="shared" si="162"/>
        <v>3.48575051822856</v>
      </c>
      <c r="FR135" s="33">
        <f t="shared" si="163"/>
        <v>2.8043465294613</v>
      </c>
      <c r="FS135" s="5">
        <v>39.3285371702637</v>
      </c>
      <c r="FT135" s="14">
        <f t="shared" si="164"/>
        <v>27.9018615784655</v>
      </c>
      <c r="FU135" s="5">
        <v>11.3908872901679</v>
      </c>
      <c r="FV135" s="5">
        <v>47.1223021582733</v>
      </c>
      <c r="FW135" s="14">
        <f t="shared" si="165"/>
        <v>52.8666850960397</v>
      </c>
      <c r="FX135" s="5">
        <v>21.5827338129496</v>
      </c>
      <c r="FY135" s="33">
        <f t="shared" si="166"/>
        <v>0.180796003485118</v>
      </c>
      <c r="FZ135" s="33">
        <f t="shared" si="167"/>
        <v>0.29366592369286</v>
      </c>
    </row>
    <row r="136" spans="1:182">
      <c r="A136" s="4">
        <v>27</v>
      </c>
      <c r="B136" s="4" t="s">
        <v>308</v>
      </c>
      <c r="C136" s="4" t="s">
        <v>309</v>
      </c>
      <c r="D136" s="4" t="s">
        <v>297</v>
      </c>
      <c r="E136" s="5">
        <v>101.2</v>
      </c>
      <c r="F136" s="5">
        <v>37.616667</v>
      </c>
      <c r="G136" s="4" t="s">
        <v>122</v>
      </c>
      <c r="H136" s="4" t="s">
        <v>123</v>
      </c>
      <c r="I136" s="4">
        <v>3220</v>
      </c>
      <c r="J136" s="5">
        <v>-1.2</v>
      </c>
      <c r="K136" s="4">
        <v>489</v>
      </c>
      <c r="L136" t="s">
        <v>86</v>
      </c>
      <c r="M136" s="6">
        <v>10</v>
      </c>
      <c r="N136" s="7" t="s">
        <v>96</v>
      </c>
      <c r="O136" s="4" t="s">
        <v>88</v>
      </c>
      <c r="P136" s="4" t="s">
        <v>88</v>
      </c>
      <c r="Q136" s="4" t="s">
        <v>89</v>
      </c>
      <c r="S136" s="8"/>
      <c r="AA136" s="4">
        <v>2011</v>
      </c>
      <c r="AB136" s="4">
        <v>9</v>
      </c>
      <c r="AC136" s="7" t="s">
        <v>96</v>
      </c>
      <c r="AD136" s="4" t="s">
        <v>90</v>
      </c>
      <c r="AE136" s="5">
        <v>0.42519998550415</v>
      </c>
      <c r="AF136" s="4">
        <v>6</v>
      </c>
      <c r="AG136" s="4" t="s">
        <v>139</v>
      </c>
      <c r="AH136" s="4" t="s">
        <v>139</v>
      </c>
      <c r="AI136" s="4">
        <v>25</v>
      </c>
      <c r="AJ136" s="8">
        <v>24</v>
      </c>
      <c r="AK136" s="4" t="s">
        <v>320</v>
      </c>
      <c r="AL136" s="4" t="s">
        <v>114</v>
      </c>
      <c r="AM136" s="7" t="s">
        <v>314</v>
      </c>
      <c r="AN136" s="7" t="s">
        <v>180</v>
      </c>
      <c r="AO136" s="5">
        <v>7.54</v>
      </c>
      <c r="AP136" s="5">
        <v>2.884</v>
      </c>
      <c r="AQ136" s="9">
        <v>0.601</v>
      </c>
      <c r="AR136" s="9">
        <v>34.66</v>
      </c>
      <c r="AS136" s="9">
        <v>51.31</v>
      </c>
      <c r="AT136" s="9">
        <v>14.03</v>
      </c>
      <c r="AU136" s="5">
        <v>0.530189186421586</v>
      </c>
      <c r="AV136" s="14">
        <f t="shared" si="138"/>
        <v>0.112842387789949</v>
      </c>
      <c r="AX136" s="5">
        <v>0.462245916747734</v>
      </c>
      <c r="AY136" s="14">
        <f t="shared" si="139"/>
        <v>0.100616251459374</v>
      </c>
      <c r="BA136" s="33">
        <f t="shared" si="168"/>
        <v>-0.137136861565287</v>
      </c>
      <c r="BB136" s="33">
        <f t="shared" si="169"/>
        <v>0.015446308845315</v>
      </c>
      <c r="BC136" s="5">
        <v>0.0727255682473747</v>
      </c>
      <c r="BD136" s="14">
        <f t="shared" si="140"/>
        <v>0.0222004331247149</v>
      </c>
      <c r="BF136" s="5">
        <v>0.104274835583246</v>
      </c>
      <c r="BG136" s="14">
        <f t="shared" si="141"/>
        <v>0.0392524195981046</v>
      </c>
      <c r="BI136" s="33">
        <f t="shared" si="142"/>
        <v>0.360337045324441</v>
      </c>
      <c r="BJ136" s="33">
        <f t="shared" si="143"/>
        <v>0.0391478112142628</v>
      </c>
      <c r="BK136" s="5">
        <v>494.817144188213</v>
      </c>
      <c r="BL136" s="14">
        <f t="shared" si="144"/>
        <v>135.046827770533</v>
      </c>
      <c r="BN136" s="5">
        <v>527.573957605403</v>
      </c>
      <c r="BO136" s="14">
        <f t="shared" si="145"/>
        <v>141.359660813078</v>
      </c>
      <c r="BQ136" s="33">
        <f t="shared" si="146"/>
        <v>0.0641007708726189</v>
      </c>
      <c r="BR136" s="33">
        <f t="shared" si="147"/>
        <v>0.024380026394349</v>
      </c>
      <c r="CA136" s="5">
        <v>71.3</v>
      </c>
      <c r="CB136" s="14">
        <f t="shared" si="170"/>
        <v>55.3584681868998</v>
      </c>
      <c r="CC136" s="5">
        <v>22.6</v>
      </c>
      <c r="CD136" s="14">
        <f t="shared" si="171"/>
        <v>96.6</v>
      </c>
      <c r="CE136" s="14">
        <f t="shared" si="172"/>
        <v>39.4367848588092</v>
      </c>
      <c r="CF136" s="5">
        <v>16.1</v>
      </c>
      <c r="CG136" s="33">
        <f t="shared" si="173"/>
        <v>0.303682413798223</v>
      </c>
      <c r="CH136" s="33">
        <f t="shared" si="174"/>
        <v>0.128248105433477</v>
      </c>
      <c r="CI136" s="5">
        <v>28.84</v>
      </c>
      <c r="CJ136" s="14">
        <f t="shared" si="106"/>
        <v>4.67852540871587</v>
      </c>
      <c r="CK136" s="5">
        <v>1.91</v>
      </c>
      <c r="CL136" s="5">
        <v>27.23</v>
      </c>
      <c r="CM136" s="14">
        <f t="shared" si="107"/>
        <v>1.46969384566991</v>
      </c>
      <c r="CN136" s="5">
        <v>0.6</v>
      </c>
      <c r="CO136" s="33">
        <f t="shared" si="108"/>
        <v>-0.0574440057310799</v>
      </c>
      <c r="CP136" s="33">
        <f t="shared" si="109"/>
        <v>0.00487159680886879</v>
      </c>
      <c r="CQ136" s="5">
        <v>3.08</v>
      </c>
      <c r="CR136" s="14">
        <f t="shared" si="110"/>
        <v>0.367423461417477</v>
      </c>
      <c r="CS136" s="5">
        <v>0.15</v>
      </c>
      <c r="CT136" s="5">
        <v>2.94</v>
      </c>
      <c r="CU136" s="14">
        <f t="shared" si="111"/>
        <v>0.122474487139159</v>
      </c>
      <c r="CV136" s="5">
        <v>0.05</v>
      </c>
      <c r="CW136" s="33">
        <f t="shared" si="112"/>
        <v>-0.0465200156348928</v>
      </c>
      <c r="CX136" s="33">
        <f t="shared" si="113"/>
        <v>0.00266104783398714</v>
      </c>
      <c r="CY136" s="5">
        <v>0.46</v>
      </c>
      <c r="CZ136" s="14">
        <f t="shared" si="114"/>
        <v>0.0734846922834953</v>
      </c>
      <c r="DA136" s="5">
        <v>0.03</v>
      </c>
      <c r="DB136" s="5">
        <v>0.43</v>
      </c>
      <c r="DC136" s="14">
        <f t="shared" si="115"/>
        <v>0.0489897948556636</v>
      </c>
      <c r="DD136" s="5">
        <v>0.02</v>
      </c>
      <c r="DE136" s="33">
        <f t="shared" si="116"/>
        <v>-0.0674412807955327</v>
      </c>
      <c r="DF136" s="33">
        <f t="shared" si="117"/>
        <v>0.00641663965910148</v>
      </c>
      <c r="EE136" s="5">
        <v>0.1</v>
      </c>
      <c r="EF136" s="14">
        <f t="shared" si="148"/>
        <v>0.0244948974278318</v>
      </c>
      <c r="EG136" s="5">
        <v>0.01</v>
      </c>
      <c r="EH136" s="5">
        <v>0.18</v>
      </c>
      <c r="EI136" s="14">
        <f t="shared" si="149"/>
        <v>0.0979795897113271</v>
      </c>
      <c r="EJ136" s="5">
        <v>0.04</v>
      </c>
      <c r="EK136" s="33">
        <f t="shared" si="150"/>
        <v>0.587786664902119</v>
      </c>
      <c r="EL136" s="33">
        <f t="shared" si="151"/>
        <v>0.0593827160493827</v>
      </c>
      <c r="EU136" s="5">
        <v>10.8373015873015</v>
      </c>
      <c r="EV136" s="14">
        <f t="shared" si="152"/>
        <v>8.26216778319729</v>
      </c>
      <c r="EW136" s="5">
        <v>3.3730158730159</v>
      </c>
      <c r="EX136" s="5">
        <v>2.40476190476189</v>
      </c>
      <c r="EY136" s="14">
        <f t="shared" si="153"/>
        <v>4.61709376119846</v>
      </c>
      <c r="EZ136" s="5">
        <v>1.88492063492064</v>
      </c>
      <c r="FA136" s="33">
        <f t="shared" si="154"/>
        <v>-1.50554313540439</v>
      </c>
      <c r="FB136" s="33">
        <f t="shared" si="155"/>
        <v>0.711258082779525</v>
      </c>
      <c r="FC136" s="5">
        <v>2.6074597850502</v>
      </c>
      <c r="FD136" s="14">
        <f t="shared" si="156"/>
        <v>0.973341495712041</v>
      </c>
      <c r="FE136" s="5">
        <v>0.39736500166198</v>
      </c>
      <c r="FF136" s="5">
        <v>1.84294765257505</v>
      </c>
      <c r="FG136" s="14">
        <f t="shared" si="157"/>
        <v>0.484820288738698</v>
      </c>
      <c r="FH136" s="5">
        <v>0.19792705405977</v>
      </c>
      <c r="FI136" s="33">
        <f t="shared" si="158"/>
        <v>-0.347010210067633</v>
      </c>
      <c r="FJ136" s="33">
        <f t="shared" si="159"/>
        <v>0.0347584887153372</v>
      </c>
      <c r="FK136" s="5">
        <v>7.04685395420435</v>
      </c>
      <c r="FL136" s="14">
        <f t="shared" si="160"/>
        <v>1.40337804678409</v>
      </c>
      <c r="FM136" s="5">
        <v>0.57292668847412</v>
      </c>
      <c r="FN136" s="5">
        <v>9.10332884356359</v>
      </c>
      <c r="FO136" s="14">
        <f t="shared" si="161"/>
        <v>5.60644227254299</v>
      </c>
      <c r="FP136" s="5">
        <v>2.28882047335001</v>
      </c>
      <c r="FQ136" s="33">
        <f t="shared" si="162"/>
        <v>0.256058884021268</v>
      </c>
      <c r="FR136" s="33">
        <f t="shared" si="163"/>
        <v>0.069825508404763</v>
      </c>
      <c r="FS136" s="5">
        <v>56.3025210084034</v>
      </c>
      <c r="FT136" s="14">
        <f t="shared" si="164"/>
        <v>39.1095000948573</v>
      </c>
      <c r="FU136" s="5">
        <v>15.9663865546218</v>
      </c>
      <c r="FV136" s="5">
        <v>32.7731092436975</v>
      </c>
      <c r="FW136" s="14">
        <f t="shared" si="165"/>
        <v>14.4087631928421</v>
      </c>
      <c r="FX136" s="5">
        <v>5.8823529411764</v>
      </c>
      <c r="FY136" s="33">
        <f t="shared" si="166"/>
        <v>-0.54113097326132</v>
      </c>
      <c r="FZ136" s="33">
        <f t="shared" si="167"/>
        <v>0.112634449115076</v>
      </c>
    </row>
    <row r="137" spans="1:182">
      <c r="A137" s="4">
        <v>27</v>
      </c>
      <c r="B137" s="4" t="s">
        <v>308</v>
      </c>
      <c r="C137" s="4" t="s">
        <v>309</v>
      </c>
      <c r="D137" s="4" t="s">
        <v>297</v>
      </c>
      <c r="E137" s="5">
        <v>101.2</v>
      </c>
      <c r="F137" s="5">
        <v>37.616667</v>
      </c>
      <c r="G137" s="4" t="s">
        <v>122</v>
      </c>
      <c r="H137" s="4" t="s">
        <v>123</v>
      </c>
      <c r="I137" s="4">
        <v>3220</v>
      </c>
      <c r="J137" s="5">
        <v>-1.2</v>
      </c>
      <c r="K137" s="4">
        <v>489</v>
      </c>
      <c r="L137" t="s">
        <v>136</v>
      </c>
      <c r="M137" s="8"/>
      <c r="N137" s="8"/>
      <c r="R137" s="6">
        <v>5</v>
      </c>
      <c r="S137" s="7" t="s">
        <v>87</v>
      </c>
      <c r="T137" s="4" t="s">
        <v>300</v>
      </c>
      <c r="U137" s="4" t="s">
        <v>89</v>
      </c>
      <c r="V137" s="4"/>
      <c r="W137" s="4"/>
      <c r="AA137" s="4">
        <v>2011</v>
      </c>
      <c r="AB137" s="4">
        <v>9</v>
      </c>
      <c r="AC137" s="7" t="s">
        <v>96</v>
      </c>
      <c r="AD137" s="4" t="s">
        <v>90</v>
      </c>
      <c r="AE137" s="5">
        <v>0.42519998550415</v>
      </c>
      <c r="AF137" s="4">
        <v>6</v>
      </c>
      <c r="AG137" s="4" t="s">
        <v>139</v>
      </c>
      <c r="AH137" s="4" t="s">
        <v>139</v>
      </c>
      <c r="AI137" s="4">
        <v>25</v>
      </c>
      <c r="AJ137" s="8">
        <v>24</v>
      </c>
      <c r="AK137" s="4" t="s">
        <v>321</v>
      </c>
      <c r="AL137" s="4" t="s">
        <v>114</v>
      </c>
      <c r="AM137" s="7" t="s">
        <v>314</v>
      </c>
      <c r="AN137" s="7" t="s">
        <v>180</v>
      </c>
      <c r="AO137" s="5">
        <v>7.54</v>
      </c>
      <c r="AP137" s="5">
        <v>2.884</v>
      </c>
      <c r="AQ137" s="9">
        <v>0.601</v>
      </c>
      <c r="AR137" s="9">
        <v>34.66</v>
      </c>
      <c r="AS137" s="9">
        <v>51.31</v>
      </c>
      <c r="AT137" s="9">
        <v>14.03</v>
      </c>
      <c r="AU137" s="5">
        <v>0.530189186421586</v>
      </c>
      <c r="AV137" s="14">
        <f t="shared" si="138"/>
        <v>0.112842387789949</v>
      </c>
      <c r="AX137" s="5">
        <v>0.466687573600942</v>
      </c>
      <c r="AY137" s="14">
        <f t="shared" si="139"/>
        <v>0.101583059053875</v>
      </c>
      <c r="BA137" s="33">
        <f t="shared" si="168"/>
        <v>-0.12757387185996</v>
      </c>
      <c r="BB137" s="33">
        <f t="shared" si="169"/>
        <v>0.015446308845315</v>
      </c>
      <c r="BC137" s="5">
        <v>0.0727255682473747</v>
      </c>
      <c r="BD137" s="14">
        <f t="shared" si="140"/>
        <v>0.0222004331247149</v>
      </c>
      <c r="BF137" s="5">
        <v>0.12681002653744</v>
      </c>
      <c r="BG137" s="14">
        <f t="shared" si="141"/>
        <v>0.0477353940963119</v>
      </c>
      <c r="BI137" s="33">
        <f t="shared" si="142"/>
        <v>0.555997094519769</v>
      </c>
      <c r="BJ137" s="33">
        <f t="shared" si="143"/>
        <v>0.0391478112142628</v>
      </c>
      <c r="BK137" s="5">
        <v>494.817144188213</v>
      </c>
      <c r="BL137" s="14">
        <f t="shared" si="144"/>
        <v>135.046827770533</v>
      </c>
      <c r="BN137" s="5">
        <v>533.033426508269</v>
      </c>
      <c r="BO137" s="14">
        <f t="shared" si="145"/>
        <v>142.822486377538</v>
      </c>
      <c r="BQ137" s="33">
        <f t="shared" si="146"/>
        <v>0.0743958474573745</v>
      </c>
      <c r="BR137" s="33">
        <f t="shared" si="147"/>
        <v>0.024380026394349</v>
      </c>
      <c r="CA137" s="5">
        <v>71.3</v>
      </c>
      <c r="CB137" s="14">
        <f t="shared" si="170"/>
        <v>55.3584681868998</v>
      </c>
      <c r="CC137" s="5">
        <v>22.6</v>
      </c>
      <c r="CD137" s="14">
        <f t="shared" si="171"/>
        <v>135.6</v>
      </c>
      <c r="CE137" s="14">
        <f t="shared" si="172"/>
        <v>55.3584681868998</v>
      </c>
      <c r="CF137" s="5">
        <v>22.6</v>
      </c>
      <c r="CG137" s="33">
        <f t="shared" si="173"/>
        <v>0.642813048086045</v>
      </c>
      <c r="CH137" s="33">
        <f t="shared" si="174"/>
        <v>0.128248105433477</v>
      </c>
      <c r="CI137" s="5">
        <v>28.84</v>
      </c>
      <c r="CJ137" s="14">
        <f t="shared" si="106"/>
        <v>4.67852540871587</v>
      </c>
      <c r="CK137" s="5">
        <v>1.91</v>
      </c>
      <c r="CL137" s="5">
        <v>31.24</v>
      </c>
      <c r="CM137" s="14">
        <f t="shared" si="107"/>
        <v>11.2431579193748</v>
      </c>
      <c r="CN137" s="5">
        <v>4.59</v>
      </c>
      <c r="CO137" s="33">
        <f t="shared" si="108"/>
        <v>0.0799360125547368</v>
      </c>
      <c r="CP137" s="33">
        <f t="shared" si="109"/>
        <v>0.0259736249245191</v>
      </c>
      <c r="CQ137" s="5">
        <v>3.08</v>
      </c>
      <c r="CR137" s="14">
        <f t="shared" si="110"/>
        <v>0.367423461417477</v>
      </c>
      <c r="CS137" s="5">
        <v>0.15</v>
      </c>
      <c r="CT137" s="5">
        <v>3.2</v>
      </c>
      <c r="CU137" s="14">
        <f t="shared" si="111"/>
        <v>0.930806102257608</v>
      </c>
      <c r="CV137" s="5">
        <v>0.38</v>
      </c>
      <c r="CW137" s="33">
        <f t="shared" si="112"/>
        <v>0.0382212128201977</v>
      </c>
      <c r="CX137" s="33">
        <f t="shared" si="113"/>
        <v>0.0164733789951931</v>
      </c>
      <c r="CY137" s="5">
        <v>0.46</v>
      </c>
      <c r="CZ137" s="14">
        <f t="shared" si="114"/>
        <v>0.0734846922834953</v>
      </c>
      <c r="DA137" s="5">
        <v>0.03</v>
      </c>
      <c r="DB137" s="5">
        <v>0.49</v>
      </c>
      <c r="DC137" s="14">
        <f t="shared" si="115"/>
        <v>0.0734846922834953</v>
      </c>
      <c r="DD137" s="5">
        <v>0.03</v>
      </c>
      <c r="DE137" s="33">
        <f t="shared" si="116"/>
        <v>0.0631789016215315</v>
      </c>
      <c r="DF137" s="33">
        <f t="shared" si="117"/>
        <v>0.00800174627931493</v>
      </c>
      <c r="EE137" s="5">
        <v>0.1</v>
      </c>
      <c r="EF137" s="14">
        <f t="shared" si="148"/>
        <v>0.0244948974278318</v>
      </c>
      <c r="EG137" s="5">
        <v>0.01</v>
      </c>
      <c r="EH137" s="5">
        <v>0.24</v>
      </c>
      <c r="EI137" s="14">
        <f t="shared" si="149"/>
        <v>0.0244948974278318</v>
      </c>
      <c r="EJ137" s="5">
        <v>0.01</v>
      </c>
      <c r="EK137" s="33">
        <f t="shared" si="150"/>
        <v>0.8754687373539</v>
      </c>
      <c r="EL137" s="33">
        <f t="shared" si="151"/>
        <v>0.0117361111111111</v>
      </c>
      <c r="EU137" s="5">
        <v>10.8373015873015</v>
      </c>
      <c r="EV137" s="14">
        <f t="shared" si="152"/>
        <v>8.26216778319729</v>
      </c>
      <c r="EW137" s="5">
        <v>3.3730158730159</v>
      </c>
      <c r="EX137" s="5">
        <v>7.4642857142857</v>
      </c>
      <c r="EY137" s="14">
        <f t="shared" si="153"/>
        <v>4.86009869599838</v>
      </c>
      <c r="EZ137" s="5">
        <v>1.98412698412699</v>
      </c>
      <c r="FA137" s="33">
        <f t="shared" si="154"/>
        <v>-0.372864292172668</v>
      </c>
      <c r="FB137" s="33">
        <f t="shared" si="155"/>
        <v>0.167529324286433</v>
      </c>
      <c r="FC137" s="5">
        <v>2.6074597850502</v>
      </c>
      <c r="FD137" s="14">
        <f t="shared" si="156"/>
        <v>0.973341495712041</v>
      </c>
      <c r="FE137" s="5">
        <v>0.39736500166198</v>
      </c>
      <c r="FF137" s="5">
        <v>2.81369675359339</v>
      </c>
      <c r="FG137" s="14">
        <f t="shared" si="157"/>
        <v>0.60756741018781</v>
      </c>
      <c r="FH137" s="5">
        <v>0.24803835655073</v>
      </c>
      <c r="FI137" s="33">
        <f t="shared" si="158"/>
        <v>0.0761227044402578</v>
      </c>
      <c r="FJ137" s="33">
        <f t="shared" si="159"/>
        <v>0.0309954835032221</v>
      </c>
      <c r="FK137" s="5">
        <v>7.04685395420435</v>
      </c>
      <c r="FL137" s="14">
        <f t="shared" si="160"/>
        <v>1.40337804678409</v>
      </c>
      <c r="FM137" s="5">
        <v>0.57292668847412</v>
      </c>
      <c r="FN137" s="5">
        <v>10.4483355782182</v>
      </c>
      <c r="FO137" s="14">
        <f t="shared" si="161"/>
        <v>1.40337804678404</v>
      </c>
      <c r="FP137" s="5">
        <v>0.5729266884741</v>
      </c>
      <c r="FQ137" s="33">
        <f t="shared" si="162"/>
        <v>0.393861421318101</v>
      </c>
      <c r="FR137" s="33">
        <f t="shared" si="163"/>
        <v>0.00961688835396607</v>
      </c>
      <c r="FS137" s="5">
        <v>56.3025210084034</v>
      </c>
      <c r="FT137" s="14">
        <f t="shared" si="164"/>
        <v>39.1095000948573</v>
      </c>
      <c r="FU137" s="5">
        <v>15.9663865546218</v>
      </c>
      <c r="FV137" s="5">
        <v>44.5378151260504</v>
      </c>
      <c r="FW137" s="14">
        <f t="shared" si="165"/>
        <v>43.2262895785266</v>
      </c>
      <c r="FX137" s="5">
        <v>17.6470588235294</v>
      </c>
      <c r="FY137" s="33">
        <f t="shared" si="166"/>
        <v>-0.234400705838846</v>
      </c>
      <c r="FZ137" s="33">
        <f t="shared" si="167"/>
        <v>0.237414173533325</v>
      </c>
    </row>
    <row r="138" spans="1:182">
      <c r="A138" s="4">
        <v>27</v>
      </c>
      <c r="B138" s="4" t="s">
        <v>308</v>
      </c>
      <c r="C138" s="4" t="s">
        <v>309</v>
      </c>
      <c r="D138" s="4" t="s">
        <v>297</v>
      </c>
      <c r="E138" s="5">
        <v>101.2</v>
      </c>
      <c r="F138" s="5">
        <v>37.616667</v>
      </c>
      <c r="G138" s="4" t="s">
        <v>122</v>
      </c>
      <c r="H138" s="4" t="s">
        <v>123</v>
      </c>
      <c r="I138" s="4">
        <v>3220</v>
      </c>
      <c r="J138" s="5">
        <v>-1.2</v>
      </c>
      <c r="K138" s="4">
        <v>489</v>
      </c>
      <c r="L138" t="s">
        <v>173</v>
      </c>
      <c r="M138" s="8"/>
      <c r="N138" s="8"/>
      <c r="S138" s="8"/>
      <c r="V138" s="7" t="s">
        <v>303</v>
      </c>
      <c r="W138" s="7" t="s">
        <v>175</v>
      </c>
      <c r="X138" s="24" t="s">
        <v>304</v>
      </c>
      <c r="Y138" s="4" t="s">
        <v>305</v>
      </c>
      <c r="Z138" s="4" t="s">
        <v>89</v>
      </c>
      <c r="AA138" s="4">
        <v>2011</v>
      </c>
      <c r="AB138" s="4">
        <v>9</v>
      </c>
      <c r="AC138" s="7" t="s">
        <v>96</v>
      </c>
      <c r="AD138" s="4" t="s">
        <v>90</v>
      </c>
      <c r="AE138" s="5">
        <v>0.42519998550415</v>
      </c>
      <c r="AF138" s="4">
        <v>6</v>
      </c>
      <c r="AG138" s="4" t="s">
        <v>139</v>
      </c>
      <c r="AH138" s="4" t="s">
        <v>139</v>
      </c>
      <c r="AI138" s="4">
        <v>25</v>
      </c>
      <c r="AJ138" s="8">
        <v>24</v>
      </c>
      <c r="AK138" s="4" t="s">
        <v>322</v>
      </c>
      <c r="AL138" s="4" t="s">
        <v>114</v>
      </c>
      <c r="AM138" s="7" t="s">
        <v>314</v>
      </c>
      <c r="AN138" s="7" t="s">
        <v>180</v>
      </c>
      <c r="AO138" s="5">
        <v>7.54</v>
      </c>
      <c r="AP138" s="5">
        <v>2.884</v>
      </c>
      <c r="AQ138" s="9">
        <v>0.601</v>
      </c>
      <c r="AR138" s="9">
        <v>34.66</v>
      </c>
      <c r="AS138" s="9">
        <v>51.31</v>
      </c>
      <c r="AT138" s="9">
        <v>14.03</v>
      </c>
      <c r="AU138" s="5">
        <v>0.530189186421586</v>
      </c>
      <c r="AV138" s="14">
        <f t="shared" si="138"/>
        <v>0.112842387789949</v>
      </c>
      <c r="AX138" s="5">
        <v>0.403224361271824</v>
      </c>
      <c r="AY138" s="14">
        <f t="shared" si="139"/>
        <v>0.0877691338275522</v>
      </c>
      <c r="BA138" s="33">
        <f t="shared" si="168"/>
        <v>-0.273740763612185</v>
      </c>
      <c r="BB138" s="33">
        <f t="shared" si="169"/>
        <v>0.015446308845315</v>
      </c>
      <c r="BC138" s="5">
        <v>0.0727255682473747</v>
      </c>
      <c r="BD138" s="14">
        <f t="shared" si="140"/>
        <v>0.0222004331247149</v>
      </c>
      <c r="BF138" s="5">
        <v>0.0772326064382136</v>
      </c>
      <c r="BG138" s="14">
        <f t="shared" si="141"/>
        <v>0.029072850200256</v>
      </c>
      <c r="BI138" s="33">
        <f t="shared" si="142"/>
        <v>0.0601287130534836</v>
      </c>
      <c r="BJ138" s="33">
        <f t="shared" si="143"/>
        <v>0.0391478112142628</v>
      </c>
      <c r="BK138" s="5">
        <v>494.817144188213</v>
      </c>
      <c r="BL138" s="14">
        <f t="shared" si="144"/>
        <v>135.046827770533</v>
      </c>
      <c r="BN138" s="5">
        <v>525.754134637782</v>
      </c>
      <c r="BO138" s="14">
        <f t="shared" si="145"/>
        <v>140.872052291591</v>
      </c>
      <c r="BQ138" s="33">
        <f t="shared" si="146"/>
        <v>0.0606453901765311</v>
      </c>
      <c r="BR138" s="33">
        <f t="shared" si="147"/>
        <v>0.024380026394349</v>
      </c>
      <c r="CA138" s="5">
        <v>71.3</v>
      </c>
      <c r="CB138" s="14">
        <f t="shared" si="170"/>
        <v>55.3584681868998</v>
      </c>
      <c r="CC138" s="5">
        <v>22.6</v>
      </c>
      <c r="CD138" s="14">
        <f t="shared" si="171"/>
        <v>64.2</v>
      </c>
      <c r="CE138" s="14">
        <f t="shared" si="172"/>
        <v>26.20954024778</v>
      </c>
      <c r="CF138" s="5">
        <v>10.7</v>
      </c>
      <c r="CG138" s="33">
        <f t="shared" si="173"/>
        <v>-0.104893116724335</v>
      </c>
      <c r="CH138" s="33">
        <f t="shared" si="174"/>
        <v>0.128248105433477</v>
      </c>
      <c r="CI138" s="5">
        <v>28.84</v>
      </c>
      <c r="CJ138" s="14">
        <f t="shared" si="106"/>
        <v>4.67852540871587</v>
      </c>
      <c r="CK138" s="5">
        <v>1.91</v>
      </c>
      <c r="CL138" s="5">
        <v>27.61</v>
      </c>
      <c r="CM138" s="14">
        <f t="shared" si="107"/>
        <v>0.563382640840131</v>
      </c>
      <c r="CN138" s="5">
        <v>0.23</v>
      </c>
      <c r="CO138" s="33">
        <f t="shared" si="108"/>
        <v>-0.0435852864746851</v>
      </c>
      <c r="CP138" s="33">
        <f t="shared" si="109"/>
        <v>0.00445547085394201</v>
      </c>
      <c r="CQ138" s="5">
        <v>3.08</v>
      </c>
      <c r="CR138" s="14">
        <f t="shared" si="110"/>
        <v>0.367423461417477</v>
      </c>
      <c r="CS138" s="5">
        <v>0.15</v>
      </c>
      <c r="CT138" s="5">
        <v>2.95</v>
      </c>
      <c r="CU138" s="14">
        <f t="shared" si="111"/>
        <v>0.0244948974278318</v>
      </c>
      <c r="CV138" s="5">
        <v>0.01</v>
      </c>
      <c r="CW138" s="33">
        <f t="shared" si="112"/>
        <v>-0.0431244266337547</v>
      </c>
      <c r="CX138" s="33">
        <f t="shared" si="113"/>
        <v>0.0023833074460693</v>
      </c>
      <c r="CY138" s="5">
        <v>0.46</v>
      </c>
      <c r="CZ138" s="14">
        <f t="shared" si="114"/>
        <v>0.0734846922834953</v>
      </c>
      <c r="DA138" s="5">
        <v>0.03</v>
      </c>
      <c r="DB138" s="5">
        <v>0.47</v>
      </c>
      <c r="DC138" s="14">
        <f t="shared" si="115"/>
        <v>0.0244948974278318</v>
      </c>
      <c r="DD138" s="5">
        <v>0.01</v>
      </c>
      <c r="DE138" s="33">
        <f t="shared" si="116"/>
        <v>0.0215062052209635</v>
      </c>
      <c r="DF138" s="33">
        <f t="shared" si="117"/>
        <v>0.00470600165502699</v>
      </c>
      <c r="EE138" s="5">
        <v>0.1</v>
      </c>
      <c r="EF138" s="14">
        <f t="shared" si="148"/>
        <v>0.0244948974278318</v>
      </c>
      <c r="EG138" s="5">
        <v>0.01</v>
      </c>
      <c r="EH138" s="5">
        <v>0.08</v>
      </c>
      <c r="EI138" s="14">
        <f t="shared" si="149"/>
        <v>0.0244948974278318</v>
      </c>
      <c r="EJ138" s="5">
        <v>0.01</v>
      </c>
      <c r="EK138" s="33">
        <f t="shared" si="150"/>
        <v>-0.22314355131421</v>
      </c>
      <c r="EL138" s="33">
        <f t="shared" si="151"/>
        <v>0.025625</v>
      </c>
      <c r="EU138" s="5">
        <v>10.8373015873015</v>
      </c>
      <c r="EV138" s="14">
        <f t="shared" si="152"/>
        <v>8.26216778319729</v>
      </c>
      <c r="EW138" s="5">
        <v>3.3730158730159</v>
      </c>
      <c r="EX138" s="5">
        <v>3.79365079365078</v>
      </c>
      <c r="EY138" s="14">
        <f t="shared" si="153"/>
        <v>2.91605921759904</v>
      </c>
      <c r="EZ138" s="5">
        <v>1.1904761904762</v>
      </c>
      <c r="FA138" s="33">
        <f t="shared" si="154"/>
        <v>-1.0496652084223</v>
      </c>
      <c r="FB138" s="33">
        <f t="shared" si="155"/>
        <v>0.195346315787919</v>
      </c>
      <c r="FC138" s="5">
        <v>2.6074597850502</v>
      </c>
      <c r="FD138" s="14">
        <f t="shared" si="156"/>
        <v>0.973341495712041</v>
      </c>
      <c r="FE138" s="5">
        <v>0.39736500166198</v>
      </c>
      <c r="FF138" s="5">
        <v>1.60221194814612</v>
      </c>
      <c r="FG138" s="14">
        <f t="shared" si="157"/>
        <v>0.606333770776245</v>
      </c>
      <c r="FH138" s="5">
        <v>0.24753472536991</v>
      </c>
      <c r="FI138" s="33">
        <f t="shared" si="158"/>
        <v>-0.486991342865759</v>
      </c>
      <c r="FJ138" s="33">
        <f t="shared" si="159"/>
        <v>0.0470932685557683</v>
      </c>
      <c r="FK138" s="5">
        <v>7.04685395420435</v>
      </c>
      <c r="FL138" s="14">
        <f t="shared" si="160"/>
        <v>1.40337804678409</v>
      </c>
      <c r="FM138" s="5">
        <v>0.57292668847412</v>
      </c>
      <c r="FN138" s="5">
        <v>6.93284587261882</v>
      </c>
      <c r="FO138" s="14">
        <f t="shared" si="161"/>
        <v>1.74626890456257</v>
      </c>
      <c r="FP138" s="5">
        <v>0.71291129497787</v>
      </c>
      <c r="FQ138" s="33">
        <f t="shared" si="162"/>
        <v>-0.016310880861786</v>
      </c>
      <c r="FR138" s="33">
        <f t="shared" si="163"/>
        <v>0.0171843021789656</v>
      </c>
      <c r="FS138" s="5">
        <v>56.3025210084034</v>
      </c>
      <c r="FT138" s="14">
        <f t="shared" si="164"/>
        <v>39.1095000948573</v>
      </c>
      <c r="FU138" s="5">
        <v>15.9663865546218</v>
      </c>
      <c r="FV138" s="5">
        <v>53.781512605042</v>
      </c>
      <c r="FW138" s="14">
        <f t="shared" si="165"/>
        <v>34.9927106111883</v>
      </c>
      <c r="FX138" s="5">
        <v>14.2857142857143</v>
      </c>
      <c r="FY138" s="33">
        <f t="shared" si="166"/>
        <v>-0.0458095360312951</v>
      </c>
      <c r="FZ138" s="33">
        <f t="shared" si="167"/>
        <v>0.150975442139814</v>
      </c>
    </row>
    <row r="139" spans="1:142">
      <c r="A139" s="4">
        <v>28</v>
      </c>
      <c r="B139" s="4" t="s">
        <v>323</v>
      </c>
      <c r="C139" s="4" t="s">
        <v>324</v>
      </c>
      <c r="D139" s="4" t="s">
        <v>325</v>
      </c>
      <c r="E139" s="5">
        <v>-0.615556</v>
      </c>
      <c r="F139" s="5">
        <v>51.999722</v>
      </c>
      <c r="G139" s="4" t="s">
        <v>108</v>
      </c>
      <c r="H139" s="4" t="s">
        <v>108</v>
      </c>
      <c r="I139" s="4">
        <v>120</v>
      </c>
      <c r="J139" s="5">
        <v>9.06</v>
      </c>
      <c r="K139" s="4">
        <v>706</v>
      </c>
      <c r="L139" t="s">
        <v>86</v>
      </c>
      <c r="M139" s="6">
        <v>2.3</v>
      </c>
      <c r="N139" s="7" t="s">
        <v>87</v>
      </c>
      <c r="O139" s="4" t="s">
        <v>124</v>
      </c>
      <c r="P139" s="4" t="s">
        <v>124</v>
      </c>
      <c r="Q139" s="4" t="s">
        <v>125</v>
      </c>
      <c r="S139" s="8"/>
      <c r="AA139" s="4">
        <v>2016</v>
      </c>
      <c r="AB139" s="4">
        <v>1</v>
      </c>
      <c r="AC139" s="4" t="s">
        <v>87</v>
      </c>
      <c r="AD139" s="4" t="s">
        <v>138</v>
      </c>
      <c r="AE139" s="5">
        <v>0.863399982452393</v>
      </c>
      <c r="AF139" s="4">
        <v>4</v>
      </c>
      <c r="AG139" s="4" t="s">
        <v>139</v>
      </c>
      <c r="AH139" s="4" t="s">
        <v>139</v>
      </c>
      <c r="AI139" s="4">
        <v>20</v>
      </c>
      <c r="AJ139" s="8">
        <v>48</v>
      </c>
      <c r="AK139" s="4" t="s">
        <v>326</v>
      </c>
      <c r="AL139" s="4" t="s">
        <v>114</v>
      </c>
      <c r="AM139" s="7" t="s">
        <v>327</v>
      </c>
      <c r="AN139" s="7" t="s">
        <v>95</v>
      </c>
      <c r="AO139" s="5">
        <v>7.2</v>
      </c>
      <c r="AP139" s="5">
        <v>0.67</v>
      </c>
      <c r="AQ139" s="9">
        <v>0.069</v>
      </c>
      <c r="AR139" s="9">
        <v>27.5</v>
      </c>
      <c r="AS139" s="9">
        <v>38.5</v>
      </c>
      <c r="AT139" s="9">
        <v>35</v>
      </c>
      <c r="AU139" s="5">
        <v>0.33</v>
      </c>
      <c r="AV139" s="14">
        <f t="shared" si="138"/>
        <v>0.0702352837899507</v>
      </c>
      <c r="AX139" s="5">
        <v>0.48</v>
      </c>
      <c r="AY139" s="14">
        <f t="shared" si="139"/>
        <v>0.104480751372124</v>
      </c>
      <c r="BA139" s="33">
        <f t="shared" si="168"/>
        <v>0.374693449441411</v>
      </c>
      <c r="BB139" s="33">
        <f t="shared" si="169"/>
        <v>0.0231694632679725</v>
      </c>
      <c r="EE139" s="5">
        <v>482.599580712788</v>
      </c>
      <c r="EF139" s="5">
        <f>EE139*0.225457628804367</f>
        <v>108.805757129487</v>
      </c>
      <c r="EH139" s="5">
        <v>330.258560447239</v>
      </c>
      <c r="EI139" s="5">
        <f>EH139*0.226111274582314</f>
        <v>74.6751840444454</v>
      </c>
      <c r="EK139" s="33">
        <f t="shared" si="150"/>
        <v>-0.379311420203086</v>
      </c>
      <c r="EL139" s="33">
        <f t="shared" si="151"/>
        <v>0.0254893627198316</v>
      </c>
    </row>
    <row r="140" spans="1:142">
      <c r="A140" s="4">
        <v>28</v>
      </c>
      <c r="B140" s="4" t="s">
        <v>323</v>
      </c>
      <c r="C140" s="4" t="s">
        <v>324</v>
      </c>
      <c r="D140" s="4" t="s">
        <v>325</v>
      </c>
      <c r="E140" s="5">
        <v>-0.615556</v>
      </c>
      <c r="F140" s="5">
        <v>51.999722</v>
      </c>
      <c r="G140" s="4" t="s">
        <v>108</v>
      </c>
      <c r="H140" s="4" t="s">
        <v>108</v>
      </c>
      <c r="I140" s="4">
        <v>120</v>
      </c>
      <c r="J140" s="5">
        <v>9.06</v>
      </c>
      <c r="K140" s="4">
        <v>706</v>
      </c>
      <c r="L140" t="s">
        <v>86</v>
      </c>
      <c r="M140" s="6">
        <v>2.3</v>
      </c>
      <c r="N140" s="7" t="s">
        <v>87</v>
      </c>
      <c r="O140" s="4" t="s">
        <v>124</v>
      </c>
      <c r="P140" s="4" t="s">
        <v>124</v>
      </c>
      <c r="Q140" s="4" t="s">
        <v>125</v>
      </c>
      <c r="S140" s="8"/>
      <c r="AA140" s="4">
        <v>2016</v>
      </c>
      <c r="AB140" s="4">
        <v>1</v>
      </c>
      <c r="AC140" s="4" t="s">
        <v>87</v>
      </c>
      <c r="AD140" s="4" t="s">
        <v>138</v>
      </c>
      <c r="AE140" s="5">
        <v>0.863399982452393</v>
      </c>
      <c r="AF140" s="4">
        <v>4</v>
      </c>
      <c r="AG140" s="4" t="s">
        <v>139</v>
      </c>
      <c r="AH140" s="4" t="s">
        <v>139</v>
      </c>
      <c r="AI140" s="4">
        <v>20</v>
      </c>
      <c r="AJ140" s="8">
        <v>48</v>
      </c>
      <c r="AK140" s="4" t="s">
        <v>328</v>
      </c>
      <c r="AL140" s="4" t="s">
        <v>114</v>
      </c>
      <c r="AM140" s="7" t="s">
        <v>327</v>
      </c>
      <c r="AN140" s="7" t="s">
        <v>95</v>
      </c>
      <c r="AO140" s="5">
        <v>7.2</v>
      </c>
      <c r="AP140" s="5">
        <v>0.67</v>
      </c>
      <c r="AQ140" s="9">
        <v>0.069</v>
      </c>
      <c r="AR140" s="9">
        <v>27.5</v>
      </c>
      <c r="AS140" s="9">
        <v>38.5</v>
      </c>
      <c r="AT140" s="9">
        <v>35</v>
      </c>
      <c r="AU140" s="5">
        <v>0.42</v>
      </c>
      <c r="AV140" s="14">
        <f t="shared" si="138"/>
        <v>0.08939036118721</v>
      </c>
      <c r="AX140" s="5">
        <v>0.63</v>
      </c>
      <c r="AY140" s="14">
        <f t="shared" si="139"/>
        <v>0.137130986175913</v>
      </c>
      <c r="BA140" s="33">
        <f t="shared" si="168"/>
        <v>0.405465108108164</v>
      </c>
      <c r="BB140" s="33">
        <f t="shared" si="169"/>
        <v>0.0231694632679725</v>
      </c>
      <c r="EE140" s="5">
        <v>482.599580712788</v>
      </c>
      <c r="EF140" s="5">
        <f>EE140*0.225457628804367</f>
        <v>108.805757129487</v>
      </c>
      <c r="EH140" s="5">
        <v>330.258560447239</v>
      </c>
      <c r="EI140" s="5">
        <f>EH140*0.226111274582314</f>
        <v>74.6751840444454</v>
      </c>
      <c r="EK140" s="33">
        <f t="shared" si="150"/>
        <v>-0.379311420203086</v>
      </c>
      <c r="EL140" s="33">
        <f t="shared" si="151"/>
        <v>0.0254893627198316</v>
      </c>
    </row>
    <row r="141" spans="1:174">
      <c r="A141" s="4">
        <v>29</v>
      </c>
      <c r="B141" s="4" t="s">
        <v>329</v>
      </c>
      <c r="C141" s="4" t="s">
        <v>330</v>
      </c>
      <c r="D141" s="4" t="s">
        <v>331</v>
      </c>
      <c r="E141" s="5">
        <v>102.666667</v>
      </c>
      <c r="F141" s="5">
        <v>38.616667</v>
      </c>
      <c r="G141" s="4" t="s">
        <v>108</v>
      </c>
      <c r="H141" s="4" t="s">
        <v>108</v>
      </c>
      <c r="I141" s="4">
        <v>1371</v>
      </c>
      <c r="J141" s="5">
        <v>7.6</v>
      </c>
      <c r="K141" s="4">
        <v>1500</v>
      </c>
      <c r="L141" t="s">
        <v>173</v>
      </c>
      <c r="M141" s="8"/>
      <c r="N141" s="8"/>
      <c r="S141" s="8"/>
      <c r="V141" s="7" t="s">
        <v>332</v>
      </c>
      <c r="W141" s="7" t="s">
        <v>333</v>
      </c>
      <c r="X141" s="24" t="s">
        <v>334</v>
      </c>
      <c r="Y141" s="4" t="s">
        <v>335</v>
      </c>
      <c r="Z141" s="4" t="s">
        <v>125</v>
      </c>
      <c r="AA141" s="4">
        <v>1988</v>
      </c>
      <c r="AB141" s="4">
        <v>32</v>
      </c>
      <c r="AC141" s="4" t="s">
        <v>109</v>
      </c>
      <c r="AD141" s="4" t="s">
        <v>90</v>
      </c>
      <c r="AE141" s="5">
        <v>0.0754999965429306</v>
      </c>
      <c r="AF141" s="4">
        <v>3</v>
      </c>
      <c r="AG141" s="4" t="s">
        <v>91</v>
      </c>
      <c r="AH141" s="4" t="s">
        <v>91</v>
      </c>
      <c r="AI141" s="4">
        <v>25</v>
      </c>
      <c r="AJ141" s="8">
        <v>4</v>
      </c>
      <c r="AK141" s="4" t="s">
        <v>336</v>
      </c>
      <c r="AL141" s="4" t="s">
        <v>114</v>
      </c>
      <c r="AM141" s="7" t="s">
        <v>141</v>
      </c>
      <c r="AN141" s="7" t="s">
        <v>95</v>
      </c>
      <c r="AO141" s="5">
        <v>8.8</v>
      </c>
      <c r="AP141" s="5">
        <v>0.948</v>
      </c>
      <c r="AQ141" s="9">
        <v>0.106</v>
      </c>
      <c r="AR141" s="9">
        <v>36.9</v>
      </c>
      <c r="AS141" s="9">
        <v>55.4</v>
      </c>
      <c r="AT141" s="9">
        <v>7.7</v>
      </c>
      <c r="AU141" s="5">
        <v>0.160600808781051</v>
      </c>
      <c r="AV141" s="14">
        <f t="shared" ref="AV141:AV195" si="175">AW141*(AF141^0.5)</f>
        <v>0.077547046554933</v>
      </c>
      <c r="AW141" s="5">
        <v>0.044771808203351</v>
      </c>
      <c r="AX141" s="5">
        <v>0.0984979780473714</v>
      </c>
      <c r="AY141" s="14">
        <f t="shared" ref="AY141:AY195" si="176">AZ141*(AF141^0.5)</f>
        <v>0.0250151763080413</v>
      </c>
      <c r="AZ141" s="5">
        <v>0.0144425187752736</v>
      </c>
      <c r="BA141" s="33">
        <f t="shared" si="168"/>
        <v>-0.488885816967064</v>
      </c>
      <c r="BB141" s="33">
        <f t="shared" si="169"/>
        <v>0.0992162468013845</v>
      </c>
      <c r="CI141" s="5">
        <v>32.35</v>
      </c>
      <c r="CJ141" s="5">
        <f>CI141*0.154746774309924</f>
        <v>5.00605814892604</v>
      </c>
      <c r="CL141" s="5">
        <v>35.68</v>
      </c>
      <c r="CM141" s="5">
        <f>CL141*0.148920424458883</f>
        <v>5.31348074469295</v>
      </c>
      <c r="CO141" s="33">
        <f>LN(CL141)-LN(CI141)</f>
        <v>0.097976286764899</v>
      </c>
      <c r="CP141" s="33">
        <f>(CM141^2)/(AF141*(CL141^2))+(CJ141^2)/(AF141*(CI141^2))</f>
        <v>0.0153746189934468</v>
      </c>
      <c r="EU141" s="5">
        <v>40.2097902097902</v>
      </c>
      <c r="EV141" s="14">
        <f>EW141*(AF141^0.5)</f>
        <v>5.04676808732188</v>
      </c>
      <c r="EW141" s="5">
        <v>2.9137529137529</v>
      </c>
      <c r="EX141" s="5">
        <v>63.5198135198135</v>
      </c>
      <c r="EY141" s="14">
        <f>EZ141*(AF141^0.5)</f>
        <v>7.06547532225068</v>
      </c>
      <c r="EZ141" s="5">
        <v>4.07925407925409</v>
      </c>
      <c r="FA141" s="33">
        <f>LN(EX141)-LN(EU141)</f>
        <v>0.457241377631884</v>
      </c>
      <c r="FB141" s="33">
        <f>(EY141^2)/(AF141*(EX141^2))+(EV141^2)/(AF141*(EU141^2))</f>
        <v>0.00937522965656714</v>
      </c>
      <c r="FC141" s="5">
        <v>3.60516138628587</v>
      </c>
      <c r="FD141" s="14">
        <f>FE141*(AF141^0.5)</f>
        <v>0.805095756902112</v>
      </c>
      <c r="FE141" s="5">
        <v>0.46482225197086</v>
      </c>
      <c r="FF141" s="5">
        <v>6.62650602409637</v>
      </c>
      <c r="FG141" s="14">
        <f>FH141*(AF141^0.5)</f>
        <v>0.805095756902077</v>
      </c>
      <c r="FH141" s="5">
        <v>0.46482225197084</v>
      </c>
      <c r="FI141" s="33">
        <f>LN(FF141)-LN(FC141)</f>
        <v>0.60871113334805</v>
      </c>
      <c r="FJ141" s="33">
        <f>(FG141^2)/(AF141*(FF141^2))+(FD141^2)/(AF141*(FC141^2))</f>
        <v>0.0215440217050062</v>
      </c>
      <c r="FK141" s="5">
        <v>326.987667809847</v>
      </c>
      <c r="FL141" s="14">
        <f>FM141*(AF141^0.5)</f>
        <v>24.2369102904602</v>
      </c>
      <c r="FM141" s="5">
        <v>13.993186680522</v>
      </c>
      <c r="FN141" s="5">
        <v>252.192993548952</v>
      </c>
      <c r="FO141" s="14">
        <f>FP141*(AF141^0.5)</f>
        <v>8.08331596561914</v>
      </c>
      <c r="FP141" s="5">
        <v>4.66690464869501</v>
      </c>
      <c r="FQ141" s="33">
        <f>LN(FN141)-LN(FK141)</f>
        <v>-0.259727815249952</v>
      </c>
      <c r="FR141" s="33">
        <f>(FO141^2)/(AF141*(FN141^2))+(FL141^2)/(AF141*(FK141^2))</f>
        <v>0.00217379222237512</v>
      </c>
    </row>
    <row r="142" spans="1:174">
      <c r="A142" s="4">
        <v>29</v>
      </c>
      <c r="B142" s="4" t="s">
        <v>329</v>
      </c>
      <c r="C142" s="4" t="s">
        <v>330</v>
      </c>
      <c r="D142" s="4" t="s">
        <v>331</v>
      </c>
      <c r="E142" s="5">
        <v>102.666667</v>
      </c>
      <c r="F142" s="5">
        <v>38.616667</v>
      </c>
      <c r="G142" s="4" t="s">
        <v>108</v>
      </c>
      <c r="H142" s="4" t="s">
        <v>108</v>
      </c>
      <c r="I142" s="4">
        <v>1371</v>
      </c>
      <c r="J142" s="5">
        <v>7.6</v>
      </c>
      <c r="K142" s="4">
        <v>1500</v>
      </c>
      <c r="L142" t="s">
        <v>173</v>
      </c>
      <c r="M142" s="8"/>
      <c r="N142" s="8"/>
      <c r="S142" s="8"/>
      <c r="V142" s="7" t="s">
        <v>332</v>
      </c>
      <c r="W142" s="7" t="s">
        <v>333</v>
      </c>
      <c r="X142" s="24" t="s">
        <v>334</v>
      </c>
      <c r="Y142" s="4" t="s">
        <v>335</v>
      </c>
      <c r="Z142" s="4" t="s">
        <v>125</v>
      </c>
      <c r="AA142" s="4">
        <v>1988</v>
      </c>
      <c r="AB142" s="4">
        <v>32</v>
      </c>
      <c r="AC142" s="4" t="s">
        <v>109</v>
      </c>
      <c r="AD142" s="4" t="s">
        <v>90</v>
      </c>
      <c r="AE142" s="5">
        <v>0.0754999965429306</v>
      </c>
      <c r="AF142" s="4">
        <v>3</v>
      </c>
      <c r="AG142" s="4" t="s">
        <v>91</v>
      </c>
      <c r="AH142" s="4" t="s">
        <v>91</v>
      </c>
      <c r="AI142" s="4">
        <v>25</v>
      </c>
      <c r="AJ142" s="8">
        <v>4</v>
      </c>
      <c r="AK142" s="4" t="s">
        <v>336</v>
      </c>
      <c r="AL142" s="4" t="s">
        <v>114</v>
      </c>
      <c r="AM142" s="7" t="s">
        <v>179</v>
      </c>
      <c r="AN142" s="7" t="s">
        <v>180</v>
      </c>
      <c r="AO142" s="5">
        <v>8.8</v>
      </c>
      <c r="AP142" s="5">
        <v>0.948</v>
      </c>
      <c r="AQ142" s="9">
        <v>0.106</v>
      </c>
      <c r="AR142" s="9">
        <v>36.9</v>
      </c>
      <c r="AS142" s="9">
        <v>55.4</v>
      </c>
      <c r="AT142" s="9">
        <v>7.7</v>
      </c>
      <c r="AU142" s="5">
        <v>0.110774119006354</v>
      </c>
      <c r="AV142" s="14">
        <f t="shared" si="175"/>
        <v>0.0350212468312595</v>
      </c>
      <c r="AW142" s="5">
        <v>0.020219526285384</v>
      </c>
      <c r="AX142" s="5">
        <v>0.0566146735990756</v>
      </c>
      <c r="AY142" s="14">
        <f t="shared" si="176"/>
        <v>0.0537826290622919</v>
      </c>
      <c r="AZ142" s="5">
        <v>0.03105141536684</v>
      </c>
      <c r="BA142" s="33">
        <f t="shared" si="168"/>
        <v>-0.671224961576789</v>
      </c>
      <c r="BB142" s="33">
        <f t="shared" si="169"/>
        <v>0.334135627466177</v>
      </c>
      <c r="CI142" s="5">
        <v>24.68</v>
      </c>
      <c r="CJ142" s="5">
        <f>CI142*0.154746774309924</f>
        <v>3.81915038996892</v>
      </c>
      <c r="CL142" s="5">
        <v>28.73</v>
      </c>
      <c r="CM142" s="5">
        <f>CL142*0.148920424458883</f>
        <v>4.27848379470371</v>
      </c>
      <c r="CO142" s="33">
        <f>LN(CL142)-LN(CI142)</f>
        <v>0.151948673954011</v>
      </c>
      <c r="CP142" s="33">
        <f>(CM142^2)/(AF142*(CL142^2))+(CJ142^2)/(AF142*(CI142^2))</f>
        <v>0.0153746189934468</v>
      </c>
      <c r="EU142" s="5">
        <v>13.4032634032633</v>
      </c>
      <c r="EV142" s="14">
        <f>EW142*(AF142^0.5)</f>
        <v>3.02806085239323</v>
      </c>
      <c r="EW142" s="5">
        <v>1.7482517482518</v>
      </c>
      <c r="EX142" s="5">
        <v>18.6480186480186</v>
      </c>
      <c r="EY142" s="14">
        <f>EZ142*(AF142^0.5)</f>
        <v>2.01870723492882</v>
      </c>
      <c r="EZ142" s="5">
        <v>1.1655011655012</v>
      </c>
      <c r="FA142" s="33">
        <f>LN(EX142)-LN(EU142)</f>
        <v>0.330241686870582</v>
      </c>
      <c r="FB142" s="33">
        <f>(EY142^2)/(AF142*(EX142^2))+(EV142^2)/(AF142*(EU142^2))</f>
        <v>0.0209194825141792</v>
      </c>
      <c r="FC142" s="5">
        <v>1.97828350438791</v>
      </c>
      <c r="FD142" s="14">
        <f>FE142*(AF142^0.5)</f>
        <v>0.402547878451021</v>
      </c>
      <c r="FE142" s="5">
        <v>0.23241112598541</v>
      </c>
      <c r="FF142" s="5">
        <v>2.0944890673806</v>
      </c>
      <c r="FG142" s="14">
        <f>FH142*(AF142^0.5)</f>
        <v>0.805095756902112</v>
      </c>
      <c r="FH142" s="5">
        <v>0.46482225197086</v>
      </c>
      <c r="FI142" s="33">
        <f>LN(FF142)-LN(FC142)</f>
        <v>0.0570800899706996</v>
      </c>
      <c r="FJ142" s="33">
        <f>(FG142^2)/(AF142*(FF142^2))+(FD142^2)/(AF142*(FC142^2))</f>
        <v>0.0630531247737247</v>
      </c>
      <c r="FK142" s="5">
        <v>262.106402294647</v>
      </c>
      <c r="FL142" s="14">
        <f>FM142*(AF142^0.5)</f>
        <v>40.4035422216967</v>
      </c>
      <c r="FM142" s="5">
        <v>23.326995977911</v>
      </c>
      <c r="FN142" s="5">
        <v>207.142309157923</v>
      </c>
      <c r="FO142" s="14">
        <f>FP142*(AF142^0.5)</f>
        <v>4.04165798281043</v>
      </c>
      <c r="FP142" s="5">
        <v>2.333452324348</v>
      </c>
      <c r="FQ142" s="33">
        <f>LN(FN142)-LN(FK142)</f>
        <v>-0.235344496035591</v>
      </c>
      <c r="FR142" s="33">
        <f>(FO142^2)/(AF142*(FN142^2))+(FL142^2)/(AF142*(FK142^2))</f>
        <v>0.0080475778168456</v>
      </c>
    </row>
    <row r="143" spans="1:174">
      <c r="A143" s="4">
        <v>29</v>
      </c>
      <c r="B143" s="4" t="s">
        <v>329</v>
      </c>
      <c r="C143" s="4" t="s">
        <v>330</v>
      </c>
      <c r="D143" s="4" t="s">
        <v>331</v>
      </c>
      <c r="E143" s="5">
        <v>102.666667</v>
      </c>
      <c r="F143" s="5">
        <v>38.616667</v>
      </c>
      <c r="G143" s="4" t="s">
        <v>108</v>
      </c>
      <c r="H143" s="4" t="s">
        <v>108</v>
      </c>
      <c r="I143" s="4">
        <v>1371</v>
      </c>
      <c r="J143" s="5">
        <v>7.6</v>
      </c>
      <c r="K143" s="4">
        <v>1500</v>
      </c>
      <c r="L143" t="s">
        <v>173</v>
      </c>
      <c r="M143" s="8"/>
      <c r="N143" s="8"/>
      <c r="S143" s="8"/>
      <c r="V143" s="7" t="s">
        <v>332</v>
      </c>
      <c r="W143" s="7" t="s">
        <v>333</v>
      </c>
      <c r="X143" s="24" t="s">
        <v>334</v>
      </c>
      <c r="Y143" s="4" t="s">
        <v>335</v>
      </c>
      <c r="Z143" s="4" t="s">
        <v>125</v>
      </c>
      <c r="AA143" s="4">
        <v>1988</v>
      </c>
      <c r="AB143" s="4">
        <v>32</v>
      </c>
      <c r="AC143" s="4" t="s">
        <v>109</v>
      </c>
      <c r="AD143" s="4" t="s">
        <v>90</v>
      </c>
      <c r="AE143" s="5">
        <v>0.0754999965429306</v>
      </c>
      <c r="AF143" s="4">
        <v>3</v>
      </c>
      <c r="AG143" s="4" t="s">
        <v>91</v>
      </c>
      <c r="AH143" s="4" t="s">
        <v>91</v>
      </c>
      <c r="AI143" s="4">
        <v>25</v>
      </c>
      <c r="AJ143" s="8">
        <v>4</v>
      </c>
      <c r="AK143" s="4" t="s">
        <v>336</v>
      </c>
      <c r="AL143" s="4" t="s">
        <v>114</v>
      </c>
      <c r="AM143" s="7" t="s">
        <v>117</v>
      </c>
      <c r="AN143" s="7" t="s">
        <v>118</v>
      </c>
      <c r="AO143" s="5">
        <v>8.8</v>
      </c>
      <c r="AP143" s="5">
        <v>0.948</v>
      </c>
      <c r="AQ143" s="9">
        <v>0.106</v>
      </c>
      <c r="AR143" s="9">
        <v>36.9</v>
      </c>
      <c r="AS143" s="9">
        <v>55.4</v>
      </c>
      <c r="AT143" s="9">
        <v>7.7</v>
      </c>
      <c r="AU143" s="5">
        <v>0.0176198729058347</v>
      </c>
      <c r="AV143" s="14">
        <f t="shared" si="175"/>
        <v>0.0250151763080427</v>
      </c>
      <c r="AW143" s="5">
        <v>0.0144425187752744</v>
      </c>
      <c r="AX143" s="5">
        <v>0.0616695551704217</v>
      </c>
      <c r="AY143" s="14">
        <f t="shared" si="176"/>
        <v>0.0487795938006833</v>
      </c>
      <c r="AZ143" s="5">
        <v>0.0281629116117851</v>
      </c>
      <c r="BA143" s="33">
        <f t="shared" si="168"/>
        <v>1.25276296849537</v>
      </c>
      <c r="BB143" s="33">
        <f t="shared" si="169"/>
        <v>0.880413976931815</v>
      </c>
      <c r="CI143" s="5">
        <v>23.2</v>
      </c>
      <c r="CJ143" s="5">
        <f>CI143*0.154746774309924</f>
        <v>3.59012516399024</v>
      </c>
      <c r="CL143" s="5">
        <v>27.59</v>
      </c>
      <c r="CM143" s="5">
        <f>CL143*0.148920424458883</f>
        <v>4.10871451082058</v>
      </c>
      <c r="CO143" s="33">
        <f>LN(CL143)-LN(CI143)</f>
        <v>0.17330110955693</v>
      </c>
      <c r="CP143" s="33">
        <f>(CM143^2)/(AF143*(CL143^2))+(CJ143^2)/(AF143*(CI143^2))</f>
        <v>0.0153746189934468</v>
      </c>
      <c r="EU143" s="5">
        <v>5.82750582750583</v>
      </c>
      <c r="EV143" s="14">
        <f>EW143*(AF143^0.5)</f>
        <v>2.01870723492873</v>
      </c>
      <c r="EW143" s="5">
        <v>1.16550116550115</v>
      </c>
      <c r="EX143" s="5">
        <v>6.99300699300698</v>
      </c>
      <c r="EY143" s="14">
        <f>EZ143*(AF143^0.5)</f>
        <v>4.03741446985754</v>
      </c>
      <c r="EZ143" s="5">
        <v>2.33100233100234</v>
      </c>
      <c r="FA143" s="33">
        <f>LN(EX143)-LN(EU143)</f>
        <v>0.182321556793952</v>
      </c>
      <c r="FB143" s="33">
        <f>(EY143^2)/(AF143*(EX143^2))+(EV143^2)/(AF143*(EU143^2))</f>
        <v>0.151111111111111</v>
      </c>
      <c r="FC143" s="5">
        <v>0.235200059497231</v>
      </c>
      <c r="FD143" s="14">
        <f>FE143*(AF143^0.5)</f>
        <v>0.402547878451042</v>
      </c>
      <c r="FE143" s="5">
        <v>0.232411125985422</v>
      </c>
      <c r="FF143" s="5">
        <v>0.583816748475371</v>
      </c>
      <c r="FG143" s="14">
        <f>FH143*(AF143^0.5)</f>
        <v>0.805095756902076</v>
      </c>
      <c r="FH143" s="5">
        <v>0.464822251970839</v>
      </c>
      <c r="FI143" s="33">
        <f>LN(FF143)-LN(FC143)</f>
        <v>0.909150677740731</v>
      </c>
      <c r="FJ143" s="33">
        <f>(FG143^2)/(AF143*(FF143^2))+(FD143^2)/(AF143*(FC143^2))</f>
        <v>1.61032514558121</v>
      </c>
      <c r="FK143" s="5">
        <v>250.894540239436</v>
      </c>
      <c r="FL143" s="14">
        <f>FM143*(AF143^0.5)</f>
        <v>30.3189536742673</v>
      </c>
      <c r="FM143" s="5">
        <v>17.504656065386</v>
      </c>
      <c r="FN143" s="5">
        <v>188.937617395233</v>
      </c>
      <c r="FO143" s="14">
        <f>FP143*(AF143^0.5)</f>
        <v>32.3397826656725</v>
      </c>
      <c r="FP143" s="5">
        <v>18.67138222756</v>
      </c>
      <c r="FQ143" s="33">
        <f>LN(FN143)-LN(FK143)</f>
        <v>-0.283615798548133</v>
      </c>
      <c r="FR143" s="33">
        <f>(FO143^2)/(AF143*(FN143^2))+(FL143^2)/(AF143*(FK143^2))</f>
        <v>0.0146336959132257</v>
      </c>
    </row>
    <row r="144" spans="1:150">
      <c r="A144" s="4">
        <v>30</v>
      </c>
      <c r="B144" s="4" t="s">
        <v>337</v>
      </c>
      <c r="C144" s="4" t="s">
        <v>338</v>
      </c>
      <c r="D144" s="4" t="s">
        <v>172</v>
      </c>
      <c r="E144" s="5">
        <v>150.654444</v>
      </c>
      <c r="F144" s="5">
        <v>-33.996111</v>
      </c>
      <c r="G144" s="4" t="s">
        <v>123</v>
      </c>
      <c r="H144" s="4" t="s">
        <v>123</v>
      </c>
      <c r="I144" s="4">
        <v>71</v>
      </c>
      <c r="J144" s="5">
        <v>19.2</v>
      </c>
      <c r="K144" s="4">
        <v>1100</v>
      </c>
      <c r="L144" t="s">
        <v>136</v>
      </c>
      <c r="M144" s="8"/>
      <c r="N144" s="8"/>
      <c r="R144" s="6">
        <v>0.05</v>
      </c>
      <c r="S144" s="7" t="s">
        <v>87</v>
      </c>
      <c r="T144" s="4" t="s">
        <v>137</v>
      </c>
      <c r="U144" s="4" t="s">
        <v>125</v>
      </c>
      <c r="AA144" s="4">
        <v>2015</v>
      </c>
      <c r="AB144" s="4">
        <v>1</v>
      </c>
      <c r="AC144" s="4" t="s">
        <v>87</v>
      </c>
      <c r="AD144" s="4" t="s">
        <v>138</v>
      </c>
      <c r="AE144" s="5">
        <v>0.524999976158142</v>
      </c>
      <c r="AF144" s="4">
        <v>4</v>
      </c>
      <c r="AG144" s="4" t="s">
        <v>139</v>
      </c>
      <c r="AH144" s="4" t="s">
        <v>139</v>
      </c>
      <c r="AI144" s="4">
        <v>20</v>
      </c>
      <c r="AJ144" s="8">
        <f t="shared" ref="AJ144:AJ146" si="177">20*24</f>
        <v>480</v>
      </c>
      <c r="AK144" s="4" t="s">
        <v>339</v>
      </c>
      <c r="AL144" s="4" t="s">
        <v>114</v>
      </c>
      <c r="AM144" s="7" t="s">
        <v>94</v>
      </c>
      <c r="AN144" s="7" t="s">
        <v>95</v>
      </c>
      <c r="AO144" s="5">
        <v>6.1</v>
      </c>
      <c r="AP144" s="5">
        <v>5.6</v>
      </c>
      <c r="AQ144" s="9">
        <v>0.4</v>
      </c>
      <c r="AR144" s="9">
        <v>64.5</v>
      </c>
      <c r="AS144" s="9">
        <v>20.5</v>
      </c>
      <c r="AT144" s="9">
        <v>16</v>
      </c>
      <c r="AU144" s="5">
        <v>0.787482502651113</v>
      </c>
      <c r="AV144" s="14">
        <f t="shared" si="175"/>
        <v>0.024335100742312</v>
      </c>
      <c r="AW144" s="5">
        <v>0.012167550371156</v>
      </c>
      <c r="AX144" s="5">
        <v>0.806434782608695</v>
      </c>
      <c r="AY144" s="14">
        <f t="shared" si="176"/>
        <v>0.031308589607636</v>
      </c>
      <c r="AZ144" s="5">
        <v>0.015654294803818</v>
      </c>
      <c r="BA144" s="33">
        <f t="shared" si="168"/>
        <v>0.0237818779849849</v>
      </c>
      <c r="BB144" s="33">
        <f t="shared" si="169"/>
        <v>0.000615554897585133</v>
      </c>
      <c r="DO144" s="5">
        <v>0.64</v>
      </c>
      <c r="DP144" s="14">
        <f>DQ144*(AF144^0.5)</f>
        <v>0.12</v>
      </c>
      <c r="DQ144" s="5">
        <v>0.06</v>
      </c>
      <c r="DR144" s="5">
        <v>0.7</v>
      </c>
      <c r="DS144" s="14">
        <f>DT144*(AF144^0.5)</f>
        <v>0.08</v>
      </c>
      <c r="DT144" s="5">
        <v>0.04</v>
      </c>
      <c r="DU144" s="33">
        <f>LN(DR144)-LN(DO144)</f>
        <v>0.089612158689687</v>
      </c>
      <c r="DV144" s="33">
        <f>(DS144^2)/(AF144*(DR144^2))+(DP144^2)/(AF144*(DO144^2))</f>
        <v>0.012054368622449</v>
      </c>
      <c r="DW144" s="5">
        <v>45.9</v>
      </c>
      <c r="DX144" s="14">
        <f>DY144*(AF144^0.5)</f>
        <v>0.6</v>
      </c>
      <c r="DY144" s="5">
        <v>0.3</v>
      </c>
      <c r="DZ144" s="5">
        <v>45.7</v>
      </c>
      <c r="EA144" s="14">
        <f>EB144*(AF144^0.5)</f>
        <v>0.2</v>
      </c>
      <c r="EB144" s="5">
        <v>0.1</v>
      </c>
      <c r="EC144" s="33">
        <f>LN(DZ144)-LN(DW144)</f>
        <v>-0.00436681916634019</v>
      </c>
      <c r="ED144" s="33">
        <f>(EA144^2)/(AF144*(DZ144^2))+(DX144^2)/(AF144*(DW144^2))</f>
        <v>4.75067608746079e-5</v>
      </c>
      <c r="EE144" s="5">
        <v>323</v>
      </c>
      <c r="EF144" s="14">
        <f t="shared" ref="EF144:EF172" si="178">EG144*(AF144^0.5)</f>
        <v>10</v>
      </c>
      <c r="EG144" s="5">
        <v>5</v>
      </c>
      <c r="EH144" s="5">
        <v>319</v>
      </c>
      <c r="EI144" s="14">
        <f t="shared" ref="EI144:EI172" si="179">EJ144*(AF144^0.5)</f>
        <v>10</v>
      </c>
      <c r="EJ144" s="5">
        <v>5</v>
      </c>
      <c r="EK144" s="33">
        <f t="shared" ref="EK144:EK172" si="180">LN(EH144)-LN(EE144)</f>
        <v>-0.0124612204378121</v>
      </c>
      <c r="EL144" s="33">
        <f t="shared" ref="EL144:EL172" si="181">(EI144^2)/(AF144*(EH144^2))+(EF144^2)/(AF144*(EE144^2))</f>
        <v>0.000485300252342407</v>
      </c>
      <c r="EM144" s="5">
        <v>31.8</v>
      </c>
      <c r="EN144" s="14">
        <f>EO144*(AF144^0.5)</f>
        <v>0.6</v>
      </c>
      <c r="EO144" s="5">
        <v>0.3</v>
      </c>
      <c r="EP144" s="5">
        <v>32</v>
      </c>
      <c r="EQ144" s="14">
        <f>ER144*(AF144^0.5)</f>
        <v>2.8</v>
      </c>
      <c r="ER144" s="5">
        <v>1.4</v>
      </c>
      <c r="ES144" s="33">
        <f>LN(EP144)-LN(EM144)</f>
        <v>0.00626961301359552</v>
      </c>
      <c r="ET144" s="33">
        <f>(EQ144^2)/(AF144*(EP144^2))+(EN144^2)/(AF144*(EM144^2))</f>
        <v>0.00200306214400142</v>
      </c>
    </row>
    <row r="145" spans="1:150">
      <c r="A145" s="4">
        <v>30</v>
      </c>
      <c r="B145" s="4" t="s">
        <v>337</v>
      </c>
      <c r="C145" s="4" t="s">
        <v>338</v>
      </c>
      <c r="D145" s="4" t="s">
        <v>172</v>
      </c>
      <c r="E145" s="5">
        <v>150.654444</v>
      </c>
      <c r="F145" s="5">
        <v>-33.996111</v>
      </c>
      <c r="G145" s="4" t="s">
        <v>123</v>
      </c>
      <c r="H145" s="4" t="s">
        <v>123</v>
      </c>
      <c r="I145" s="4">
        <v>71</v>
      </c>
      <c r="J145" s="5">
        <v>19.2</v>
      </c>
      <c r="K145" s="4">
        <v>1100</v>
      </c>
      <c r="L145" t="s">
        <v>136</v>
      </c>
      <c r="M145" s="8"/>
      <c r="N145" s="8"/>
      <c r="R145" s="6">
        <v>0.05</v>
      </c>
      <c r="S145" s="7" t="s">
        <v>87</v>
      </c>
      <c r="T145" s="4" t="s">
        <v>137</v>
      </c>
      <c r="U145" s="4" t="s">
        <v>125</v>
      </c>
      <c r="AA145" s="4">
        <v>2015</v>
      </c>
      <c r="AB145" s="4">
        <v>1</v>
      </c>
      <c r="AC145" s="4" t="s">
        <v>87</v>
      </c>
      <c r="AD145" s="4" t="s">
        <v>138</v>
      </c>
      <c r="AE145" s="5">
        <v>0.524999976158142</v>
      </c>
      <c r="AF145" s="4">
        <v>4</v>
      </c>
      <c r="AG145" s="4" t="s">
        <v>139</v>
      </c>
      <c r="AH145" s="4" t="s">
        <v>139</v>
      </c>
      <c r="AI145" s="4">
        <v>20</v>
      </c>
      <c r="AJ145" s="8">
        <f t="shared" si="177"/>
        <v>480</v>
      </c>
      <c r="AK145" s="4" t="s">
        <v>340</v>
      </c>
      <c r="AL145" s="4" t="s">
        <v>114</v>
      </c>
      <c r="AM145" s="7" t="s">
        <v>94</v>
      </c>
      <c r="AN145" s="7" t="s">
        <v>95</v>
      </c>
      <c r="AO145" s="5">
        <v>6.1</v>
      </c>
      <c r="AP145" s="5">
        <v>5.6</v>
      </c>
      <c r="AQ145" s="9">
        <v>0.4</v>
      </c>
      <c r="AR145" s="9">
        <v>64.5</v>
      </c>
      <c r="AS145" s="9">
        <v>20.5</v>
      </c>
      <c r="AT145" s="9">
        <v>16</v>
      </c>
      <c r="AU145" s="5">
        <v>0.0113849416755037</v>
      </c>
      <c r="AV145" s="14">
        <f t="shared" si="175"/>
        <v>0.0139088016967126</v>
      </c>
      <c r="AW145" s="5">
        <v>0.0069544008483563</v>
      </c>
      <c r="AX145" s="5">
        <v>0.0164369034994696</v>
      </c>
      <c r="AY145" s="14">
        <f t="shared" si="176"/>
        <v>0.013913043478261</v>
      </c>
      <c r="AZ145" s="5">
        <v>0.0069565217391305</v>
      </c>
      <c r="BA145" s="33">
        <f t="shared" si="168"/>
        <v>0.367237443695865</v>
      </c>
      <c r="BB145" s="33">
        <f t="shared" si="169"/>
        <v>0.552248064983073</v>
      </c>
      <c r="DO145" s="5">
        <v>0.91</v>
      </c>
      <c r="DP145" s="14">
        <f>DQ145*(AF145^0.5)</f>
        <v>0.36</v>
      </c>
      <c r="DQ145" s="5">
        <v>0.18</v>
      </c>
      <c r="DR145" s="5">
        <v>0.76</v>
      </c>
      <c r="DS145" s="14">
        <f>DT145*(AF145^0.5)</f>
        <v>0.1</v>
      </c>
      <c r="DT145" s="5">
        <v>0.05</v>
      </c>
      <c r="DU145" s="33">
        <f>LN(DR145)-LN(DO145)</f>
        <v>-0.180126166230519</v>
      </c>
      <c r="DV145" s="33">
        <f>(DS145^2)/(AF145*(DR145^2))+(DP145^2)/(AF145*(DO145^2))</f>
        <v>0.0434539643030252</v>
      </c>
      <c r="DW145" s="5">
        <v>48.2</v>
      </c>
      <c r="DX145" s="14">
        <f>DY145*(AF145^0.5)</f>
        <v>0.8</v>
      </c>
      <c r="DY145" s="5">
        <v>0.4</v>
      </c>
      <c r="DZ145" s="5">
        <v>47.4</v>
      </c>
      <c r="EA145" s="14">
        <f>EB145*(AF145^0.5)</f>
        <v>0.6</v>
      </c>
      <c r="EB145" s="5">
        <v>0.3</v>
      </c>
      <c r="EC145" s="33">
        <f>LN(DZ145)-LN(DW145)</f>
        <v>-0.0167367923555237</v>
      </c>
      <c r="ED145" s="33">
        <f>(EA145^2)/(AF145*(DZ145^2))+(DX145^2)/(AF145*(DW145^2))</f>
        <v>0.000108927020712757</v>
      </c>
      <c r="EE145" s="5">
        <v>284</v>
      </c>
      <c r="EF145" s="14">
        <f t="shared" si="178"/>
        <v>16</v>
      </c>
      <c r="EG145" s="5">
        <v>8</v>
      </c>
      <c r="EH145" s="5">
        <v>288</v>
      </c>
      <c r="EI145" s="14">
        <f t="shared" si="179"/>
        <v>12</v>
      </c>
      <c r="EJ145" s="5">
        <v>6</v>
      </c>
      <c r="EK145" s="33">
        <f t="shared" si="180"/>
        <v>0.0139862419747399</v>
      </c>
      <c r="EL145" s="33">
        <f t="shared" si="181"/>
        <v>0.00122752113227093</v>
      </c>
      <c r="EM145" s="5">
        <v>28.7</v>
      </c>
      <c r="EN145" s="14">
        <f>EO145*(AF145^0.5)</f>
        <v>3.8</v>
      </c>
      <c r="EO145" s="5">
        <v>1.9</v>
      </c>
      <c r="EP145" s="5">
        <v>29.6</v>
      </c>
      <c r="EQ145" s="14">
        <f>ER145*(AF145^0.5)</f>
        <v>2.4</v>
      </c>
      <c r="ER145" s="5">
        <v>1.2</v>
      </c>
      <c r="ES145" s="33">
        <f>LN(EP145)-LN(EM145)</f>
        <v>0.0308772385644391</v>
      </c>
      <c r="ET145" s="33">
        <f>(EQ145^2)/(AF145*(EP145^2))+(EN145^2)/(AF145*(EM145^2))</f>
        <v>0.00602625222611487</v>
      </c>
    </row>
    <row r="146" spans="1:150">
      <c r="A146" s="4">
        <v>30</v>
      </c>
      <c r="B146" s="4" t="s">
        <v>337</v>
      </c>
      <c r="C146" s="4" t="s">
        <v>338</v>
      </c>
      <c r="D146" s="4" t="s">
        <v>172</v>
      </c>
      <c r="E146" s="5">
        <v>150.654444</v>
      </c>
      <c r="F146" s="5">
        <v>-33.996111</v>
      </c>
      <c r="G146" s="4" t="s">
        <v>123</v>
      </c>
      <c r="H146" s="4" t="s">
        <v>123</v>
      </c>
      <c r="I146" s="4">
        <v>71</v>
      </c>
      <c r="J146" s="5">
        <v>19.2</v>
      </c>
      <c r="K146" s="4">
        <v>1100</v>
      </c>
      <c r="L146" t="s">
        <v>136</v>
      </c>
      <c r="M146" s="8"/>
      <c r="N146" s="8"/>
      <c r="R146" s="6">
        <v>0.05</v>
      </c>
      <c r="S146" s="7" t="s">
        <v>87</v>
      </c>
      <c r="T146" s="4" t="s">
        <v>137</v>
      </c>
      <c r="U146" s="4" t="s">
        <v>125</v>
      </c>
      <c r="AA146" s="4">
        <v>2015</v>
      </c>
      <c r="AB146" s="4">
        <v>1</v>
      </c>
      <c r="AC146" s="4" t="s">
        <v>87</v>
      </c>
      <c r="AD146" s="4" t="s">
        <v>138</v>
      </c>
      <c r="AE146" s="5">
        <v>0.524999976158142</v>
      </c>
      <c r="AF146" s="4">
        <v>4</v>
      </c>
      <c r="AG146" s="4" t="s">
        <v>139</v>
      </c>
      <c r="AH146" s="4" t="s">
        <v>139</v>
      </c>
      <c r="AI146" s="4">
        <v>20</v>
      </c>
      <c r="AJ146" s="8">
        <f t="shared" si="177"/>
        <v>480</v>
      </c>
      <c r="AK146" s="4" t="s">
        <v>341</v>
      </c>
      <c r="AL146" s="4" t="s">
        <v>114</v>
      </c>
      <c r="AM146" s="7" t="s">
        <v>94</v>
      </c>
      <c r="AN146" s="7" t="s">
        <v>95</v>
      </c>
      <c r="AO146" s="5">
        <v>6.1</v>
      </c>
      <c r="AP146" s="5">
        <v>5.6</v>
      </c>
      <c r="AQ146" s="9">
        <v>0.4</v>
      </c>
      <c r="AR146" s="9">
        <v>64.5</v>
      </c>
      <c r="AS146" s="9">
        <v>20.5</v>
      </c>
      <c r="AT146" s="9">
        <v>16</v>
      </c>
      <c r="AU146" s="5">
        <v>0.172699893955461</v>
      </c>
      <c r="AV146" s="14">
        <f t="shared" si="175"/>
        <v>0.020861081654294</v>
      </c>
      <c r="AW146" s="5">
        <v>0.010430540827147</v>
      </c>
      <c r="AX146" s="5">
        <v>0.160352067868504</v>
      </c>
      <c r="AY146" s="14">
        <f t="shared" si="176"/>
        <v>0.013904559915164</v>
      </c>
      <c r="AZ146" s="5">
        <v>0.00695227995758199</v>
      </c>
      <c r="BA146" s="33">
        <f t="shared" si="168"/>
        <v>-0.0741835490891918</v>
      </c>
      <c r="BB146" s="33">
        <f t="shared" si="169"/>
        <v>0.00552756020761894</v>
      </c>
      <c r="DO146" s="5">
        <v>1.91</v>
      </c>
      <c r="DP146" s="14">
        <f>DQ146*(AF146^0.5)</f>
        <v>1.1</v>
      </c>
      <c r="DQ146" s="5">
        <v>0.55</v>
      </c>
      <c r="DR146" s="5">
        <v>0.7</v>
      </c>
      <c r="DS146" s="14">
        <f>DT146*(AF146^0.5)</f>
        <v>0.28</v>
      </c>
      <c r="DT146" s="5">
        <v>0.14</v>
      </c>
      <c r="DU146" s="33">
        <f>LN(DR146)-LN(DO146)</f>
        <v>-1.00377818599727</v>
      </c>
      <c r="DV146" s="33">
        <f>(DS146^2)/(AF146*(DR146^2))+(DP146^2)/(AF146*(DO146^2))</f>
        <v>0.122919876099888</v>
      </c>
      <c r="DW146" s="5">
        <v>48.7</v>
      </c>
      <c r="DX146" s="14">
        <f>DY146*(AF146^0.5)</f>
        <v>0.4</v>
      </c>
      <c r="DY146" s="5">
        <v>0.2</v>
      </c>
      <c r="DZ146" s="5">
        <v>48.6</v>
      </c>
      <c r="EA146" s="14">
        <f>EB146*(AF146^0.5)</f>
        <v>0.8</v>
      </c>
      <c r="EB146" s="5">
        <v>0.4</v>
      </c>
      <c r="EC146" s="33">
        <f>LN(DZ146)-LN(DW146)</f>
        <v>-0.00205549918209602</v>
      </c>
      <c r="ED146" s="33">
        <f>(EA146^2)/(AF146*(DZ146^2))+(DX146^2)/(AF146*(DW146^2))</f>
        <v>8.46059618320709e-5</v>
      </c>
      <c r="EE146" s="5">
        <v>299</v>
      </c>
      <c r="EF146" s="14">
        <f t="shared" si="178"/>
        <v>8</v>
      </c>
      <c r="EG146" s="5">
        <v>4</v>
      </c>
      <c r="EH146" s="5">
        <v>297</v>
      </c>
      <c r="EI146" s="14">
        <f t="shared" si="179"/>
        <v>12</v>
      </c>
      <c r="EJ146" s="5">
        <v>6</v>
      </c>
      <c r="EK146" s="33">
        <f t="shared" si="180"/>
        <v>-0.00671143458798706</v>
      </c>
      <c r="EL146" s="33">
        <f t="shared" si="181"/>
        <v>0.00058709053557935</v>
      </c>
      <c r="EM146" s="5">
        <v>27.4</v>
      </c>
      <c r="EN146" s="14">
        <f>EO146*(AF146^0.5)</f>
        <v>5</v>
      </c>
      <c r="EO146" s="5">
        <v>2.5</v>
      </c>
      <c r="EP146" s="5">
        <v>32.3</v>
      </c>
      <c r="EQ146" s="14">
        <f>ER146*(AF146^0.5)</f>
        <v>3</v>
      </c>
      <c r="ER146" s="5">
        <v>1.5</v>
      </c>
      <c r="ES146" s="33">
        <f>LN(EP146)-LN(EM146)</f>
        <v>0.164524216834586</v>
      </c>
      <c r="ET146" s="33">
        <f>(EQ146^2)/(AF146*(EP146^2))+(EN146^2)/(AF146*(EM146^2))</f>
        <v>0.0104815365309001</v>
      </c>
    </row>
    <row r="147" spans="1:142">
      <c r="A147" s="4">
        <v>31</v>
      </c>
      <c r="B147" s="4" t="s">
        <v>342</v>
      </c>
      <c r="C147" s="4" t="s">
        <v>343</v>
      </c>
      <c r="D147" s="4" t="s">
        <v>344</v>
      </c>
      <c r="E147" s="5">
        <v>121.78</v>
      </c>
      <c r="F147" s="5">
        <v>42.144167</v>
      </c>
      <c r="G147" s="4" t="s">
        <v>108</v>
      </c>
      <c r="H147" s="4" t="s">
        <v>108</v>
      </c>
      <c r="I147" s="4">
        <v>235</v>
      </c>
      <c r="J147" s="5">
        <v>7.2</v>
      </c>
      <c r="K147" s="4">
        <v>480</v>
      </c>
      <c r="L147" t="s">
        <v>86</v>
      </c>
      <c r="M147" s="6">
        <v>15.6</v>
      </c>
      <c r="N147" s="7" t="s">
        <v>109</v>
      </c>
      <c r="O147" s="4" t="s">
        <v>88</v>
      </c>
      <c r="P147" s="4" t="s">
        <v>88</v>
      </c>
      <c r="Q147" s="4" t="s">
        <v>125</v>
      </c>
      <c r="S147" s="8"/>
      <c r="AA147" s="4">
        <v>2021</v>
      </c>
      <c r="AB147" s="4">
        <v>1</v>
      </c>
      <c r="AC147" s="4" t="s">
        <v>87</v>
      </c>
      <c r="AD147" s="4" t="s">
        <v>90</v>
      </c>
      <c r="AE147" s="5">
        <v>0.36370000243187</v>
      </c>
      <c r="AF147" s="4">
        <v>3</v>
      </c>
      <c r="AG147" s="4" t="s">
        <v>100</v>
      </c>
      <c r="AH147" s="4" t="s">
        <v>100</v>
      </c>
      <c r="AI147" s="4">
        <v>25</v>
      </c>
      <c r="AJ147" s="8">
        <v>24</v>
      </c>
      <c r="AK147" s="4" t="s">
        <v>345</v>
      </c>
      <c r="AL147" s="4" t="s">
        <v>114</v>
      </c>
      <c r="AM147" s="7" t="s">
        <v>141</v>
      </c>
      <c r="AN147" s="7" t="s">
        <v>95</v>
      </c>
      <c r="AO147" s="5">
        <v>5.5</v>
      </c>
      <c r="AP147" s="5">
        <v>1.34</v>
      </c>
      <c r="AQ147" s="9">
        <v>0.1</v>
      </c>
      <c r="AR147" s="9">
        <v>56</v>
      </c>
      <c r="AS147" s="9">
        <v>25</v>
      </c>
      <c r="AT147" s="9">
        <v>19</v>
      </c>
      <c r="AU147" s="5">
        <v>0.0721063829787233</v>
      </c>
      <c r="AV147" s="14">
        <f t="shared" si="175"/>
        <v>0.00967368802099654</v>
      </c>
      <c r="AW147" s="5">
        <v>0.00558510638297881</v>
      </c>
      <c r="AX147" s="5">
        <v>0.0409893617021276</v>
      </c>
      <c r="AY147" s="14">
        <f t="shared" si="176"/>
        <v>0.01013433983152</v>
      </c>
      <c r="AZ147" s="5">
        <v>0.0058510638297872</v>
      </c>
      <c r="BA147" s="33">
        <f t="shared" si="168"/>
        <v>-0.564830007540839</v>
      </c>
      <c r="BB147" s="33">
        <f t="shared" si="169"/>
        <v>0.0263759012755235</v>
      </c>
      <c r="BC147" s="5">
        <v>10.0101058638035</v>
      </c>
      <c r="BD147" s="14">
        <f t="shared" ref="BD147:BD153" si="182">BE147*(AF147^0.5)</f>
        <v>1.09605087142128</v>
      </c>
      <c r="BE147" s="5">
        <v>0.6328052656606</v>
      </c>
      <c r="BF147" s="5">
        <v>5.94786395375028</v>
      </c>
      <c r="BG147" s="14">
        <f t="shared" ref="BG147:BG153" si="183">BH147*(AF147^0.5)</f>
        <v>1.34031611407336</v>
      </c>
      <c r="BH147" s="5">
        <v>0.77383186925945</v>
      </c>
      <c r="BI147" s="33">
        <f t="shared" ref="BI147:BI153" si="184">LN(BF147)-LN(BC147)</f>
        <v>-0.520563013343614</v>
      </c>
      <c r="BJ147" s="33">
        <f t="shared" ref="BJ147:BJ153" si="185">(BG147^2)/(AF147*(BF147^2))+(BD147^2)/(AF147*(BC147^2))</f>
        <v>0.0209229997573414</v>
      </c>
      <c r="BK147" s="5">
        <v>128.813559322033</v>
      </c>
      <c r="BL147" s="14">
        <f t="shared" ref="BL147:BL153" si="186">BM147*(AF147^0.5)</f>
        <v>19.0819156766074</v>
      </c>
      <c r="BM147" s="5">
        <v>11.016949152543</v>
      </c>
      <c r="BN147" s="5">
        <v>138.135593220339</v>
      </c>
      <c r="BO147" s="14">
        <f t="shared" ref="BO147:BO153" si="187">BP147*(AF147^0.5)</f>
        <v>29.3567933486235</v>
      </c>
      <c r="BP147" s="5">
        <v>16.949152542372</v>
      </c>
      <c r="BQ147" s="33">
        <f t="shared" ref="BQ147:BQ153" si="188">LN(BN147)-LN(BK147)</f>
        <v>0.069869679960493</v>
      </c>
      <c r="BR147" s="33">
        <f t="shared" ref="BR147:BR153" si="189">(BO147^2)/(AF147*(BN147^2))+(BL147^2)/(AF147*(BK147^2))</f>
        <v>0.0223698901407493</v>
      </c>
      <c r="CI147" s="5">
        <v>13.4</v>
      </c>
      <c r="CJ147" s="14">
        <f>CK147*(AF147^0.5)</f>
        <v>1.3856406460551</v>
      </c>
      <c r="CK147" s="5">
        <v>0.8</v>
      </c>
      <c r="CL147" s="5">
        <v>13</v>
      </c>
      <c r="CM147" s="14">
        <f>CN147*(AF147^0.5)</f>
        <v>1.21243556529821</v>
      </c>
      <c r="CN147" s="5">
        <v>0.7</v>
      </c>
      <c r="CO147" s="33">
        <f>LN(CL147)-LN(CI147)</f>
        <v>-0.0303053494953289</v>
      </c>
      <c r="CP147" s="33">
        <f>(CM147^2)/(AF147*(CL147^2))+(CJ147^2)/(AF147*(CI147^2))</f>
        <v>0.00646367649520656</v>
      </c>
      <c r="CQ147" s="5">
        <v>1</v>
      </c>
      <c r="CR147" s="14">
        <f>CS147*(AF147^0.5)</f>
        <v>0.173205080756888</v>
      </c>
      <c r="CS147" s="5">
        <v>0.1</v>
      </c>
      <c r="CT147" s="5">
        <v>1.3</v>
      </c>
      <c r="CU147" s="14">
        <f>CV147*(AF147^0.5)</f>
        <v>0.173205080756888</v>
      </c>
      <c r="CV147" s="5">
        <v>0.1</v>
      </c>
      <c r="CW147" s="33">
        <f>LN(CT147)-LN(CQ147)</f>
        <v>0.262364264467491</v>
      </c>
      <c r="CX147" s="33">
        <f>(CU147^2)/(AF147*(CT147^2))+(CR147^2)/(AF147*(CQ147^2))</f>
        <v>0.0159171597633136</v>
      </c>
      <c r="CY147" s="5">
        <v>13.3</v>
      </c>
      <c r="CZ147" s="14">
        <f t="shared" ref="CZ147:CZ153" si="190">DA147*(AF147^0.5)</f>
        <v>4.33012701892219</v>
      </c>
      <c r="DA147" s="5">
        <v>2.5</v>
      </c>
      <c r="DB147" s="5">
        <v>12.3</v>
      </c>
      <c r="DC147" s="14">
        <f t="shared" ref="DC147:DC153" si="191">DD147*(AF147^0.5)</f>
        <v>0.173205080756888</v>
      </c>
      <c r="DD147" s="5">
        <v>0.1</v>
      </c>
      <c r="DE147" s="33">
        <f t="shared" ref="DE147:DE153" si="192">LN(DB147)-LN(CY147)</f>
        <v>-0.0781647728493362</v>
      </c>
      <c r="DF147" s="33">
        <f t="shared" ref="DF147:DF153" si="193">(DC147^2)/(AF147*(DB147^2))+(CZ147^2)/(AF147*(CY147^2))</f>
        <v>0.0353987908557981</v>
      </c>
      <c r="DG147" s="5">
        <v>4.2</v>
      </c>
      <c r="DH147" s="14">
        <f t="shared" ref="DH147:DH153" si="194">DI147*(AF147^0.5)</f>
        <v>1.3856406460551</v>
      </c>
      <c r="DI147" s="5">
        <v>0.8</v>
      </c>
      <c r="DJ147" s="5">
        <v>4.9</v>
      </c>
      <c r="DK147" s="14">
        <f t="shared" ref="DK147:DK153" si="195">DL147*(AF147^0.5)</f>
        <v>2.59807621135332</v>
      </c>
      <c r="DL147" s="5">
        <v>1.5</v>
      </c>
      <c r="DM147" s="33">
        <f t="shared" ref="DM147:DM153" si="196">LN(DJ147)-LN(DG147)</f>
        <v>0.154150679827258</v>
      </c>
      <c r="DN147" s="33">
        <f t="shared" ref="DN147:DN153" si="197">(DK147^2)/(AF147*(DJ147^2))+(DH147^2)/(AF147*(DG147^2))</f>
        <v>0.129992132907585</v>
      </c>
      <c r="DO147" s="5">
        <v>2.3</v>
      </c>
      <c r="DP147" s="14">
        <f>DQ147*(AF147^0.5)</f>
        <v>0.519615242270663</v>
      </c>
      <c r="DQ147" s="5">
        <v>0.3</v>
      </c>
      <c r="DR147" s="5">
        <v>2.4</v>
      </c>
      <c r="DS147" s="14">
        <f>DT147*(AF147^0.5)</f>
        <v>1.21243556529821</v>
      </c>
      <c r="DT147" s="5">
        <v>0.7</v>
      </c>
      <c r="DU147" s="33">
        <f>LN(DR147)-LN(DO147)</f>
        <v>0.042559614418796</v>
      </c>
      <c r="DV147" s="33">
        <f>(DS147^2)/(AF147*(DR147^2))+(DP147^2)/(AF147*(DO147^2))</f>
        <v>0.102082676958622</v>
      </c>
      <c r="DW147" s="5">
        <v>2.7</v>
      </c>
      <c r="DX147" s="14">
        <f>DY147*(AF147^0.5)</f>
        <v>0.346410161513775</v>
      </c>
      <c r="DY147" s="5">
        <v>0.2</v>
      </c>
      <c r="DZ147" s="5">
        <v>3.2</v>
      </c>
      <c r="EA147" s="14">
        <f>EB147*(AF147^0.5)</f>
        <v>1.03923048454133</v>
      </c>
      <c r="EB147" s="5">
        <v>0.6</v>
      </c>
      <c r="EC147" s="33">
        <f>LN(DZ147)-LN(DW147)</f>
        <v>0.169899036795397</v>
      </c>
      <c r="ED147" s="33">
        <f>(EA147^2)/(AF147*(DZ147^2))+(DX147^2)/(AF147*(DW147^2))</f>
        <v>0.0406432184499314</v>
      </c>
      <c r="EE147" s="5">
        <v>37.9</v>
      </c>
      <c r="EF147" s="14">
        <f t="shared" si="178"/>
        <v>14.8956369450923</v>
      </c>
      <c r="EG147" s="5">
        <v>8.6</v>
      </c>
      <c r="EH147" s="5">
        <v>33.8</v>
      </c>
      <c r="EI147" s="14">
        <f t="shared" si="179"/>
        <v>9.8726896031426</v>
      </c>
      <c r="EJ147" s="5">
        <v>5.7</v>
      </c>
      <c r="EK147" s="33">
        <f t="shared" si="180"/>
        <v>-0.114490309599408</v>
      </c>
      <c r="EL147" s="33">
        <f t="shared" si="181"/>
        <v>0.0799286075209461</v>
      </c>
    </row>
    <row r="148" spans="1:142">
      <c r="A148" s="4">
        <v>32</v>
      </c>
      <c r="B148" s="4" t="s">
        <v>346</v>
      </c>
      <c r="C148" s="4" t="s">
        <v>347</v>
      </c>
      <c r="D148" s="4" t="s">
        <v>348</v>
      </c>
      <c r="E148" s="5">
        <v>-5.774722</v>
      </c>
      <c r="F148" s="5">
        <v>39.940278</v>
      </c>
      <c r="G148" s="4" t="s">
        <v>85</v>
      </c>
      <c r="H148" s="4" t="s">
        <v>85</v>
      </c>
      <c r="I148" s="4">
        <v>265</v>
      </c>
      <c r="J148" s="5">
        <v>16</v>
      </c>
      <c r="K148" s="4">
        <v>650</v>
      </c>
      <c r="L148" t="s">
        <v>86</v>
      </c>
      <c r="M148" s="6">
        <v>5</v>
      </c>
      <c r="N148" s="7" t="s">
        <v>87</v>
      </c>
      <c r="O148" s="4" t="s">
        <v>124</v>
      </c>
      <c r="P148" s="4" t="s">
        <v>124</v>
      </c>
      <c r="Q148" s="4" t="s">
        <v>125</v>
      </c>
      <c r="S148" s="8"/>
      <c r="AA148" s="4">
        <v>2014</v>
      </c>
      <c r="AB148" s="4">
        <v>4</v>
      </c>
      <c r="AC148" s="4" t="s">
        <v>87</v>
      </c>
      <c r="AD148" s="4" t="s">
        <v>90</v>
      </c>
      <c r="AE148" s="5">
        <v>0.297500014305115</v>
      </c>
      <c r="AF148" s="4">
        <v>4</v>
      </c>
      <c r="AG148" s="4" t="s">
        <v>100</v>
      </c>
      <c r="AH148" s="4" t="s">
        <v>100</v>
      </c>
      <c r="AI148" s="4">
        <v>20</v>
      </c>
      <c r="AJ148" s="8">
        <v>24</v>
      </c>
      <c r="AK148" s="4" t="s">
        <v>349</v>
      </c>
      <c r="AL148" s="4" t="s">
        <v>93</v>
      </c>
      <c r="AM148" s="7" t="s">
        <v>87</v>
      </c>
      <c r="AN148" s="7" t="s">
        <v>95</v>
      </c>
      <c r="AO148" s="5">
        <v>6.5</v>
      </c>
      <c r="AP148" s="5">
        <v>2.03</v>
      </c>
      <c r="AQ148" s="9">
        <v>0.200000002980232</v>
      </c>
      <c r="AR148" s="9">
        <v>74</v>
      </c>
      <c r="AS148" s="9">
        <v>20</v>
      </c>
      <c r="AT148" s="9">
        <v>6</v>
      </c>
      <c r="AU148" s="5">
        <v>0.311259321920317</v>
      </c>
      <c r="AV148" s="14">
        <f t="shared" si="175"/>
        <v>0.06157319290294</v>
      </c>
      <c r="AW148" s="5">
        <v>0.03078659645147</v>
      </c>
      <c r="AX148" s="5">
        <v>0.223849321041322</v>
      </c>
      <c r="AY148" s="14">
        <f t="shared" si="176"/>
        <v>0.080284481205598</v>
      </c>
      <c r="AZ148" s="5">
        <v>0.040142240602799</v>
      </c>
      <c r="BA148" s="33">
        <f t="shared" si="168"/>
        <v>-0.329653245689464</v>
      </c>
      <c r="BB148" s="33">
        <f t="shared" si="169"/>
        <v>0.0419413424220663</v>
      </c>
      <c r="BC148" s="5">
        <v>0.00267755102040816</v>
      </c>
      <c r="BD148" s="14">
        <f t="shared" si="182"/>
        <v>0.00035918367346938</v>
      </c>
      <c r="BE148" s="5">
        <v>0.00017959183673469</v>
      </c>
      <c r="BF148" s="5">
        <v>0.00151836734693877</v>
      </c>
      <c r="BG148" s="14">
        <f t="shared" si="183"/>
        <v>0.00042448979591836</v>
      </c>
      <c r="BH148" s="5">
        <v>0.00021224489795918</v>
      </c>
      <c r="BI148" s="33">
        <f t="shared" si="184"/>
        <v>-0.567266934670944</v>
      </c>
      <c r="BJ148" s="33">
        <f t="shared" si="185"/>
        <v>0.0240386414263618</v>
      </c>
      <c r="BK148" s="5">
        <v>5.77073170731707</v>
      </c>
      <c r="BL148" s="14">
        <f t="shared" si="186"/>
        <v>1.01626016260162</v>
      </c>
      <c r="BM148" s="5">
        <v>0.50813008130081</v>
      </c>
      <c r="BN148" s="5">
        <v>4.93739837398373</v>
      </c>
      <c r="BO148" s="14">
        <f t="shared" si="187"/>
        <v>0.650406504065038</v>
      </c>
      <c r="BP148" s="5">
        <v>0.325203252032519</v>
      </c>
      <c r="BQ148" s="33">
        <f t="shared" si="188"/>
        <v>-0.155960337308868</v>
      </c>
      <c r="BR148" s="33">
        <f t="shared" si="189"/>
        <v>0.0120915644578028</v>
      </c>
      <c r="CY148" s="5">
        <v>0.44</v>
      </c>
      <c r="CZ148" s="14">
        <f t="shared" si="190"/>
        <v>0.06</v>
      </c>
      <c r="DA148" s="5">
        <v>0.03</v>
      </c>
      <c r="DB148" s="5">
        <v>0.44</v>
      </c>
      <c r="DC148" s="14">
        <f t="shared" si="191"/>
        <v>0.04</v>
      </c>
      <c r="DD148" s="5">
        <v>0.02</v>
      </c>
      <c r="DE148" s="33">
        <f t="shared" si="192"/>
        <v>0</v>
      </c>
      <c r="DF148" s="33">
        <f t="shared" si="193"/>
        <v>0.00671487603305785</v>
      </c>
      <c r="DG148" s="5">
        <v>152</v>
      </c>
      <c r="DH148" s="14">
        <f t="shared" si="194"/>
        <v>18</v>
      </c>
      <c r="DI148" s="5">
        <v>9</v>
      </c>
      <c r="DJ148" s="5">
        <v>7300</v>
      </c>
      <c r="DK148" s="14">
        <f t="shared" si="195"/>
        <v>62</v>
      </c>
      <c r="DL148" s="5">
        <v>31</v>
      </c>
      <c r="DM148" s="33">
        <f t="shared" si="196"/>
        <v>3.87174910629021</v>
      </c>
      <c r="DN148" s="33">
        <f t="shared" si="197"/>
        <v>0.00352391982873204</v>
      </c>
      <c r="EE148" s="5">
        <v>166</v>
      </c>
      <c r="EF148" s="14">
        <f t="shared" si="178"/>
        <v>24</v>
      </c>
      <c r="EG148" s="5">
        <v>12</v>
      </c>
      <c r="EH148" s="5">
        <v>174</v>
      </c>
      <c r="EI148" s="14">
        <f t="shared" si="179"/>
        <v>6</v>
      </c>
      <c r="EJ148" s="5">
        <v>3</v>
      </c>
      <c r="EK148" s="33">
        <f t="shared" si="180"/>
        <v>0.0470675108579854</v>
      </c>
      <c r="EL148" s="33">
        <f t="shared" si="181"/>
        <v>0.00552298732629471</v>
      </c>
    </row>
    <row r="149" spans="1:142">
      <c r="A149" s="4">
        <v>32</v>
      </c>
      <c r="B149" s="4" t="s">
        <v>346</v>
      </c>
      <c r="C149" s="4" t="s">
        <v>347</v>
      </c>
      <c r="D149" s="4" t="s">
        <v>348</v>
      </c>
      <c r="E149" s="5">
        <v>-5.774722</v>
      </c>
      <c r="F149" s="5">
        <v>39.940278</v>
      </c>
      <c r="G149" s="4" t="s">
        <v>85</v>
      </c>
      <c r="H149" s="4" t="s">
        <v>85</v>
      </c>
      <c r="I149" s="4">
        <v>265</v>
      </c>
      <c r="J149" s="5">
        <v>16</v>
      </c>
      <c r="K149" s="4">
        <v>650</v>
      </c>
      <c r="L149" t="s">
        <v>136</v>
      </c>
      <c r="M149" s="8"/>
      <c r="N149" s="8"/>
      <c r="R149" s="6">
        <v>2.5</v>
      </c>
      <c r="S149" s="7" t="s">
        <v>87</v>
      </c>
      <c r="T149" s="4" t="s">
        <v>300</v>
      </c>
      <c r="U149" s="4" t="s">
        <v>125</v>
      </c>
      <c r="AA149" s="4">
        <v>2014</v>
      </c>
      <c r="AB149" s="4">
        <v>4</v>
      </c>
      <c r="AC149" s="4" t="s">
        <v>87</v>
      </c>
      <c r="AD149" s="4" t="s">
        <v>90</v>
      </c>
      <c r="AE149" s="5">
        <v>0.297500014305115</v>
      </c>
      <c r="AF149" s="4">
        <v>4</v>
      </c>
      <c r="AG149" s="4" t="s">
        <v>100</v>
      </c>
      <c r="AH149" s="4" t="s">
        <v>100</v>
      </c>
      <c r="AI149" s="4">
        <v>20</v>
      </c>
      <c r="AJ149" s="8">
        <v>24</v>
      </c>
      <c r="AK149" s="4" t="s">
        <v>350</v>
      </c>
      <c r="AL149" s="4" t="s">
        <v>93</v>
      </c>
      <c r="AM149" s="7" t="s">
        <v>87</v>
      </c>
      <c r="AN149" s="7" t="s">
        <v>95</v>
      </c>
      <c r="AO149" s="5">
        <v>6.5</v>
      </c>
      <c r="AP149" s="5">
        <v>2.03</v>
      </c>
      <c r="AQ149" s="9">
        <v>0.200000002980232</v>
      </c>
      <c r="AR149" s="9">
        <v>74</v>
      </c>
      <c r="AS149" s="9">
        <v>20</v>
      </c>
      <c r="AT149" s="9">
        <v>6</v>
      </c>
      <c r="AU149" s="5">
        <v>0.311259321920317</v>
      </c>
      <c r="AV149" s="14">
        <f t="shared" si="175"/>
        <v>0.06157319290294</v>
      </c>
      <c r="AW149" s="5">
        <v>0.03078659645147</v>
      </c>
      <c r="AX149" s="5">
        <v>0.109873642234945</v>
      </c>
      <c r="AY149" s="14">
        <f t="shared" si="176"/>
        <v>0.04817068872336</v>
      </c>
      <c r="AZ149" s="5">
        <v>0.02408534436168</v>
      </c>
      <c r="BA149" s="33">
        <f t="shared" si="168"/>
        <v>-1.04129539870737</v>
      </c>
      <c r="BB149" s="33">
        <f t="shared" si="169"/>
        <v>0.0578359456546733</v>
      </c>
      <c r="BC149" s="5">
        <v>0.00267755102040816</v>
      </c>
      <c r="BD149" s="14">
        <f t="shared" si="182"/>
        <v>0.00035918367346938</v>
      </c>
      <c r="BE149" s="5">
        <v>0.00017959183673469</v>
      </c>
      <c r="BF149" s="5">
        <v>0.000881632653061225</v>
      </c>
      <c r="BG149" s="14">
        <f t="shared" si="183"/>
        <v>0.00039183673469387</v>
      </c>
      <c r="BH149" s="5">
        <v>0.000195918367346935</v>
      </c>
      <c r="BI149" s="33">
        <f t="shared" si="184"/>
        <v>-1.11088238125992</v>
      </c>
      <c r="BJ149" s="33">
        <f t="shared" si="185"/>
        <v>0.0538815262813853</v>
      </c>
      <c r="BK149" s="5">
        <v>5.77073170731707</v>
      </c>
      <c r="BL149" s="14">
        <f t="shared" si="186"/>
        <v>1.01626016260162</v>
      </c>
      <c r="BM149" s="5">
        <v>0.50813008130081</v>
      </c>
      <c r="BN149" s="5">
        <v>6.58373983739837</v>
      </c>
      <c r="BO149" s="14">
        <f t="shared" si="187"/>
        <v>0.85365853658536</v>
      </c>
      <c r="BP149" s="5">
        <v>0.42682926829268</v>
      </c>
      <c r="BQ149" s="33">
        <f t="shared" si="188"/>
        <v>0.131804063385665</v>
      </c>
      <c r="BR149" s="33">
        <f t="shared" si="189"/>
        <v>0.0119563615320739</v>
      </c>
      <c r="CY149" s="5">
        <v>0.44</v>
      </c>
      <c r="CZ149" s="14">
        <f t="shared" si="190"/>
        <v>0.06</v>
      </c>
      <c r="DA149" s="5">
        <v>0.03</v>
      </c>
      <c r="DB149" s="5">
        <v>0.55</v>
      </c>
      <c r="DC149" s="14">
        <f t="shared" si="191"/>
        <v>0.08</v>
      </c>
      <c r="DD149" s="5">
        <v>0.04</v>
      </c>
      <c r="DE149" s="33">
        <f t="shared" si="192"/>
        <v>0.22314355131421</v>
      </c>
      <c r="DF149" s="33">
        <f t="shared" si="193"/>
        <v>0.00993801652892562</v>
      </c>
      <c r="DG149" s="5">
        <v>152</v>
      </c>
      <c r="DH149" s="14">
        <f t="shared" si="194"/>
        <v>18</v>
      </c>
      <c r="DI149" s="5">
        <v>9</v>
      </c>
      <c r="DJ149" s="5">
        <v>170</v>
      </c>
      <c r="DK149" s="14">
        <f t="shared" si="195"/>
        <v>22</v>
      </c>
      <c r="DL149" s="5">
        <v>11</v>
      </c>
      <c r="DM149" s="33">
        <f t="shared" si="196"/>
        <v>0.111917916203986</v>
      </c>
      <c r="DN149" s="33">
        <f t="shared" si="197"/>
        <v>0.00769273763766546</v>
      </c>
      <c r="EE149" s="5">
        <v>166</v>
      </c>
      <c r="EF149" s="14">
        <f t="shared" si="178"/>
        <v>24</v>
      </c>
      <c r="EG149" s="5">
        <v>12</v>
      </c>
      <c r="EH149" s="5">
        <v>161</v>
      </c>
      <c r="EI149" s="14">
        <f t="shared" si="179"/>
        <v>10</v>
      </c>
      <c r="EJ149" s="5">
        <v>5</v>
      </c>
      <c r="EK149" s="33">
        <f t="shared" si="180"/>
        <v>-0.0305834233720805</v>
      </c>
      <c r="EL149" s="33">
        <f t="shared" si="181"/>
        <v>0.00619019112916028</v>
      </c>
    </row>
    <row r="150" spans="1:142">
      <c r="A150" s="4">
        <v>32</v>
      </c>
      <c r="B150" s="4" t="s">
        <v>346</v>
      </c>
      <c r="C150" s="4" t="s">
        <v>347</v>
      </c>
      <c r="D150" s="4" t="s">
        <v>348</v>
      </c>
      <c r="E150" s="5">
        <v>-5.774722</v>
      </c>
      <c r="F150" s="5">
        <v>39.940278</v>
      </c>
      <c r="G150" s="4" t="s">
        <v>85</v>
      </c>
      <c r="H150" s="4" t="s">
        <v>85</v>
      </c>
      <c r="I150" s="4">
        <v>265</v>
      </c>
      <c r="J150" s="5">
        <v>16</v>
      </c>
      <c r="K150" s="4">
        <v>650</v>
      </c>
      <c r="L150" t="s">
        <v>173</v>
      </c>
      <c r="M150" s="8"/>
      <c r="N150" s="8"/>
      <c r="S150" s="8"/>
      <c r="V150" s="7" t="s">
        <v>351</v>
      </c>
      <c r="W150" s="7" t="s">
        <v>175</v>
      </c>
      <c r="X150" s="24" t="s">
        <v>352</v>
      </c>
      <c r="Y150" s="4" t="s">
        <v>353</v>
      </c>
      <c r="Z150" s="4" t="s">
        <v>125</v>
      </c>
      <c r="AA150" s="4">
        <v>2014</v>
      </c>
      <c r="AB150" s="4">
        <v>4</v>
      </c>
      <c r="AC150" s="4" t="s">
        <v>87</v>
      </c>
      <c r="AD150" s="4" t="s">
        <v>90</v>
      </c>
      <c r="AE150" s="5">
        <v>0.297500014305115</v>
      </c>
      <c r="AF150" s="4">
        <v>4</v>
      </c>
      <c r="AG150" s="4" t="s">
        <v>100</v>
      </c>
      <c r="AH150" s="4" t="s">
        <v>100</v>
      </c>
      <c r="AI150" s="4">
        <v>20</v>
      </c>
      <c r="AJ150" s="8">
        <v>24</v>
      </c>
      <c r="AK150" s="4" t="s">
        <v>354</v>
      </c>
      <c r="AL150" s="4" t="s">
        <v>93</v>
      </c>
      <c r="AM150" s="7" t="s">
        <v>87</v>
      </c>
      <c r="AN150" s="7" t="s">
        <v>95</v>
      </c>
      <c r="AO150" s="5">
        <v>6.5</v>
      </c>
      <c r="AP150" s="5">
        <v>2.03</v>
      </c>
      <c r="AQ150" s="9">
        <v>0.200000002980232</v>
      </c>
      <c r="AR150" s="9">
        <v>74</v>
      </c>
      <c r="AS150" s="9">
        <v>20</v>
      </c>
      <c r="AT150" s="9">
        <v>6</v>
      </c>
      <c r="AU150" s="5">
        <v>0.311259321920317</v>
      </c>
      <c r="AV150" s="14">
        <f t="shared" si="175"/>
        <v>0.06157319290294</v>
      </c>
      <c r="AW150" s="5">
        <v>0.03078659645147</v>
      </c>
      <c r="AX150" s="5">
        <v>0.307027524740239</v>
      </c>
      <c r="AY150" s="14">
        <f t="shared" si="176"/>
        <v>0.03746609122928</v>
      </c>
      <c r="AZ150" s="5">
        <v>0.01873304561464</v>
      </c>
      <c r="BA150" s="33">
        <f t="shared" si="168"/>
        <v>-0.013688996572655</v>
      </c>
      <c r="BB150" s="33">
        <f t="shared" si="169"/>
        <v>0.0135058833200561</v>
      </c>
      <c r="BC150" s="5">
        <v>0.00267755102040816</v>
      </c>
      <c r="BD150" s="14">
        <f t="shared" si="182"/>
        <v>0.00035918367346938</v>
      </c>
      <c r="BE150" s="5">
        <v>0.00017959183673469</v>
      </c>
      <c r="BF150" s="5">
        <v>0.00282448979591836</v>
      </c>
      <c r="BG150" s="14">
        <f t="shared" si="183"/>
        <v>0.00045714285714286</v>
      </c>
      <c r="BH150" s="5">
        <v>0.00022857142857143</v>
      </c>
      <c r="BI150" s="33">
        <f t="shared" si="184"/>
        <v>0.0534251666735797</v>
      </c>
      <c r="BJ150" s="33">
        <f t="shared" si="185"/>
        <v>0.0110476424682972</v>
      </c>
      <c r="BK150" s="5">
        <v>5.77073170731707</v>
      </c>
      <c r="BL150" s="14">
        <f t="shared" si="186"/>
        <v>1.01626016260162</v>
      </c>
      <c r="BM150" s="5">
        <v>0.50813008130081</v>
      </c>
      <c r="BN150" s="5">
        <v>5.87235772357723</v>
      </c>
      <c r="BO150" s="14">
        <f t="shared" si="187"/>
        <v>1.26016260162602</v>
      </c>
      <c r="BP150" s="5">
        <v>0.63008130081301</v>
      </c>
      <c r="BQ150" s="33">
        <f t="shared" si="188"/>
        <v>0.0174573248444045</v>
      </c>
      <c r="BR150" s="33">
        <f t="shared" si="189"/>
        <v>0.019265787083616</v>
      </c>
      <c r="CY150" s="5">
        <v>0.44</v>
      </c>
      <c r="CZ150" s="14">
        <f t="shared" si="190"/>
        <v>0.06</v>
      </c>
      <c r="DA150" s="5">
        <v>0.03</v>
      </c>
      <c r="DB150" s="5">
        <v>0.57</v>
      </c>
      <c r="DC150" s="14">
        <f t="shared" si="191"/>
        <v>0.06</v>
      </c>
      <c r="DD150" s="5">
        <v>0.03</v>
      </c>
      <c r="DE150" s="33">
        <f t="shared" si="192"/>
        <v>0.258861633916289</v>
      </c>
      <c r="DF150" s="33">
        <f t="shared" si="193"/>
        <v>0.00741884343307159</v>
      </c>
      <c r="DG150" s="5">
        <v>152</v>
      </c>
      <c r="DH150" s="14">
        <f t="shared" si="194"/>
        <v>18</v>
      </c>
      <c r="DI150" s="5">
        <v>9</v>
      </c>
      <c r="DJ150" s="5">
        <v>675</v>
      </c>
      <c r="DK150" s="14">
        <f t="shared" si="195"/>
        <v>80</v>
      </c>
      <c r="DL150" s="5">
        <v>40</v>
      </c>
      <c r="DM150" s="33">
        <f t="shared" si="196"/>
        <v>1.49083217002625</v>
      </c>
      <c r="DN150" s="33">
        <f t="shared" si="197"/>
        <v>0.0070175462345489</v>
      </c>
      <c r="EE150" s="5">
        <v>166</v>
      </c>
      <c r="EF150" s="14">
        <f t="shared" si="178"/>
        <v>24</v>
      </c>
      <c r="EG150" s="5">
        <v>12</v>
      </c>
      <c r="EH150" s="5">
        <v>154</v>
      </c>
      <c r="EI150" s="14">
        <f t="shared" si="179"/>
        <v>22</v>
      </c>
      <c r="EJ150" s="5">
        <v>11</v>
      </c>
      <c r="EK150" s="33">
        <f t="shared" si="180"/>
        <v>-0.0750351859429141</v>
      </c>
      <c r="EL150" s="33">
        <f t="shared" si="181"/>
        <v>0.010327762982098</v>
      </c>
    </row>
    <row r="151" spans="1:142">
      <c r="A151" s="4">
        <v>32</v>
      </c>
      <c r="B151" s="4" t="s">
        <v>346</v>
      </c>
      <c r="C151" s="4" t="s">
        <v>347</v>
      </c>
      <c r="D151" s="4" t="s">
        <v>348</v>
      </c>
      <c r="E151" s="5">
        <v>-5.774722</v>
      </c>
      <c r="F151" s="5">
        <v>39.940278</v>
      </c>
      <c r="G151" s="4" t="s">
        <v>85</v>
      </c>
      <c r="H151" s="4" t="s">
        <v>85</v>
      </c>
      <c r="I151" s="4">
        <v>265</v>
      </c>
      <c r="J151" s="5">
        <v>16</v>
      </c>
      <c r="K151" s="4">
        <v>650</v>
      </c>
      <c r="L151" t="s">
        <v>86</v>
      </c>
      <c r="M151" s="6">
        <v>5</v>
      </c>
      <c r="N151" s="7" t="s">
        <v>87</v>
      </c>
      <c r="O151" s="4" t="s">
        <v>124</v>
      </c>
      <c r="P151" s="4" t="s">
        <v>124</v>
      </c>
      <c r="Q151" s="4" t="s">
        <v>125</v>
      </c>
      <c r="S151" s="8"/>
      <c r="AA151" s="4">
        <v>2014</v>
      </c>
      <c r="AB151" s="4">
        <v>4</v>
      </c>
      <c r="AC151" s="4" t="s">
        <v>87</v>
      </c>
      <c r="AD151" s="4" t="s">
        <v>90</v>
      </c>
      <c r="AE151" s="5">
        <v>0.297500014305115</v>
      </c>
      <c r="AF151" s="4">
        <v>4</v>
      </c>
      <c r="AG151" s="4" t="s">
        <v>100</v>
      </c>
      <c r="AH151" s="4" t="s">
        <v>100</v>
      </c>
      <c r="AI151" s="4">
        <v>20</v>
      </c>
      <c r="AJ151" s="8">
        <v>24</v>
      </c>
      <c r="AK151" s="4" t="s">
        <v>355</v>
      </c>
      <c r="AL151" s="4" t="s">
        <v>93</v>
      </c>
      <c r="AM151" s="7" t="s">
        <v>87</v>
      </c>
      <c r="AN151" s="7" t="s">
        <v>95</v>
      </c>
      <c r="AO151" s="5">
        <v>6.5</v>
      </c>
      <c r="AP151" s="5">
        <v>2.03</v>
      </c>
      <c r="AQ151" s="9">
        <v>0.200000002980232</v>
      </c>
      <c r="AR151" s="9">
        <v>79</v>
      </c>
      <c r="AS151" s="9">
        <v>20</v>
      </c>
      <c r="AT151" s="9">
        <v>1</v>
      </c>
      <c r="AU151" s="5">
        <v>0.462744606579933</v>
      </c>
      <c r="AV151" s="14">
        <f t="shared" si="175"/>
        <v>0.056199136843918</v>
      </c>
      <c r="AW151" s="5">
        <v>0.028099568421959</v>
      </c>
      <c r="AX151" s="5">
        <v>0.460965946325581</v>
      </c>
      <c r="AY151" s="14">
        <f t="shared" si="176"/>
        <v>0.0133698682116099</v>
      </c>
      <c r="AZ151" s="5">
        <v>0.00668493410580495</v>
      </c>
      <c r="BA151" s="33">
        <f t="shared" si="168"/>
        <v>-0.00385112511068963</v>
      </c>
      <c r="BB151" s="33">
        <f t="shared" si="169"/>
        <v>0.00389767710580282</v>
      </c>
      <c r="BC151" s="5">
        <v>0.00354285714285714</v>
      </c>
      <c r="BD151" s="14">
        <f t="shared" si="182"/>
        <v>0.00075102040816326</v>
      </c>
      <c r="BE151" s="5">
        <v>0.00037551020408163</v>
      </c>
      <c r="BF151" s="5">
        <v>0.00251428571428571</v>
      </c>
      <c r="BG151" s="14">
        <f t="shared" si="183"/>
        <v>0.000195918367346941</v>
      </c>
      <c r="BH151" s="5">
        <v>9.79591836734704e-5</v>
      </c>
      <c r="BI151" s="33">
        <f t="shared" si="184"/>
        <v>-0.342944751126831</v>
      </c>
      <c r="BJ151" s="33">
        <f t="shared" si="185"/>
        <v>0.0127520087248183</v>
      </c>
      <c r="BK151" s="5">
        <v>4.06341463414634</v>
      </c>
      <c r="BL151" s="14">
        <f t="shared" si="186"/>
        <v>1.58536585365852</v>
      </c>
      <c r="BM151" s="5">
        <v>0.792682926829261</v>
      </c>
      <c r="BN151" s="5">
        <v>2.70162601626016</v>
      </c>
      <c r="BO151" s="14">
        <f t="shared" si="187"/>
        <v>0.24390243902438</v>
      </c>
      <c r="BP151" s="5">
        <v>0.12195121951219</v>
      </c>
      <c r="BQ151" s="33">
        <f t="shared" si="188"/>
        <v>-0.408169843040304</v>
      </c>
      <c r="BR151" s="33">
        <f t="shared" si="189"/>
        <v>0.0400930518847341</v>
      </c>
      <c r="CY151" s="5">
        <v>1.7</v>
      </c>
      <c r="CZ151" s="14">
        <f t="shared" si="190"/>
        <v>0.18</v>
      </c>
      <c r="DA151" s="5">
        <v>0.09</v>
      </c>
      <c r="DB151" s="5">
        <v>1.46</v>
      </c>
      <c r="DC151" s="14">
        <f t="shared" si="191"/>
        <v>0.08</v>
      </c>
      <c r="DD151" s="5">
        <v>0.04</v>
      </c>
      <c r="DE151" s="33">
        <f t="shared" si="192"/>
        <v>-0.152191815341925</v>
      </c>
      <c r="DF151" s="33">
        <f t="shared" si="193"/>
        <v>0.00355337803660976</v>
      </c>
      <c r="DG151" s="5">
        <v>605</v>
      </c>
      <c r="DH151" s="14">
        <f t="shared" si="194"/>
        <v>100</v>
      </c>
      <c r="DI151" s="5">
        <v>50</v>
      </c>
      <c r="DJ151" s="5">
        <v>1755</v>
      </c>
      <c r="DK151" s="14">
        <f t="shared" si="195"/>
        <v>62</v>
      </c>
      <c r="DL151" s="5">
        <v>31</v>
      </c>
      <c r="DM151" s="33">
        <f t="shared" si="196"/>
        <v>1.06499567786912</v>
      </c>
      <c r="DN151" s="33">
        <f t="shared" si="197"/>
        <v>0.0071421450081113</v>
      </c>
      <c r="EE151" s="5">
        <v>255</v>
      </c>
      <c r="EF151" s="14">
        <f t="shared" si="178"/>
        <v>84</v>
      </c>
      <c r="EG151" s="5">
        <v>42</v>
      </c>
      <c r="EH151" s="5">
        <v>293</v>
      </c>
      <c r="EI151" s="14">
        <f t="shared" si="179"/>
        <v>12</v>
      </c>
      <c r="EJ151" s="5">
        <v>6</v>
      </c>
      <c r="EK151" s="33">
        <f t="shared" si="180"/>
        <v>0.138909063858642</v>
      </c>
      <c r="EL151" s="33">
        <f t="shared" si="181"/>
        <v>0.0275473686174901</v>
      </c>
    </row>
    <row r="152" spans="1:142">
      <c r="A152" s="4">
        <v>32</v>
      </c>
      <c r="B152" s="4" t="s">
        <v>346</v>
      </c>
      <c r="C152" s="4" t="s">
        <v>347</v>
      </c>
      <c r="D152" s="4" t="s">
        <v>348</v>
      </c>
      <c r="E152" s="5">
        <v>-5.774722</v>
      </c>
      <c r="F152" s="5">
        <v>39.940278</v>
      </c>
      <c r="G152" s="4" t="s">
        <v>85</v>
      </c>
      <c r="H152" s="4" t="s">
        <v>85</v>
      </c>
      <c r="I152" s="4">
        <v>265</v>
      </c>
      <c r="J152" s="5">
        <v>16</v>
      </c>
      <c r="K152" s="4">
        <v>650</v>
      </c>
      <c r="L152" t="s">
        <v>136</v>
      </c>
      <c r="M152" s="8"/>
      <c r="N152" s="8"/>
      <c r="R152" s="6">
        <v>2.5</v>
      </c>
      <c r="S152" s="7" t="s">
        <v>87</v>
      </c>
      <c r="T152" s="4" t="s">
        <v>300</v>
      </c>
      <c r="U152" s="4" t="s">
        <v>125</v>
      </c>
      <c r="AA152" s="4">
        <v>2014</v>
      </c>
      <c r="AB152" s="4">
        <v>4</v>
      </c>
      <c r="AC152" s="4" t="s">
        <v>87</v>
      </c>
      <c r="AD152" s="4" t="s">
        <v>90</v>
      </c>
      <c r="AE152" s="5">
        <v>0.297500014305115</v>
      </c>
      <c r="AF152" s="4">
        <v>4</v>
      </c>
      <c r="AG152" s="4" t="s">
        <v>100</v>
      </c>
      <c r="AH152" s="4" t="s">
        <v>100</v>
      </c>
      <c r="AI152" s="4">
        <v>20</v>
      </c>
      <c r="AJ152" s="8">
        <v>24</v>
      </c>
      <c r="AK152" s="4" t="s">
        <v>356</v>
      </c>
      <c r="AL152" s="4" t="s">
        <v>93</v>
      </c>
      <c r="AM152" s="7" t="s">
        <v>87</v>
      </c>
      <c r="AN152" s="7" t="s">
        <v>95</v>
      </c>
      <c r="AO152" s="5">
        <v>6.5</v>
      </c>
      <c r="AP152" s="5">
        <v>2.03</v>
      </c>
      <c r="AQ152" s="9">
        <v>0.200000002980232</v>
      </c>
      <c r="AR152" s="9">
        <v>79</v>
      </c>
      <c r="AS152" s="9">
        <v>20</v>
      </c>
      <c r="AT152" s="9">
        <v>1</v>
      </c>
      <c r="AU152" s="5">
        <v>0.462744606579933</v>
      </c>
      <c r="AV152" s="14">
        <f t="shared" si="175"/>
        <v>0.056199136843918</v>
      </c>
      <c r="AW152" s="5">
        <v>0.028099568421959</v>
      </c>
      <c r="AX152" s="5">
        <v>0.503561323854107</v>
      </c>
      <c r="AY152" s="14">
        <f t="shared" si="176"/>
        <v>0.0856476586086278</v>
      </c>
      <c r="AZ152" s="5">
        <v>0.0428238293043139</v>
      </c>
      <c r="BA152" s="33">
        <f t="shared" si="168"/>
        <v>0.0845302036474374</v>
      </c>
      <c r="BB152" s="33">
        <f t="shared" si="169"/>
        <v>0.0109194994130692</v>
      </c>
      <c r="BC152" s="5">
        <v>0.00354285714285714</v>
      </c>
      <c r="BD152" s="14">
        <f t="shared" si="182"/>
        <v>0.00075102040816326</v>
      </c>
      <c r="BE152" s="5">
        <v>0.00037551020408163</v>
      </c>
      <c r="BF152" s="5">
        <v>0.00352653061224489</v>
      </c>
      <c r="BG152" s="14">
        <f t="shared" si="183"/>
        <v>0.00078367346938776</v>
      </c>
      <c r="BH152" s="5">
        <v>0.00039183673469388</v>
      </c>
      <c r="BI152" s="33">
        <f t="shared" si="184"/>
        <v>-0.00461894585629619</v>
      </c>
      <c r="BJ152" s="33">
        <f t="shared" si="185"/>
        <v>0.0235797251802406</v>
      </c>
      <c r="BK152" s="5">
        <v>4.06341463414634</v>
      </c>
      <c r="BL152" s="14">
        <f t="shared" si="186"/>
        <v>1.58536585365852</v>
      </c>
      <c r="BM152" s="5">
        <v>0.792682926829261</v>
      </c>
      <c r="BN152" s="5">
        <v>3.25040650406503</v>
      </c>
      <c r="BO152" s="14">
        <f t="shared" si="187"/>
        <v>0.40650406504066</v>
      </c>
      <c r="BP152" s="5">
        <v>0.20325203252033</v>
      </c>
      <c r="BQ152" s="33">
        <f t="shared" si="188"/>
        <v>-0.223243596334555</v>
      </c>
      <c r="BR152" s="33">
        <f t="shared" si="189"/>
        <v>0.0419655974433807</v>
      </c>
      <c r="CY152" s="5">
        <v>1.7</v>
      </c>
      <c r="CZ152" s="14">
        <f t="shared" si="190"/>
        <v>0.18</v>
      </c>
      <c r="DA152" s="5">
        <v>0.09</v>
      </c>
      <c r="DB152" s="5">
        <v>1.69</v>
      </c>
      <c r="DC152" s="14">
        <f t="shared" si="191"/>
        <v>0.1</v>
      </c>
      <c r="DD152" s="5">
        <v>0.05</v>
      </c>
      <c r="DE152" s="33">
        <f t="shared" si="192"/>
        <v>-0.00589972212718826</v>
      </c>
      <c r="DF152" s="33">
        <f t="shared" si="193"/>
        <v>0.00367808765770441</v>
      </c>
      <c r="DG152" s="5">
        <v>605</v>
      </c>
      <c r="DH152" s="14">
        <f t="shared" si="194"/>
        <v>100</v>
      </c>
      <c r="DI152" s="5">
        <v>50</v>
      </c>
      <c r="DJ152" s="5">
        <v>538</v>
      </c>
      <c r="DK152" s="14">
        <f t="shared" si="195"/>
        <v>16</v>
      </c>
      <c r="DL152" s="5">
        <v>8</v>
      </c>
      <c r="DM152" s="33">
        <f t="shared" si="196"/>
        <v>-0.117369897869057</v>
      </c>
      <c r="DN152" s="33">
        <f t="shared" si="197"/>
        <v>0.00705124813693452</v>
      </c>
      <c r="EE152" s="5">
        <v>255</v>
      </c>
      <c r="EF152" s="14">
        <f t="shared" si="178"/>
        <v>84</v>
      </c>
      <c r="EG152" s="5">
        <v>42</v>
      </c>
      <c r="EH152" s="5">
        <v>302</v>
      </c>
      <c r="EI152" s="14">
        <f t="shared" si="179"/>
        <v>10</v>
      </c>
      <c r="EJ152" s="5">
        <v>5</v>
      </c>
      <c r="EK152" s="33">
        <f t="shared" si="180"/>
        <v>0.169163472216444</v>
      </c>
      <c r="EL152" s="33">
        <f t="shared" si="181"/>
        <v>0.0274021384662756</v>
      </c>
    </row>
    <row r="153" spans="1:142">
      <c r="A153" s="4">
        <v>32</v>
      </c>
      <c r="B153" s="4" t="s">
        <v>346</v>
      </c>
      <c r="C153" s="4" t="s">
        <v>347</v>
      </c>
      <c r="D153" s="4" t="s">
        <v>348</v>
      </c>
      <c r="E153" s="5">
        <v>-5.774722</v>
      </c>
      <c r="F153" s="5">
        <v>39.940278</v>
      </c>
      <c r="G153" s="4" t="s">
        <v>85</v>
      </c>
      <c r="H153" s="4" t="s">
        <v>85</v>
      </c>
      <c r="I153" s="4">
        <v>265</v>
      </c>
      <c r="J153" s="5">
        <v>16</v>
      </c>
      <c r="K153" s="4">
        <v>650</v>
      </c>
      <c r="L153" t="s">
        <v>173</v>
      </c>
      <c r="M153" s="8"/>
      <c r="N153" s="8"/>
      <c r="S153" s="8"/>
      <c r="V153" s="7" t="s">
        <v>351</v>
      </c>
      <c r="W153" s="7" t="s">
        <v>175</v>
      </c>
      <c r="X153" s="24" t="s">
        <v>352</v>
      </c>
      <c r="Y153" s="4" t="s">
        <v>353</v>
      </c>
      <c r="Z153" s="4" t="s">
        <v>125</v>
      </c>
      <c r="AA153" s="4">
        <v>2014</v>
      </c>
      <c r="AB153" s="4">
        <v>4</v>
      </c>
      <c r="AC153" s="4" t="s">
        <v>87</v>
      </c>
      <c r="AD153" s="4" t="s">
        <v>90</v>
      </c>
      <c r="AE153" s="5">
        <v>0.297500014305115</v>
      </c>
      <c r="AF153" s="4">
        <v>4</v>
      </c>
      <c r="AG153" s="4" t="s">
        <v>100</v>
      </c>
      <c r="AH153" s="4" t="s">
        <v>100</v>
      </c>
      <c r="AI153" s="4">
        <v>20</v>
      </c>
      <c r="AJ153" s="8">
        <v>24</v>
      </c>
      <c r="AK153" s="4" t="s">
        <v>357</v>
      </c>
      <c r="AL153" s="4" t="s">
        <v>93</v>
      </c>
      <c r="AM153" s="7" t="s">
        <v>87</v>
      </c>
      <c r="AN153" s="7" t="s">
        <v>95</v>
      </c>
      <c r="AO153" s="5">
        <v>6.5</v>
      </c>
      <c r="AP153" s="5">
        <v>2.03</v>
      </c>
      <c r="AQ153" s="9">
        <v>0.200000002980232</v>
      </c>
      <c r="AR153" s="9">
        <v>79</v>
      </c>
      <c r="AS153" s="9">
        <v>20</v>
      </c>
      <c r="AT153" s="9">
        <v>1</v>
      </c>
      <c r="AU153" s="5">
        <v>0.462744606579933</v>
      </c>
      <c r="AV153" s="14">
        <f t="shared" si="175"/>
        <v>0.056199136843918</v>
      </c>
      <c r="AW153" s="5">
        <v>0.028099568421959</v>
      </c>
      <c r="AX153" s="5">
        <v>0.461194398101369</v>
      </c>
      <c r="AY153" s="14">
        <f t="shared" si="176"/>
        <v>0.0909999573556702</v>
      </c>
      <c r="AZ153" s="5">
        <v>0.0454999786778351</v>
      </c>
      <c r="BA153" s="33">
        <f t="shared" si="168"/>
        <v>-0.00335565427019602</v>
      </c>
      <c r="BB153" s="33">
        <f t="shared" si="169"/>
        <v>0.0134205394093983</v>
      </c>
      <c r="BC153" s="5">
        <v>0.00354285714285714</v>
      </c>
      <c r="BD153" s="14">
        <f t="shared" si="182"/>
        <v>0.00075102040816326</v>
      </c>
      <c r="BE153" s="5">
        <v>0.00037551020408163</v>
      </c>
      <c r="BF153" s="5">
        <v>0.00248163265306122</v>
      </c>
      <c r="BG153" s="14">
        <f t="shared" si="183"/>
        <v>0.00081632653061224</v>
      </c>
      <c r="BH153" s="5">
        <v>0.00040816326530612</v>
      </c>
      <c r="BI153" s="33">
        <f t="shared" si="184"/>
        <v>-0.356016832694184</v>
      </c>
      <c r="BJ153" s="33">
        <f t="shared" si="185"/>
        <v>0.0382856389656784</v>
      </c>
      <c r="BK153" s="5">
        <v>4.06341463414634</v>
      </c>
      <c r="BL153" s="14">
        <f t="shared" si="186"/>
        <v>1.58536585365852</v>
      </c>
      <c r="BM153" s="5">
        <v>0.792682926829261</v>
      </c>
      <c r="BN153" s="5">
        <v>2.62032520325203</v>
      </c>
      <c r="BO153" s="14">
        <f t="shared" si="187"/>
        <v>0.24390243902438</v>
      </c>
      <c r="BP153" s="5">
        <v>0.12195121951219</v>
      </c>
      <c r="BQ153" s="33">
        <f t="shared" si="188"/>
        <v>-0.43872522957946</v>
      </c>
      <c r="BR153" s="33">
        <f t="shared" si="189"/>
        <v>0.0402214554922611</v>
      </c>
      <c r="CY153" s="5">
        <v>1.7</v>
      </c>
      <c r="CZ153" s="14">
        <f t="shared" si="190"/>
        <v>0.18</v>
      </c>
      <c r="DA153" s="5">
        <v>0.09</v>
      </c>
      <c r="DB153" s="5">
        <v>1.66</v>
      </c>
      <c r="DC153" s="14">
        <f t="shared" si="191"/>
        <v>0.24</v>
      </c>
      <c r="DD153" s="5">
        <v>0.12</v>
      </c>
      <c r="DE153" s="33">
        <f t="shared" si="192"/>
        <v>-0.0238106486937185</v>
      </c>
      <c r="DF153" s="33">
        <f t="shared" si="193"/>
        <v>0.00802849033186149</v>
      </c>
      <c r="DG153" s="5">
        <v>605</v>
      </c>
      <c r="DH153" s="14">
        <f t="shared" si="194"/>
        <v>100</v>
      </c>
      <c r="DI153" s="5">
        <v>50</v>
      </c>
      <c r="DJ153" s="5">
        <v>1663</v>
      </c>
      <c r="DK153" s="14">
        <f t="shared" si="195"/>
        <v>140</v>
      </c>
      <c r="DL153" s="5">
        <v>70</v>
      </c>
      <c r="DM153" s="33">
        <f t="shared" si="196"/>
        <v>1.01115002116209</v>
      </c>
      <c r="DN153" s="33">
        <f t="shared" si="197"/>
        <v>0.00860192184227015</v>
      </c>
      <c r="EE153" s="5">
        <v>255</v>
      </c>
      <c r="EF153" s="14">
        <f t="shared" si="178"/>
        <v>84</v>
      </c>
      <c r="EG153" s="5">
        <v>42</v>
      </c>
      <c r="EH153" s="5">
        <v>286</v>
      </c>
      <c r="EI153" s="14">
        <f t="shared" si="179"/>
        <v>8</v>
      </c>
      <c r="EJ153" s="5">
        <v>4</v>
      </c>
      <c r="EK153" s="33">
        <f t="shared" si="180"/>
        <v>0.114728265661427</v>
      </c>
      <c r="EL153" s="33">
        <f t="shared" si="181"/>
        <v>0.0273236362688779</v>
      </c>
    </row>
    <row r="154" spans="1:166">
      <c r="A154" s="4">
        <v>33</v>
      </c>
      <c r="B154" s="4" t="s">
        <v>358</v>
      </c>
      <c r="C154" s="4" t="s">
        <v>359</v>
      </c>
      <c r="D154" s="4" t="s">
        <v>360</v>
      </c>
      <c r="E154" s="5">
        <v>-79.733333</v>
      </c>
      <c r="F154" s="5">
        <v>34.3</v>
      </c>
      <c r="G154" s="4" t="s">
        <v>108</v>
      </c>
      <c r="H154" s="4" t="s">
        <v>108</v>
      </c>
      <c r="I154" s="4">
        <v>43</v>
      </c>
      <c r="J154" s="5">
        <v>13.6</v>
      </c>
      <c r="K154" s="4">
        <v>965</v>
      </c>
      <c r="L154" t="s">
        <v>86</v>
      </c>
      <c r="M154" s="6">
        <v>0.3</v>
      </c>
      <c r="N154" s="7" t="s">
        <v>87</v>
      </c>
      <c r="O154" s="4" t="s">
        <v>124</v>
      </c>
      <c r="P154" s="4" t="s">
        <v>124</v>
      </c>
      <c r="Q154" s="4" t="s">
        <v>125</v>
      </c>
      <c r="S154" s="8"/>
      <c r="AA154" s="4">
        <v>2021</v>
      </c>
      <c r="AB154" s="4">
        <v>1</v>
      </c>
      <c r="AC154" s="4" t="s">
        <v>87</v>
      </c>
      <c r="AD154" s="4" t="s">
        <v>138</v>
      </c>
      <c r="AE154" s="5">
        <v>0.753700017929077</v>
      </c>
      <c r="AF154" s="4">
        <v>4</v>
      </c>
      <c r="AG154" s="4" t="s">
        <v>139</v>
      </c>
      <c r="AH154" s="4" t="s">
        <v>139</v>
      </c>
      <c r="AI154" s="4">
        <v>20</v>
      </c>
      <c r="AJ154" s="8">
        <f>24*48</f>
        <v>1152</v>
      </c>
      <c r="AK154" s="4" t="s">
        <v>361</v>
      </c>
      <c r="AL154" s="4" t="s">
        <v>114</v>
      </c>
      <c r="AM154" s="7" t="s">
        <v>87</v>
      </c>
      <c r="AN154" s="7" t="s">
        <v>95</v>
      </c>
      <c r="AO154" s="5">
        <v>5.8</v>
      </c>
      <c r="AP154" s="5">
        <v>1.39</v>
      </c>
      <c r="AQ154" s="9">
        <v>1.18</v>
      </c>
      <c r="AR154" s="9">
        <v>82.5</v>
      </c>
      <c r="AS154" s="9">
        <v>11</v>
      </c>
      <c r="AT154" s="9">
        <v>6.5</v>
      </c>
      <c r="AU154" s="5">
        <v>0.298809523809523</v>
      </c>
      <c r="AV154" s="14">
        <f t="shared" si="175"/>
        <v>0.05952380952381</v>
      </c>
      <c r="AW154" s="5">
        <v>0.029761904761905</v>
      </c>
      <c r="AX154" s="5">
        <v>0.36547619047619</v>
      </c>
      <c r="AY154" s="14">
        <f t="shared" si="176"/>
        <v>0.035714285714286</v>
      </c>
      <c r="AZ154" s="5">
        <v>0.017857142857143</v>
      </c>
      <c r="BA154" s="33">
        <f t="shared" si="168"/>
        <v>0.201394808455415</v>
      </c>
      <c r="BB154" s="33">
        <f t="shared" si="169"/>
        <v>0.0123077706866196</v>
      </c>
      <c r="DO154" s="5">
        <v>2.57406993026581</v>
      </c>
      <c r="DP154" s="5">
        <f>DO154*0.268092820186443</f>
        <v>0.690089666962082</v>
      </c>
      <c r="DR154" s="5">
        <v>8.70188701318925</v>
      </c>
      <c r="DS154" s="5">
        <f>DR154*0.270350231540318</f>
        <v>2.3525571688534</v>
      </c>
      <c r="DU154" s="33">
        <f>LN(DR154)-LN(DO154)</f>
        <v>1.21805162346895</v>
      </c>
      <c r="DV154" s="33">
        <f>(DS154^2)/(AF154*(DR154^2))+(DP154^2)/(AF154*(DO154^2))</f>
        <v>0.036240751982356</v>
      </c>
      <c r="EE154" s="5">
        <v>569.767441860465</v>
      </c>
      <c r="EF154" s="14">
        <f t="shared" si="178"/>
        <v>240.31007751938</v>
      </c>
      <c r="EG154" s="5">
        <v>120.15503875969</v>
      </c>
      <c r="EH154" s="5">
        <v>662.790697674418</v>
      </c>
      <c r="EI154" s="14">
        <f t="shared" si="179"/>
        <v>147.286821705426</v>
      </c>
      <c r="EJ154" s="5">
        <v>73.643410852713</v>
      </c>
      <c r="EK154" s="33">
        <f t="shared" si="180"/>
        <v>0.151230969723923</v>
      </c>
      <c r="EL154" s="33">
        <f t="shared" si="181"/>
        <v>0.0568178896653144</v>
      </c>
      <c r="EU154" s="5">
        <v>3.54545454545454</v>
      </c>
      <c r="EV154" s="5">
        <f>EU154*0.352630917515458</f>
        <v>1.25023688937299</v>
      </c>
      <c r="EX154" s="5">
        <v>8.18181818181816</v>
      </c>
      <c r="EY154" s="5">
        <f>EX154*0.395966557684869</f>
        <v>3.23972638105801</v>
      </c>
      <c r="FA154" s="33">
        <f t="shared" ref="FA154:FA172" si="198">LN(EX154)-LN(EU154)</f>
        <v>0.836248024200617</v>
      </c>
      <c r="FB154" s="33">
        <f t="shared" ref="FB154:FB172" si="199">(EY154^2)/(AF154*(EX154^2))+(EV154^2)/(AF154*(EU154^2))</f>
        <v>0.0702845196981496</v>
      </c>
      <c r="FC154" s="5">
        <v>1.05746291250378</v>
      </c>
      <c r="FD154" s="5">
        <f>FC154*0.36506476457431</f>
        <v>0.386042449199257</v>
      </c>
      <c r="FF154" s="5">
        <v>1.16403269754768</v>
      </c>
      <c r="FG154" s="5">
        <f>FF154*0.40740508285207</f>
        <v>0.474232837586931</v>
      </c>
      <c r="FI154" s="33">
        <f t="shared" ref="FI154:FI172" si="200">LN(FF154)-LN(FC154)</f>
        <v>0.0960178791865259</v>
      </c>
      <c r="FJ154" s="33">
        <f t="shared" ref="FJ154:FJ172" si="201">(FG154^2)/(AF154*(FF154^2))+(FD154^2)/(AF154*(FC154^2))</f>
        <v>0.0748127959668496</v>
      </c>
    </row>
    <row r="155" spans="1:166">
      <c r="A155" s="4">
        <v>34</v>
      </c>
      <c r="B155" s="4" t="s">
        <v>362</v>
      </c>
      <c r="C155" s="4" t="s">
        <v>363</v>
      </c>
      <c r="D155" s="4" t="s">
        <v>297</v>
      </c>
      <c r="E155" s="5">
        <v>101.2</v>
      </c>
      <c r="F155" s="5">
        <v>37.616667</v>
      </c>
      <c r="G155" s="4" t="s">
        <v>122</v>
      </c>
      <c r="H155" s="4" t="s">
        <v>123</v>
      </c>
      <c r="I155" s="4">
        <v>3220</v>
      </c>
      <c r="J155" s="5">
        <v>-1.2</v>
      </c>
      <c r="K155" s="4">
        <v>489</v>
      </c>
      <c r="L155" t="s">
        <v>86</v>
      </c>
      <c r="M155" s="6">
        <v>5</v>
      </c>
      <c r="N155" s="7" t="s">
        <v>87</v>
      </c>
      <c r="O155" s="4" t="s">
        <v>88</v>
      </c>
      <c r="P155" s="4" t="s">
        <v>88</v>
      </c>
      <c r="Q155" s="4" t="s">
        <v>125</v>
      </c>
      <c r="S155" s="8"/>
      <c r="AA155" s="4">
        <v>2018</v>
      </c>
      <c r="AB155" s="4">
        <v>1</v>
      </c>
      <c r="AC155" s="4" t="s">
        <v>87</v>
      </c>
      <c r="AD155" s="4" t="s">
        <v>138</v>
      </c>
      <c r="AE155" s="5">
        <v>0.42519998550415</v>
      </c>
      <c r="AF155" s="4">
        <v>6</v>
      </c>
      <c r="AG155" s="4" t="s">
        <v>91</v>
      </c>
      <c r="AH155" s="4" t="s">
        <v>91</v>
      </c>
      <c r="AI155" s="4">
        <v>25</v>
      </c>
      <c r="AJ155" s="8">
        <v>4</v>
      </c>
      <c r="AK155" s="4" t="s">
        <v>213</v>
      </c>
      <c r="AL155" s="4" t="s">
        <v>114</v>
      </c>
      <c r="AM155" s="7" t="s">
        <v>94</v>
      </c>
      <c r="AN155" s="7" t="s">
        <v>95</v>
      </c>
      <c r="AO155" s="5">
        <v>7.08</v>
      </c>
      <c r="AP155" s="5">
        <v>6.652</v>
      </c>
      <c r="AQ155" s="9">
        <v>0.646</v>
      </c>
      <c r="AR155" s="9">
        <v>33.98</v>
      </c>
      <c r="AS155" s="9">
        <v>52.99</v>
      </c>
      <c r="AT155" s="9">
        <v>13.03</v>
      </c>
      <c r="AU155" s="5">
        <v>0.293650793650793</v>
      </c>
      <c r="AV155" s="14">
        <f t="shared" si="175"/>
        <v>0.0777615791359745</v>
      </c>
      <c r="AW155" s="5">
        <v>0.031746031746032</v>
      </c>
      <c r="AX155" s="5">
        <v>0.15079365079365</v>
      </c>
      <c r="AY155" s="14">
        <f t="shared" si="176"/>
        <v>0.155523158271949</v>
      </c>
      <c r="AZ155" s="5">
        <v>0.063492063492064</v>
      </c>
      <c r="BA155" s="33">
        <f t="shared" si="168"/>
        <v>-0.666478933477787</v>
      </c>
      <c r="BB155" s="33">
        <f t="shared" si="169"/>
        <v>0.188972681598276</v>
      </c>
      <c r="CY155" s="5">
        <v>166.10054347826</v>
      </c>
      <c r="CZ155" s="14">
        <f t="shared" ref="CZ155:CZ172" si="202">DA155*(AF155^0.5)</f>
        <v>34.6678235787929</v>
      </c>
      <c r="DA155" s="5">
        <v>14.153079710145</v>
      </c>
      <c r="DB155" s="5">
        <v>120.810688405797</v>
      </c>
      <c r="DC155" s="14">
        <f t="shared" ref="DC155:DC172" si="203">DD155*(AF155^0.5)</f>
        <v>34.6678235787929</v>
      </c>
      <c r="DD155" s="5">
        <v>14.153079710145</v>
      </c>
      <c r="DE155" s="33">
        <f t="shared" ref="DE155:DE172" si="204">LN(DB155)-LN(CY155)</f>
        <v>-0.318368526841224</v>
      </c>
      <c r="DF155" s="33">
        <f t="shared" ref="DF155:DF172" si="205">(DC155^2)/(AF155*(DB155^2))+(CZ155^2)/(AF155*(CY155^2))</f>
        <v>0.0209847185744287</v>
      </c>
      <c r="EE155" s="5">
        <v>1012.70849716141</v>
      </c>
      <c r="EF155" s="14">
        <f t="shared" si="178"/>
        <v>327.385780556602</v>
      </c>
      <c r="EG155" s="5">
        <v>133.65468523441</v>
      </c>
      <c r="EH155" s="5">
        <v>1195.51160815308</v>
      </c>
      <c r="EI155" s="14">
        <f t="shared" si="179"/>
        <v>233.665568744798</v>
      </c>
      <c r="EJ155" s="5">
        <v>95.39356898033</v>
      </c>
      <c r="EK155" s="33">
        <f t="shared" si="180"/>
        <v>0.165945795820344</v>
      </c>
      <c r="EL155" s="33">
        <f t="shared" si="181"/>
        <v>0.023784985053874</v>
      </c>
      <c r="EM155" s="5">
        <v>211.684600586688</v>
      </c>
      <c r="EN155" s="14">
        <f t="shared" ref="EN155:EN172" si="206">EO155*(AF155^0.5)</f>
        <v>106.311501707748</v>
      </c>
      <c r="EO155" s="5">
        <v>43.401488828834</v>
      </c>
      <c r="EP155" s="5">
        <v>213.87065799503</v>
      </c>
      <c r="EQ155" s="14">
        <f t="shared" ref="EQ155:EQ172" si="207">ER155*(AF155^0.5)</f>
        <v>97.0922814361096</v>
      </c>
      <c r="ER155" s="5">
        <v>39.637757913528</v>
      </c>
      <c r="ES155" s="33">
        <f t="shared" ref="ES155:ES172" si="208">LN(EP155)-LN(EM155)</f>
        <v>0.0102739965883742</v>
      </c>
      <c r="ET155" s="33">
        <f t="shared" ref="ET155:ET172" si="209">(EQ155^2)/(AF155*(EP155^2))+(EN155^2)/(AF155*(EM155^2))</f>
        <v>0.0763860348289951</v>
      </c>
      <c r="EU155" s="5">
        <v>29.132716874408</v>
      </c>
      <c r="EV155" s="14">
        <f t="shared" ref="EV155:EV172" si="210">EW155*(AF155^0.5)</f>
        <v>13.0852697375108</v>
      </c>
      <c r="EW155" s="5">
        <v>5.3420390005973</v>
      </c>
      <c r="EX155" s="5">
        <v>20.2203807656894</v>
      </c>
      <c r="EY155" s="14">
        <f t="shared" ref="EY155:EY172" si="211">EZ155*(AF155^0.5)</f>
        <v>6.53758264105762</v>
      </c>
      <c r="EZ155" s="5">
        <v>2.668956936978</v>
      </c>
      <c r="FA155" s="33">
        <f t="shared" si="198"/>
        <v>-0.36517078929523</v>
      </c>
      <c r="FB155" s="33">
        <f t="shared" si="199"/>
        <v>0.0510464726708302</v>
      </c>
      <c r="FC155" s="5">
        <v>2.29114074426063</v>
      </c>
      <c r="FD155" s="14">
        <f t="shared" ref="FD155:FD172" si="212">FE155*(AF155^0.5)</f>
        <v>0.802589634618992</v>
      </c>
      <c r="FE155" s="5">
        <v>0.32765584627722</v>
      </c>
      <c r="FF155" s="5">
        <v>0.928618098660567</v>
      </c>
      <c r="FG155" s="14">
        <f t="shared" ref="FG155:FG172" si="213">FH155*(AF155^0.5)</f>
        <v>0.402658837762589</v>
      </c>
      <c r="FH155" s="5">
        <v>0.164384782156743</v>
      </c>
      <c r="FI155" s="33">
        <f t="shared" si="200"/>
        <v>-0.903107548454062</v>
      </c>
      <c r="FJ155" s="33">
        <f t="shared" si="201"/>
        <v>0.0517882240047711</v>
      </c>
    </row>
    <row r="156" spans="1:166">
      <c r="A156" s="4">
        <v>34</v>
      </c>
      <c r="B156" s="4" t="s">
        <v>362</v>
      </c>
      <c r="C156" s="4" t="s">
        <v>363</v>
      </c>
      <c r="D156" s="4" t="s">
        <v>297</v>
      </c>
      <c r="E156" s="5">
        <v>101.2</v>
      </c>
      <c r="F156" s="5">
        <v>37.616667</v>
      </c>
      <c r="G156" s="4" t="s">
        <v>122</v>
      </c>
      <c r="H156" s="4" t="s">
        <v>123</v>
      </c>
      <c r="I156" s="4">
        <v>3220</v>
      </c>
      <c r="J156" s="5">
        <v>-1.2</v>
      </c>
      <c r="K156" s="4">
        <v>489</v>
      </c>
      <c r="L156" t="s">
        <v>136</v>
      </c>
      <c r="M156" s="8"/>
      <c r="N156" s="8"/>
      <c r="R156" s="6">
        <v>2.5</v>
      </c>
      <c r="S156" s="7" t="s">
        <v>87</v>
      </c>
      <c r="T156" s="4" t="s">
        <v>300</v>
      </c>
      <c r="U156" s="4" t="s">
        <v>125</v>
      </c>
      <c r="AA156" s="4">
        <v>2018</v>
      </c>
      <c r="AB156" s="4">
        <v>1</v>
      </c>
      <c r="AC156" s="4" t="s">
        <v>87</v>
      </c>
      <c r="AD156" s="4" t="s">
        <v>138</v>
      </c>
      <c r="AE156" s="5">
        <v>0.42519998550415</v>
      </c>
      <c r="AF156" s="4">
        <v>6</v>
      </c>
      <c r="AG156" s="4" t="s">
        <v>91</v>
      </c>
      <c r="AH156" s="4" t="s">
        <v>91</v>
      </c>
      <c r="AI156" s="4">
        <v>25</v>
      </c>
      <c r="AJ156" s="8">
        <v>4</v>
      </c>
      <c r="AK156" s="4" t="s">
        <v>364</v>
      </c>
      <c r="AL156" s="4" t="s">
        <v>114</v>
      </c>
      <c r="AM156" s="7" t="s">
        <v>94</v>
      </c>
      <c r="AN156" s="7" t="s">
        <v>95</v>
      </c>
      <c r="AO156" s="5">
        <v>7.08</v>
      </c>
      <c r="AP156" s="5">
        <v>6.652</v>
      </c>
      <c r="AQ156" s="9">
        <v>0.646</v>
      </c>
      <c r="AR156" s="9">
        <v>33.98</v>
      </c>
      <c r="AS156" s="9">
        <v>52.99</v>
      </c>
      <c r="AT156" s="9">
        <v>13.03</v>
      </c>
      <c r="AU156" s="5">
        <v>0.293650793650793</v>
      </c>
      <c r="AV156" s="14">
        <f t="shared" si="175"/>
        <v>0.0777615791359745</v>
      </c>
      <c r="AW156" s="5">
        <v>0.031746031746032</v>
      </c>
      <c r="AX156" s="5">
        <v>0.285714285714285</v>
      </c>
      <c r="AY156" s="14">
        <f t="shared" si="176"/>
        <v>0.136082763487955</v>
      </c>
      <c r="AZ156" s="5">
        <v>0.055555555555556</v>
      </c>
      <c r="BA156" s="33">
        <f t="shared" si="168"/>
        <v>-0.0273989741881147</v>
      </c>
      <c r="BB156" s="33">
        <f t="shared" si="169"/>
        <v>0.0494960050140241</v>
      </c>
      <c r="CY156" s="5">
        <v>166.10054347826</v>
      </c>
      <c r="CZ156" s="14">
        <f t="shared" si="202"/>
        <v>34.6678235787929</v>
      </c>
      <c r="DA156" s="5">
        <v>14.153079710145</v>
      </c>
      <c r="DB156" s="5">
        <v>157.608695652173</v>
      </c>
      <c r="DC156" s="14">
        <f t="shared" si="203"/>
        <v>48.53495301031</v>
      </c>
      <c r="DD156" s="5">
        <v>19.814311594203</v>
      </c>
      <c r="DE156" s="33">
        <f t="shared" si="204"/>
        <v>-0.0524779372486179</v>
      </c>
      <c r="DF156" s="33">
        <f t="shared" si="205"/>
        <v>0.0230655012518863</v>
      </c>
      <c r="EE156" s="5">
        <v>1012.70849716141</v>
      </c>
      <c r="EF156" s="14">
        <f t="shared" si="178"/>
        <v>327.385780556602</v>
      </c>
      <c r="EG156" s="5">
        <v>133.65468523441</v>
      </c>
      <c r="EH156" s="5">
        <v>720.358314835276</v>
      </c>
      <c r="EI156" s="14">
        <f t="shared" si="179"/>
        <v>257.032125619285</v>
      </c>
      <c r="EJ156" s="5">
        <v>104.932925878366</v>
      </c>
      <c r="EK156" s="33">
        <f t="shared" si="180"/>
        <v>-0.340634953191696</v>
      </c>
      <c r="EL156" s="33">
        <f t="shared" si="181"/>
        <v>0.0386371209146795</v>
      </c>
      <c r="EM156" s="5">
        <v>211.684600586688</v>
      </c>
      <c r="EN156" s="14">
        <f t="shared" si="206"/>
        <v>106.311501707748</v>
      </c>
      <c r="EO156" s="5">
        <v>43.401488828834</v>
      </c>
      <c r="EP156" s="5">
        <v>155.723593251434</v>
      </c>
      <c r="EQ156" s="14">
        <f t="shared" si="207"/>
        <v>60.114367798631</v>
      </c>
      <c r="ER156" s="5">
        <v>24.541587886107</v>
      </c>
      <c r="ES156" s="33">
        <f t="shared" si="208"/>
        <v>-0.307014836260763</v>
      </c>
      <c r="ET156" s="33">
        <f t="shared" si="209"/>
        <v>0.066873752453427</v>
      </c>
      <c r="EU156" s="5">
        <v>29.132716874408</v>
      </c>
      <c r="EV156" s="14">
        <f t="shared" si="210"/>
        <v>13.0852697375108</v>
      </c>
      <c r="EW156" s="5">
        <v>5.3420390005973</v>
      </c>
      <c r="EX156" s="5">
        <v>46.8068219694344</v>
      </c>
      <c r="EY156" s="14">
        <f t="shared" si="211"/>
        <v>34.5673419088993</v>
      </c>
      <c r="EZ156" s="5">
        <v>14.112058240188</v>
      </c>
      <c r="FA156" s="33">
        <f t="shared" si="198"/>
        <v>0.474167127025892</v>
      </c>
      <c r="FB156" s="33">
        <f t="shared" si="199"/>
        <v>0.124523905042231</v>
      </c>
      <c r="FC156" s="5">
        <v>2.29114074426063</v>
      </c>
      <c r="FD156" s="14">
        <f t="shared" si="212"/>
        <v>0.802589634618992</v>
      </c>
      <c r="FE156" s="5">
        <v>0.32765584627722</v>
      </c>
      <c r="FF156" s="5">
        <v>2.72192688069852</v>
      </c>
      <c r="FG156" s="14">
        <f t="shared" si="213"/>
        <v>1.40603228308164</v>
      </c>
      <c r="FH156" s="5">
        <v>0.57401027590508</v>
      </c>
      <c r="FI156" s="33">
        <f t="shared" si="200"/>
        <v>0.172290206390728</v>
      </c>
      <c r="FJ156" s="33">
        <f t="shared" si="201"/>
        <v>0.0649238120461391</v>
      </c>
    </row>
    <row r="157" spans="1:166">
      <c r="A157" s="4">
        <v>34</v>
      </c>
      <c r="B157" s="4" t="s">
        <v>362</v>
      </c>
      <c r="C157" s="4" t="s">
        <v>363</v>
      </c>
      <c r="D157" s="4" t="s">
        <v>297</v>
      </c>
      <c r="E157" s="5">
        <v>101.2</v>
      </c>
      <c r="F157" s="5">
        <v>37.616667</v>
      </c>
      <c r="G157" s="4" t="s">
        <v>122</v>
      </c>
      <c r="H157" s="4" t="s">
        <v>123</v>
      </c>
      <c r="I157" s="4">
        <v>3220</v>
      </c>
      <c r="J157" s="5">
        <v>-1.2</v>
      </c>
      <c r="K157" s="4">
        <v>489</v>
      </c>
      <c r="L157" t="s">
        <v>173</v>
      </c>
      <c r="M157" s="8"/>
      <c r="N157" s="8"/>
      <c r="S157" s="8"/>
      <c r="V157" s="7" t="s">
        <v>351</v>
      </c>
      <c r="W157" s="7" t="s">
        <v>175</v>
      </c>
      <c r="X157" s="24" t="s">
        <v>352</v>
      </c>
      <c r="Y157" s="4" t="s">
        <v>305</v>
      </c>
      <c r="Z157" s="4" t="s">
        <v>125</v>
      </c>
      <c r="AA157" s="4">
        <v>2018</v>
      </c>
      <c r="AB157" s="4">
        <v>1</v>
      </c>
      <c r="AC157" s="4" t="s">
        <v>87</v>
      </c>
      <c r="AD157" s="4" t="s">
        <v>138</v>
      </c>
      <c r="AE157" s="5">
        <v>0.42519998550415</v>
      </c>
      <c r="AF157" s="4">
        <v>6</v>
      </c>
      <c r="AG157" s="4" t="s">
        <v>91</v>
      </c>
      <c r="AH157" s="4" t="s">
        <v>91</v>
      </c>
      <c r="AI157" s="4">
        <v>25</v>
      </c>
      <c r="AJ157" s="8">
        <v>4</v>
      </c>
      <c r="AK157" s="4" t="s">
        <v>365</v>
      </c>
      <c r="AL157" s="4" t="s">
        <v>114</v>
      </c>
      <c r="AM157" s="7" t="s">
        <v>94</v>
      </c>
      <c r="AN157" s="7" t="s">
        <v>95</v>
      </c>
      <c r="AO157" s="5">
        <v>7.08</v>
      </c>
      <c r="AP157" s="5">
        <v>6.652</v>
      </c>
      <c r="AQ157" s="9">
        <v>0.646</v>
      </c>
      <c r="AR157" s="9">
        <v>33.98</v>
      </c>
      <c r="AS157" s="9">
        <v>52.99</v>
      </c>
      <c r="AT157" s="9">
        <v>13.03</v>
      </c>
      <c r="AU157" s="5">
        <v>0.293650793650793</v>
      </c>
      <c r="AV157" s="14">
        <f t="shared" si="175"/>
        <v>0.0777615791359745</v>
      </c>
      <c r="AW157" s="5">
        <v>0.031746031746032</v>
      </c>
      <c r="AX157" s="5">
        <v>0.15079365079365</v>
      </c>
      <c r="AY157" s="14">
        <f t="shared" si="176"/>
        <v>0.0972019739199682</v>
      </c>
      <c r="AZ157" s="5">
        <v>0.03968253968254</v>
      </c>
      <c r="BA157" s="33">
        <f t="shared" si="168"/>
        <v>-0.666478933477787</v>
      </c>
      <c r="BB157" s="33">
        <f t="shared" si="169"/>
        <v>0.0809394406010433</v>
      </c>
      <c r="CY157" s="5">
        <v>166.10054347826</v>
      </c>
      <c r="CZ157" s="14">
        <f t="shared" si="202"/>
        <v>34.6678235787929</v>
      </c>
      <c r="DA157" s="5">
        <v>14.153079710145</v>
      </c>
      <c r="DB157" s="5">
        <v>149.116847826086</v>
      </c>
      <c r="DC157" s="14">
        <f t="shared" si="203"/>
        <v>55.4685177260686</v>
      </c>
      <c r="DD157" s="5">
        <v>22.644927536232</v>
      </c>
      <c r="DE157" s="33">
        <f t="shared" si="204"/>
        <v>-0.107863076399702</v>
      </c>
      <c r="DF157" s="33">
        <f t="shared" si="205"/>
        <v>0.0303219346991852</v>
      </c>
      <c r="EE157" s="5">
        <v>1012.70849716141</v>
      </c>
      <c r="EF157" s="14">
        <f t="shared" si="178"/>
        <v>327.385780556602</v>
      </c>
      <c r="EG157" s="5">
        <v>133.65468523441</v>
      </c>
      <c r="EH157" s="5">
        <v>836.334083209736</v>
      </c>
      <c r="EI157" s="14">
        <f t="shared" si="179"/>
        <v>210.426004027255</v>
      </c>
      <c r="EJ157" s="5">
        <v>85.906056413269</v>
      </c>
      <c r="EK157" s="33">
        <f t="shared" si="180"/>
        <v>-0.191355546582071</v>
      </c>
      <c r="EL157" s="33">
        <f t="shared" si="181"/>
        <v>0.027968910110124</v>
      </c>
      <c r="EM157" s="5">
        <v>211.684600586688</v>
      </c>
      <c r="EN157" s="14">
        <f t="shared" si="206"/>
        <v>106.311501707748</v>
      </c>
      <c r="EO157" s="5">
        <v>43.401488828834</v>
      </c>
      <c r="EP157" s="5">
        <v>191.89665640457</v>
      </c>
      <c r="EQ157" s="14">
        <f t="shared" si="207"/>
        <v>37.0284299129382</v>
      </c>
      <c r="ER157" s="5">
        <v>15.116793210518</v>
      </c>
      <c r="ES157" s="33">
        <f t="shared" si="208"/>
        <v>-0.09814045458912</v>
      </c>
      <c r="ET157" s="33">
        <f t="shared" si="209"/>
        <v>0.0482425148456482</v>
      </c>
      <c r="EU157" s="5">
        <v>29.132716874408</v>
      </c>
      <c r="EV157" s="14">
        <f t="shared" si="210"/>
        <v>13.0852697375108</v>
      </c>
      <c r="EW157" s="5">
        <v>5.3420390005973</v>
      </c>
      <c r="EX157" s="5">
        <v>34.0808062807528</v>
      </c>
      <c r="EY157" s="14">
        <f t="shared" si="211"/>
        <v>10.2711789097913</v>
      </c>
      <c r="EZ157" s="5">
        <v>4.1931912309708</v>
      </c>
      <c r="FA157" s="33">
        <f t="shared" si="198"/>
        <v>0.156872526301891</v>
      </c>
      <c r="FB157" s="33">
        <f t="shared" si="199"/>
        <v>0.048762252206204</v>
      </c>
      <c r="FC157" s="5">
        <v>2.29114074426063</v>
      </c>
      <c r="FD157" s="14">
        <f t="shared" si="212"/>
        <v>0.802589634618992</v>
      </c>
      <c r="FE157" s="5">
        <v>0.32765584627722</v>
      </c>
      <c r="FF157" s="5">
        <v>2.261293100888</v>
      </c>
      <c r="FG157" s="14">
        <f t="shared" si="213"/>
        <v>0.301175716050092</v>
      </c>
      <c r="FH157" s="5">
        <v>0.12295447120668</v>
      </c>
      <c r="FI157" s="33">
        <f t="shared" si="200"/>
        <v>-0.0131130169406357</v>
      </c>
      <c r="FJ157" s="33">
        <f t="shared" si="201"/>
        <v>0.0234083161307817</v>
      </c>
    </row>
    <row r="158" spans="1:166">
      <c r="A158" s="4">
        <v>34</v>
      </c>
      <c r="B158" s="4" t="s">
        <v>362</v>
      </c>
      <c r="C158" s="4" t="s">
        <v>363</v>
      </c>
      <c r="D158" s="4" t="s">
        <v>297</v>
      </c>
      <c r="E158" s="5">
        <v>101.2</v>
      </c>
      <c r="F158" s="5">
        <v>37.616667</v>
      </c>
      <c r="G158" s="4" t="s">
        <v>122</v>
      </c>
      <c r="H158" s="4" t="s">
        <v>123</v>
      </c>
      <c r="I158" s="4">
        <v>3220</v>
      </c>
      <c r="J158" s="5">
        <v>-1.2</v>
      </c>
      <c r="K158" s="4">
        <v>489</v>
      </c>
      <c r="L158" t="s">
        <v>86</v>
      </c>
      <c r="M158" s="6">
        <v>5</v>
      </c>
      <c r="N158" s="7" t="s">
        <v>87</v>
      </c>
      <c r="O158" s="4" t="s">
        <v>88</v>
      </c>
      <c r="P158" s="4" t="s">
        <v>88</v>
      </c>
      <c r="Q158" s="4" t="s">
        <v>125</v>
      </c>
      <c r="S158" s="8"/>
      <c r="AA158" s="4">
        <v>2018</v>
      </c>
      <c r="AB158" s="4">
        <v>1</v>
      </c>
      <c r="AC158" s="4" t="s">
        <v>87</v>
      </c>
      <c r="AD158" s="4" t="s">
        <v>138</v>
      </c>
      <c r="AE158" s="5">
        <v>0.42519998550415</v>
      </c>
      <c r="AF158" s="4">
        <v>6</v>
      </c>
      <c r="AG158" s="4" t="s">
        <v>91</v>
      </c>
      <c r="AH158" s="4" t="s">
        <v>91</v>
      </c>
      <c r="AI158" s="4">
        <v>25</v>
      </c>
      <c r="AJ158" s="8">
        <v>4</v>
      </c>
      <c r="AK158" s="4" t="s">
        <v>366</v>
      </c>
      <c r="AL158" s="4" t="s">
        <v>114</v>
      </c>
      <c r="AM158" s="7" t="s">
        <v>94</v>
      </c>
      <c r="AN158" s="7" t="s">
        <v>95</v>
      </c>
      <c r="AO158" s="5">
        <v>7.08</v>
      </c>
      <c r="AP158" s="5">
        <v>6.652</v>
      </c>
      <c r="AQ158" s="9">
        <v>0.646</v>
      </c>
      <c r="AR158" s="9">
        <v>33.98</v>
      </c>
      <c r="AS158" s="9">
        <v>52.99</v>
      </c>
      <c r="AT158" s="9">
        <v>13.03</v>
      </c>
      <c r="AU158" s="5">
        <v>0.198412698412698</v>
      </c>
      <c r="AV158" s="14">
        <f t="shared" si="175"/>
        <v>0.0777615791359745</v>
      </c>
      <c r="AW158" s="5">
        <v>0.031746031746032</v>
      </c>
      <c r="AX158" s="5">
        <v>0.214285714285714</v>
      </c>
      <c r="AY158" s="14">
        <f t="shared" si="176"/>
        <v>0.116642368703959</v>
      </c>
      <c r="AZ158" s="5">
        <v>0.047619047619047</v>
      </c>
      <c r="BA158" s="33">
        <f t="shared" si="168"/>
        <v>0.076961041136129</v>
      </c>
      <c r="BB158" s="33">
        <f t="shared" si="169"/>
        <v>0.0749827160493821</v>
      </c>
      <c r="CY158" s="5">
        <v>222.71286231884</v>
      </c>
      <c r="CZ158" s="14">
        <f t="shared" si="202"/>
        <v>76.2692118733444</v>
      </c>
      <c r="DA158" s="5">
        <v>31.136775362319</v>
      </c>
      <c r="DB158" s="5">
        <v>174.592391304347</v>
      </c>
      <c r="DC158" s="14">
        <f t="shared" si="203"/>
        <v>55.4685177260686</v>
      </c>
      <c r="DD158" s="5">
        <v>22.644927536232</v>
      </c>
      <c r="DE158" s="33">
        <f t="shared" si="204"/>
        <v>-0.243429264265787</v>
      </c>
      <c r="DF158" s="33">
        <f t="shared" si="205"/>
        <v>0.0363684721776262</v>
      </c>
      <c r="EE158" s="5">
        <v>790.503694634401</v>
      </c>
      <c r="EF158" s="14">
        <f t="shared" si="178"/>
        <v>373.737917834766</v>
      </c>
      <c r="EG158" s="5">
        <v>152.577866037567</v>
      </c>
      <c r="EH158" s="5">
        <v>887.29706055086</v>
      </c>
      <c r="EI158" s="14">
        <f t="shared" si="179"/>
        <v>420.725015897559</v>
      </c>
      <c r="EJ158" s="5">
        <v>171.76026849556</v>
      </c>
      <c r="EK158" s="33">
        <f t="shared" si="180"/>
        <v>0.115509500600976</v>
      </c>
      <c r="EL158" s="33">
        <f t="shared" si="181"/>
        <v>0.0747262418228874</v>
      </c>
      <c r="EM158" s="5">
        <v>184.709477095067</v>
      </c>
      <c r="EN158" s="14">
        <f t="shared" si="206"/>
        <v>60.1143677986334</v>
      </c>
      <c r="EO158" s="5">
        <v>24.541587886108</v>
      </c>
      <c r="EP158" s="5">
        <v>171.799364475989</v>
      </c>
      <c r="EQ158" s="14">
        <f t="shared" si="207"/>
        <v>170.997592435602</v>
      </c>
      <c r="ER158" s="5">
        <v>69.809474785271</v>
      </c>
      <c r="ES158" s="33">
        <f t="shared" si="208"/>
        <v>-0.0724568863014969</v>
      </c>
      <c r="ET158" s="33">
        <f t="shared" si="209"/>
        <v>0.182768003290975</v>
      </c>
      <c r="EU158" s="5">
        <v>32.886582118071</v>
      </c>
      <c r="EV158" s="14">
        <f t="shared" si="210"/>
        <v>15.8943083375323</v>
      </c>
      <c r="EW158" s="5">
        <v>6.4888242069031</v>
      </c>
      <c r="EX158" s="5">
        <v>39.2434022724497</v>
      </c>
      <c r="EY158" s="14">
        <f t="shared" si="211"/>
        <v>24.296162999108</v>
      </c>
      <c r="EZ158" s="5">
        <v>9.9188670092172</v>
      </c>
      <c r="FA158" s="33">
        <f t="shared" si="198"/>
        <v>0.1767185989033</v>
      </c>
      <c r="FB158" s="33">
        <f t="shared" si="199"/>
        <v>0.102814721457027</v>
      </c>
      <c r="FC158" s="5">
        <v>3.22955956164058</v>
      </c>
      <c r="FD158" s="14">
        <f t="shared" si="212"/>
        <v>2.80933652525703</v>
      </c>
      <c r="FE158" s="5">
        <v>1.14690683377387</v>
      </c>
      <c r="FF158" s="5">
        <v>1.29280389652816</v>
      </c>
      <c r="FG158" s="14">
        <f t="shared" si="213"/>
        <v>0.503050743112637</v>
      </c>
      <c r="FH158" s="5">
        <v>0.20536960589231</v>
      </c>
      <c r="FI158" s="33">
        <f t="shared" si="200"/>
        <v>-0.915532346509123</v>
      </c>
      <c r="FJ158" s="33">
        <f t="shared" si="201"/>
        <v>0.151351070141933</v>
      </c>
    </row>
    <row r="159" spans="1:166">
      <c r="A159" s="4">
        <v>34</v>
      </c>
      <c r="B159" s="4" t="s">
        <v>362</v>
      </c>
      <c r="C159" s="4" t="s">
        <v>363</v>
      </c>
      <c r="D159" s="4" t="s">
        <v>297</v>
      </c>
      <c r="E159" s="5">
        <v>101.2</v>
      </c>
      <c r="F159" s="5">
        <v>37.616667</v>
      </c>
      <c r="G159" s="4" t="s">
        <v>122</v>
      </c>
      <c r="H159" s="4" t="s">
        <v>123</v>
      </c>
      <c r="I159" s="4">
        <v>3220</v>
      </c>
      <c r="J159" s="5">
        <v>-1.2</v>
      </c>
      <c r="K159" s="4">
        <v>489</v>
      </c>
      <c r="L159" t="s">
        <v>136</v>
      </c>
      <c r="M159" s="8"/>
      <c r="N159" s="8"/>
      <c r="R159" s="6">
        <v>2.5</v>
      </c>
      <c r="S159" s="7" t="s">
        <v>87</v>
      </c>
      <c r="T159" s="4" t="s">
        <v>300</v>
      </c>
      <c r="U159" s="4" t="s">
        <v>125</v>
      </c>
      <c r="AA159" s="4">
        <v>2018</v>
      </c>
      <c r="AB159" s="4">
        <v>1</v>
      </c>
      <c r="AC159" s="4" t="s">
        <v>87</v>
      </c>
      <c r="AD159" s="4" t="s">
        <v>138</v>
      </c>
      <c r="AE159" s="5">
        <v>0.42519998550415</v>
      </c>
      <c r="AF159" s="4">
        <v>6</v>
      </c>
      <c r="AG159" s="4" t="s">
        <v>91</v>
      </c>
      <c r="AH159" s="4" t="s">
        <v>91</v>
      </c>
      <c r="AI159" s="4">
        <v>25</v>
      </c>
      <c r="AJ159" s="8">
        <v>4</v>
      </c>
      <c r="AK159" s="4" t="s">
        <v>367</v>
      </c>
      <c r="AL159" s="4" t="s">
        <v>114</v>
      </c>
      <c r="AM159" s="7" t="s">
        <v>94</v>
      </c>
      <c r="AN159" s="7" t="s">
        <v>95</v>
      </c>
      <c r="AO159" s="5">
        <v>7.08</v>
      </c>
      <c r="AP159" s="5">
        <v>6.652</v>
      </c>
      <c r="AQ159" s="9">
        <v>0.646</v>
      </c>
      <c r="AR159" s="9">
        <v>33.98</v>
      </c>
      <c r="AS159" s="9">
        <v>52.99</v>
      </c>
      <c r="AT159" s="9">
        <v>13.03</v>
      </c>
      <c r="AU159" s="5">
        <v>0.198412698412698</v>
      </c>
      <c r="AV159" s="14">
        <f t="shared" si="175"/>
        <v>0.0777615791359745</v>
      </c>
      <c r="AW159" s="5">
        <v>0.031746031746032</v>
      </c>
      <c r="AX159" s="5">
        <v>0.384920634920634</v>
      </c>
      <c r="AY159" s="14">
        <f t="shared" si="176"/>
        <v>0.0583211843519809</v>
      </c>
      <c r="AZ159" s="5">
        <v>0.023809523809524</v>
      </c>
      <c r="BA159" s="33">
        <f t="shared" si="168"/>
        <v>0.662687973075236</v>
      </c>
      <c r="BB159" s="33">
        <f t="shared" si="169"/>
        <v>0.0294261239239032</v>
      </c>
      <c r="CY159" s="5">
        <v>222.71286231884</v>
      </c>
      <c r="CZ159" s="14">
        <f t="shared" si="202"/>
        <v>76.2692118733444</v>
      </c>
      <c r="DA159" s="5">
        <v>31.136775362319</v>
      </c>
      <c r="DB159" s="5">
        <v>174.592391304347</v>
      </c>
      <c r="DC159" s="14">
        <f t="shared" si="203"/>
        <v>55.4685177260686</v>
      </c>
      <c r="DD159" s="5">
        <v>22.644927536232</v>
      </c>
      <c r="DE159" s="33">
        <f t="shared" si="204"/>
        <v>-0.243429264265787</v>
      </c>
      <c r="DF159" s="33">
        <f t="shared" si="205"/>
        <v>0.0363684721776262</v>
      </c>
      <c r="EE159" s="5">
        <v>790.503694634401</v>
      </c>
      <c r="EF159" s="14">
        <f t="shared" si="178"/>
        <v>373.737917834766</v>
      </c>
      <c r="EG159" s="5">
        <v>152.577866037567</v>
      </c>
      <c r="EH159" s="5">
        <v>793.718043154391</v>
      </c>
      <c r="EI159" s="14">
        <f t="shared" si="179"/>
        <v>187.186439309698</v>
      </c>
      <c r="EJ159" s="5">
        <v>76.4185438462019</v>
      </c>
      <c r="EK159" s="33">
        <f t="shared" si="180"/>
        <v>0.00405795837061529</v>
      </c>
      <c r="EL159" s="33">
        <f t="shared" si="181"/>
        <v>0.0465238877060355</v>
      </c>
      <c r="EM159" s="5">
        <v>184.709477095067</v>
      </c>
      <c r="EN159" s="14">
        <f t="shared" si="206"/>
        <v>60.1143677986334</v>
      </c>
      <c r="EO159" s="5">
        <v>24.541587886108</v>
      </c>
      <c r="EP159" s="5">
        <v>251.404851232606</v>
      </c>
      <c r="EQ159" s="14">
        <f t="shared" si="207"/>
        <v>32.3809325705239</v>
      </c>
      <c r="ER159" s="5">
        <v>13.219460365542</v>
      </c>
      <c r="ES159" s="33">
        <f t="shared" si="208"/>
        <v>0.308280396201565</v>
      </c>
      <c r="ET159" s="33">
        <f t="shared" si="209"/>
        <v>0.0204182476000927</v>
      </c>
      <c r="EU159" s="5">
        <v>32.886582118071</v>
      </c>
      <c r="EV159" s="14">
        <f t="shared" si="210"/>
        <v>15.8943083375323</v>
      </c>
      <c r="EW159" s="5">
        <v>6.4888242069031</v>
      </c>
      <c r="EX159" s="5">
        <v>42.1639919345524</v>
      </c>
      <c r="EY159" s="14">
        <f t="shared" si="211"/>
        <v>40.1904713366403</v>
      </c>
      <c r="EZ159" s="5">
        <v>16.4076912161203</v>
      </c>
      <c r="FA159" s="33">
        <f t="shared" si="198"/>
        <v>0.24850184887925</v>
      </c>
      <c r="FB159" s="33">
        <f t="shared" si="199"/>
        <v>0.190360762980376</v>
      </c>
      <c r="FC159" s="5">
        <v>3.22955956164058</v>
      </c>
      <c r="FD159" s="14">
        <f t="shared" si="212"/>
        <v>2.80933652525703</v>
      </c>
      <c r="FE159" s="5">
        <v>1.14690683377387</v>
      </c>
      <c r="FF159" s="5">
        <v>2.71791749576787</v>
      </c>
      <c r="FG159" s="14">
        <f t="shared" si="213"/>
        <v>2.60855271455696</v>
      </c>
      <c r="FH159" s="5">
        <v>1.06493718630275</v>
      </c>
      <c r="FI159" s="33">
        <f t="shared" si="200"/>
        <v>-0.172479808801396</v>
      </c>
      <c r="FJ159" s="33">
        <f t="shared" si="201"/>
        <v>0.279639559855873</v>
      </c>
    </row>
    <row r="160" spans="1:166">
      <c r="A160" s="4">
        <v>34</v>
      </c>
      <c r="B160" s="4" t="s">
        <v>362</v>
      </c>
      <c r="C160" s="4" t="s">
        <v>363</v>
      </c>
      <c r="D160" s="4" t="s">
        <v>297</v>
      </c>
      <c r="E160" s="5">
        <v>101.2</v>
      </c>
      <c r="F160" s="5">
        <v>37.616667</v>
      </c>
      <c r="G160" s="4" t="s">
        <v>122</v>
      </c>
      <c r="H160" s="4" t="s">
        <v>123</v>
      </c>
      <c r="I160" s="4">
        <v>3220</v>
      </c>
      <c r="J160" s="5">
        <v>-1.2</v>
      </c>
      <c r="K160" s="4">
        <v>489</v>
      </c>
      <c r="L160" t="s">
        <v>173</v>
      </c>
      <c r="M160" s="8"/>
      <c r="N160" s="8"/>
      <c r="S160" s="8"/>
      <c r="V160" s="7" t="s">
        <v>351</v>
      </c>
      <c r="W160" s="7" t="s">
        <v>175</v>
      </c>
      <c r="X160" s="24" t="s">
        <v>352</v>
      </c>
      <c r="Y160" s="4" t="s">
        <v>305</v>
      </c>
      <c r="Z160" s="4" t="s">
        <v>125</v>
      </c>
      <c r="AA160" s="4">
        <v>2018</v>
      </c>
      <c r="AB160" s="4">
        <v>1</v>
      </c>
      <c r="AC160" s="4" t="s">
        <v>87</v>
      </c>
      <c r="AD160" s="4" t="s">
        <v>138</v>
      </c>
      <c r="AE160" s="5">
        <v>0.42519998550415</v>
      </c>
      <c r="AF160" s="4">
        <v>6</v>
      </c>
      <c r="AG160" s="4" t="s">
        <v>91</v>
      </c>
      <c r="AH160" s="4" t="s">
        <v>91</v>
      </c>
      <c r="AI160" s="4">
        <v>25</v>
      </c>
      <c r="AJ160" s="8">
        <v>4</v>
      </c>
      <c r="AK160" s="4" t="s">
        <v>368</v>
      </c>
      <c r="AL160" s="4" t="s">
        <v>114</v>
      </c>
      <c r="AM160" s="7" t="s">
        <v>94</v>
      </c>
      <c r="AN160" s="7" t="s">
        <v>95</v>
      </c>
      <c r="AO160" s="5">
        <v>7.08</v>
      </c>
      <c r="AP160" s="5">
        <v>6.652</v>
      </c>
      <c r="AQ160" s="9">
        <v>0.646</v>
      </c>
      <c r="AR160" s="9">
        <v>33.98</v>
      </c>
      <c r="AS160" s="9">
        <v>52.99</v>
      </c>
      <c r="AT160" s="9">
        <v>13.03</v>
      </c>
      <c r="AU160" s="5">
        <v>0.198412698412698</v>
      </c>
      <c r="AV160" s="14">
        <f t="shared" si="175"/>
        <v>0.0777615791359745</v>
      </c>
      <c r="AW160" s="5">
        <v>0.031746031746032</v>
      </c>
      <c r="AX160" s="5">
        <v>0.277777777777777</v>
      </c>
      <c r="AY160" s="14">
        <f t="shared" si="176"/>
        <v>0.0874817765279713</v>
      </c>
      <c r="AZ160" s="5">
        <v>0.035714285714286</v>
      </c>
      <c r="BA160" s="33">
        <f t="shared" si="168"/>
        <v>0.336472236621212</v>
      </c>
      <c r="BB160" s="33">
        <f t="shared" si="169"/>
        <v>0.0421306122448988</v>
      </c>
      <c r="CY160" s="5">
        <v>222.71286231884</v>
      </c>
      <c r="CZ160" s="14">
        <f t="shared" si="202"/>
        <v>76.2692118733444</v>
      </c>
      <c r="DA160" s="5">
        <v>31.136775362319</v>
      </c>
      <c r="DB160" s="5">
        <v>174.592391304347</v>
      </c>
      <c r="DC160" s="14">
        <f t="shared" si="203"/>
        <v>55.4685177260686</v>
      </c>
      <c r="DD160" s="5">
        <v>22.644927536232</v>
      </c>
      <c r="DE160" s="33">
        <f t="shared" si="204"/>
        <v>-0.243429264265787</v>
      </c>
      <c r="DF160" s="33">
        <f t="shared" si="205"/>
        <v>0.0363684721776262</v>
      </c>
      <c r="EE160" s="5">
        <v>790.503694634401</v>
      </c>
      <c r="EF160" s="14">
        <f t="shared" si="178"/>
        <v>373.737917834766</v>
      </c>
      <c r="EG160" s="5">
        <v>152.577866037567</v>
      </c>
      <c r="EH160" s="5">
        <v>890.718786394721</v>
      </c>
      <c r="EI160" s="14">
        <f t="shared" si="179"/>
        <v>186.932454995843</v>
      </c>
      <c r="EJ160" s="5">
        <v>76.3148551842661</v>
      </c>
      <c r="EK160" s="33">
        <f t="shared" si="180"/>
        <v>0.119358431502166</v>
      </c>
      <c r="EL160" s="33">
        <f t="shared" si="181"/>
        <v>0.044594893008745</v>
      </c>
      <c r="EM160" s="5">
        <v>184.709477095067</v>
      </c>
      <c r="EN160" s="14">
        <f t="shared" si="206"/>
        <v>60.1143677986334</v>
      </c>
      <c r="EO160" s="5">
        <v>24.541587886108</v>
      </c>
      <c r="EP160" s="5">
        <v>217.747816417373</v>
      </c>
      <c r="EQ160" s="14">
        <f t="shared" si="207"/>
        <v>166.40061136865</v>
      </c>
      <c r="ER160" s="5">
        <v>67.932765123393</v>
      </c>
      <c r="ES160" s="33">
        <f t="shared" si="208"/>
        <v>0.164553391111975</v>
      </c>
      <c r="ET160" s="33">
        <f t="shared" si="209"/>
        <v>0.114984294215955</v>
      </c>
      <c r="EU160" s="5">
        <v>32.886582118071</v>
      </c>
      <c r="EV160" s="14">
        <f t="shared" si="210"/>
        <v>15.8943083375323</v>
      </c>
      <c r="EW160" s="5">
        <v>6.4888242069031</v>
      </c>
      <c r="EX160" s="5">
        <v>34.018929381132</v>
      </c>
      <c r="EY160" s="14">
        <f t="shared" si="211"/>
        <v>15.8892561098344</v>
      </c>
      <c r="EZ160" s="5">
        <v>6.4867616435824</v>
      </c>
      <c r="FA160" s="33">
        <f t="shared" si="198"/>
        <v>0.033852379968069</v>
      </c>
      <c r="FB160" s="33">
        <f t="shared" si="199"/>
        <v>0.0752901316357708</v>
      </c>
      <c r="FC160" s="5">
        <v>3.22955956164058</v>
      </c>
      <c r="FD160" s="14">
        <f t="shared" si="212"/>
        <v>2.80933652525703</v>
      </c>
      <c r="FE160" s="5">
        <v>1.14690683377387</v>
      </c>
      <c r="FF160" s="5">
        <v>2.46176234742062</v>
      </c>
      <c r="FG160" s="14">
        <f t="shared" si="213"/>
        <v>1.20470286420034</v>
      </c>
      <c r="FH160" s="5">
        <v>0.49181788482671</v>
      </c>
      <c r="FI160" s="33">
        <f t="shared" si="200"/>
        <v>-0.27146827446989</v>
      </c>
      <c r="FJ160" s="33">
        <f t="shared" si="201"/>
        <v>0.166029038717736</v>
      </c>
    </row>
    <row r="161" spans="1:190">
      <c r="A161" s="4">
        <v>35</v>
      </c>
      <c r="B161" s="4" t="s">
        <v>369</v>
      </c>
      <c r="C161" s="4" t="s">
        <v>370</v>
      </c>
      <c r="D161" s="4" t="s">
        <v>371</v>
      </c>
      <c r="E161" s="5">
        <v>-101.63</v>
      </c>
      <c r="F161" s="5">
        <v>41.2</v>
      </c>
      <c r="G161" s="4" t="s">
        <v>372</v>
      </c>
      <c r="H161" s="4" t="s">
        <v>123</v>
      </c>
      <c r="I161" s="4">
        <v>965</v>
      </c>
      <c r="J161" s="5">
        <v>9.3</v>
      </c>
      <c r="K161" s="4">
        <v>454</v>
      </c>
      <c r="L161" t="s">
        <v>86</v>
      </c>
      <c r="M161" s="6">
        <v>10</v>
      </c>
      <c r="N161" s="7" t="s">
        <v>96</v>
      </c>
      <c r="O161" s="4" t="s">
        <v>88</v>
      </c>
      <c r="P161" s="4" t="s">
        <v>88</v>
      </c>
      <c r="Q161" s="4" t="s">
        <v>125</v>
      </c>
      <c r="S161" s="8"/>
      <c r="AA161" s="4">
        <v>2008</v>
      </c>
      <c r="AB161" s="4">
        <v>7</v>
      </c>
      <c r="AC161" s="7" t="s">
        <v>96</v>
      </c>
      <c r="AD161" s="4" t="s">
        <v>90</v>
      </c>
      <c r="AE161" s="5">
        <v>0.275700002908707</v>
      </c>
      <c r="AF161" s="4">
        <v>3</v>
      </c>
      <c r="AG161" s="4" t="s">
        <v>139</v>
      </c>
      <c r="AH161" s="4" t="s">
        <v>139</v>
      </c>
      <c r="AI161" s="4">
        <v>20</v>
      </c>
      <c r="AJ161" s="8">
        <v>24</v>
      </c>
      <c r="AK161" s="4" t="s">
        <v>373</v>
      </c>
      <c r="AL161" s="4" t="s">
        <v>114</v>
      </c>
      <c r="AM161" s="7" t="s">
        <v>94</v>
      </c>
      <c r="AN161" s="7" t="s">
        <v>95</v>
      </c>
      <c r="AO161" s="5">
        <v>6.7</v>
      </c>
      <c r="AP161" s="5">
        <v>1.401</v>
      </c>
      <c r="AQ161" s="9">
        <v>0.111</v>
      </c>
      <c r="AR161" s="9">
        <v>71.4</v>
      </c>
      <c r="AS161" s="9">
        <v>18.1</v>
      </c>
      <c r="AT161" s="9">
        <v>10.5</v>
      </c>
      <c r="AU161" s="5">
        <v>0.35</v>
      </c>
      <c r="AV161" s="14">
        <f t="shared" si="175"/>
        <v>0.0692820323027551</v>
      </c>
      <c r="AW161" s="5">
        <v>0.04</v>
      </c>
      <c r="AX161" s="5">
        <v>0.27</v>
      </c>
      <c r="AY161" s="14">
        <f t="shared" si="176"/>
        <v>0.0346410161513775</v>
      </c>
      <c r="AZ161" s="5">
        <v>0.02</v>
      </c>
      <c r="BA161" s="33">
        <f t="shared" si="168"/>
        <v>-0.259511195485084</v>
      </c>
      <c r="BB161" s="33">
        <f t="shared" si="169"/>
        <v>0.0185481929397273</v>
      </c>
      <c r="CI161" s="5">
        <v>14.01</v>
      </c>
      <c r="CJ161" s="14">
        <f t="shared" ref="CJ161:CJ172" si="214">CK161*(AF161^0.5)</f>
        <v>3.91443482510566</v>
      </c>
      <c r="CK161" s="5">
        <v>2.26</v>
      </c>
      <c r="CL161" s="5">
        <v>13.58</v>
      </c>
      <c r="CM161" s="14">
        <f t="shared" ref="CM161:CM172" si="215">CN161*(AF161^0.5)</f>
        <v>2.42487113059643</v>
      </c>
      <c r="CN161" s="5">
        <v>1.4</v>
      </c>
      <c r="CO161" s="33">
        <f t="shared" ref="CO161:CO172" si="216">LN(CL161)-LN(CI161)</f>
        <v>-0.0311732382183658</v>
      </c>
      <c r="CP161" s="33">
        <f t="shared" ref="CP161:CP172" si="217">(CM161^2)/(AF161*(CL161^2))+(CJ161^2)/(AF161*(CI161^2))</f>
        <v>0.0366501181276146</v>
      </c>
      <c r="CQ161" s="5">
        <v>1.11</v>
      </c>
      <c r="CR161" s="14">
        <f t="shared" ref="CR161:CR172" si="218">CS161*(AF161^0.5)</f>
        <v>0.346410161513775</v>
      </c>
      <c r="CS161" s="5">
        <v>0.2</v>
      </c>
      <c r="CT161" s="5">
        <v>1.12</v>
      </c>
      <c r="CU161" s="14">
        <f t="shared" ref="CU161:CU172" si="219">CV161*(AF161^0.5)</f>
        <v>0.155884572681199</v>
      </c>
      <c r="CV161" s="5">
        <v>0.09</v>
      </c>
      <c r="CW161" s="33">
        <f t="shared" ref="CW161:CW172" si="220">LN(CT161)-LN(CQ161)</f>
        <v>0.00896866998276041</v>
      </c>
      <c r="CX161" s="33">
        <f t="shared" ref="CX161:CX172" si="221">(CU161^2)/(AF161*(CT161^2))+(CR161^2)/(AF161*(CQ161^2))</f>
        <v>0.0389221677379255</v>
      </c>
      <c r="CY161" s="5">
        <v>2.05</v>
      </c>
      <c r="CZ161" s="14">
        <f t="shared" si="202"/>
        <v>0.41569219381653</v>
      </c>
      <c r="DA161" s="5">
        <v>0.24</v>
      </c>
      <c r="DB161" s="5">
        <v>2.89</v>
      </c>
      <c r="DC161" s="14">
        <f t="shared" si="203"/>
        <v>0.467653718043597</v>
      </c>
      <c r="DD161" s="5">
        <v>0.27</v>
      </c>
      <c r="DE161" s="33">
        <f t="shared" si="204"/>
        <v>0.343416708974024</v>
      </c>
      <c r="DF161" s="33">
        <f t="shared" si="205"/>
        <v>0.0224344710750058</v>
      </c>
      <c r="EE161" s="5">
        <v>491.07</v>
      </c>
      <c r="EF161" s="14">
        <f t="shared" si="178"/>
        <v>201.03913723452</v>
      </c>
      <c r="EG161" s="5">
        <v>116.07</v>
      </c>
      <c r="EH161" s="5">
        <v>306.09</v>
      </c>
      <c r="EI161" s="14">
        <f t="shared" si="179"/>
        <v>68.9009811250899</v>
      </c>
      <c r="EJ161" s="5">
        <v>39.78</v>
      </c>
      <c r="EK161" s="33">
        <f t="shared" si="180"/>
        <v>-0.47270750746905</v>
      </c>
      <c r="EL161" s="33">
        <f t="shared" si="181"/>
        <v>0.0727567816467685</v>
      </c>
      <c r="EM161" s="5">
        <v>62.95</v>
      </c>
      <c r="EN161" s="14">
        <f t="shared" si="206"/>
        <v>11.8818685399225</v>
      </c>
      <c r="EO161" s="5">
        <v>6.86</v>
      </c>
      <c r="EP161" s="5">
        <v>44.09</v>
      </c>
      <c r="EQ161" s="14">
        <f t="shared" si="207"/>
        <v>14.2720986543675</v>
      </c>
      <c r="ER161" s="5">
        <v>8.24</v>
      </c>
      <c r="ES161" s="33">
        <f t="shared" si="208"/>
        <v>-0.356107761120509</v>
      </c>
      <c r="ET161" s="33">
        <f t="shared" si="209"/>
        <v>0.0468036736597183</v>
      </c>
      <c r="EU161" s="5">
        <v>45.09</v>
      </c>
      <c r="EV161" s="14">
        <f t="shared" si="210"/>
        <v>13.6312398555671</v>
      </c>
      <c r="EW161" s="5">
        <v>7.87</v>
      </c>
      <c r="EX161" s="5">
        <v>55.33</v>
      </c>
      <c r="EY161" s="14">
        <f t="shared" si="211"/>
        <v>1.24707658144959</v>
      </c>
      <c r="EZ161" s="5">
        <v>0.72</v>
      </c>
      <c r="FA161" s="33">
        <f t="shared" si="198"/>
        <v>0.204654764477025</v>
      </c>
      <c r="FB161" s="33">
        <f t="shared" si="199"/>
        <v>0.0306334788193486</v>
      </c>
      <c r="FC161" s="5">
        <v>25.2</v>
      </c>
      <c r="FD161" s="14">
        <f t="shared" si="212"/>
        <v>14.0296115413079</v>
      </c>
      <c r="FE161" s="5">
        <v>8.1</v>
      </c>
      <c r="FF161" s="5">
        <v>28.71</v>
      </c>
      <c r="FG161" s="14">
        <f t="shared" si="213"/>
        <v>2.54611468712625</v>
      </c>
      <c r="FH161" s="5">
        <v>1.47</v>
      </c>
      <c r="FI161" s="33">
        <f t="shared" si="200"/>
        <v>0.130401499615595</v>
      </c>
      <c r="FJ161" s="33">
        <f t="shared" si="201"/>
        <v>0.105937937735079</v>
      </c>
      <c r="FK161" s="5">
        <v>105.69</v>
      </c>
      <c r="FL161" s="14">
        <f t="shared" ref="FL161:FL172" si="222">FM161*(AF161^0.5)</f>
        <v>36.2691439104923</v>
      </c>
      <c r="FM161" s="5">
        <v>20.94</v>
      </c>
      <c r="FN161" s="5">
        <v>121.08</v>
      </c>
      <c r="FO161" s="14">
        <f t="shared" ref="FO161:FO172" si="223">FP161*(AF161^0.5)</f>
        <v>7.7076260936815</v>
      </c>
      <c r="FP161" s="5">
        <v>4.45</v>
      </c>
      <c r="FQ161" s="33">
        <f>LN(FN161)-LN(FK161)</f>
        <v>0.135941203132262</v>
      </c>
      <c r="FR161" s="33">
        <f t="shared" ref="FR161:FR172" si="224">(FO161^2)/(AF161*(FN161^2))+(FL161^2)/(AF161*(FK161^2))</f>
        <v>0.0406048989882651</v>
      </c>
      <c r="FS161" s="43">
        <v>0.00229</v>
      </c>
      <c r="FT161" s="14">
        <f t="shared" ref="FT161:FT172" si="225">FU161*(AF161^0.5)</f>
        <v>0.000743049796447048</v>
      </c>
      <c r="FU161" s="43">
        <v>0.000429</v>
      </c>
      <c r="FV161" s="43">
        <v>0.0031</v>
      </c>
      <c r="FW161" s="14">
        <f t="shared" ref="FW161:FW172" si="226">FX161*(AF161^0.5)</f>
        <v>0.000471117819658735</v>
      </c>
      <c r="FX161" s="43">
        <v>0.000272</v>
      </c>
      <c r="FY161" s="33">
        <f t="shared" ref="FY161:FY172" si="227">LN(FV161)-LN(FS161)</f>
        <v>0.302850293924952</v>
      </c>
      <c r="FZ161" s="33">
        <f t="shared" ref="FZ161:FZ172" si="228">(FW161^2)/(AF161*(FV161^2))+(FT161^2)/(AF161*(FS161^2))</f>
        <v>0.0427935157613627</v>
      </c>
      <c r="GA161" s="43">
        <v>0.00465</v>
      </c>
      <c r="GB161" s="14">
        <f t="shared" ref="GB161:GB172" si="229">GC161*(AF161^0.5)</f>
        <v>0.00258075570327763</v>
      </c>
      <c r="GC161" s="43">
        <v>0.00149</v>
      </c>
      <c r="GD161" s="43">
        <v>0.00695</v>
      </c>
      <c r="GE161" s="14">
        <f t="shared" ref="GE161:GE172" si="230">GF161*(AF161^0.5)</f>
        <v>0.00237290960636936</v>
      </c>
      <c r="GF161" s="43">
        <v>0.00137</v>
      </c>
      <c r="GG161" s="33">
        <f t="shared" ref="GG161:GG172" si="231">LN(GD161)-LN(GA161)</f>
        <v>0.401874439977435</v>
      </c>
      <c r="GH161" s="33">
        <f t="shared" ref="GH161:GH172" si="232">(GE161^2)/(AF161*(GD161^2))+(GB161^2)/(AF161*(GA161^2))</f>
        <v>0.141532655817867</v>
      </c>
    </row>
    <row r="162" spans="1:190">
      <c r="A162" s="4">
        <v>35</v>
      </c>
      <c r="B162" s="4" t="s">
        <v>369</v>
      </c>
      <c r="C162" s="4" t="s">
        <v>370</v>
      </c>
      <c r="D162" s="4" t="s">
        <v>371</v>
      </c>
      <c r="E162" s="5">
        <v>-101.63</v>
      </c>
      <c r="F162" s="5">
        <v>41.2</v>
      </c>
      <c r="G162" s="4" t="s">
        <v>372</v>
      </c>
      <c r="H162" s="4" t="s">
        <v>123</v>
      </c>
      <c r="I162" s="4">
        <v>965</v>
      </c>
      <c r="J162" s="5">
        <v>9.3</v>
      </c>
      <c r="K162" s="4">
        <v>454</v>
      </c>
      <c r="L162" t="s">
        <v>136</v>
      </c>
      <c r="M162" s="8"/>
      <c r="N162" s="8"/>
      <c r="R162" s="6">
        <v>10</v>
      </c>
      <c r="S162" s="7" t="s">
        <v>96</v>
      </c>
      <c r="T162" s="4" t="s">
        <v>300</v>
      </c>
      <c r="U162" s="4" t="s">
        <v>125</v>
      </c>
      <c r="AA162" s="4">
        <v>2008</v>
      </c>
      <c r="AB162" s="4">
        <v>7</v>
      </c>
      <c r="AC162" s="7" t="s">
        <v>96</v>
      </c>
      <c r="AD162" s="4" t="s">
        <v>90</v>
      </c>
      <c r="AE162" s="5">
        <v>0.275700002908707</v>
      </c>
      <c r="AF162" s="4">
        <v>3</v>
      </c>
      <c r="AG162" s="4" t="s">
        <v>139</v>
      </c>
      <c r="AH162" s="4" t="s">
        <v>139</v>
      </c>
      <c r="AI162" s="4">
        <v>20</v>
      </c>
      <c r="AJ162" s="8">
        <v>24</v>
      </c>
      <c r="AK162" s="4" t="s">
        <v>374</v>
      </c>
      <c r="AL162" s="4" t="s">
        <v>114</v>
      </c>
      <c r="AM162" s="7" t="s">
        <v>94</v>
      </c>
      <c r="AN162" s="7" t="s">
        <v>95</v>
      </c>
      <c r="AO162" s="5">
        <v>6.7</v>
      </c>
      <c r="AP162" s="5">
        <v>1.401</v>
      </c>
      <c r="AQ162" s="9">
        <v>0.111</v>
      </c>
      <c r="AR162" s="9">
        <v>71.4</v>
      </c>
      <c r="AS162" s="9">
        <v>18.1</v>
      </c>
      <c r="AT162" s="9">
        <v>10.5</v>
      </c>
      <c r="AU162" s="5">
        <v>0.35</v>
      </c>
      <c r="AV162" s="14">
        <f t="shared" si="175"/>
        <v>0.0692820323027551</v>
      </c>
      <c r="AW162" s="5">
        <v>0.04</v>
      </c>
      <c r="AX162" s="5">
        <v>0.24</v>
      </c>
      <c r="AY162" s="14">
        <f t="shared" si="176"/>
        <v>0.0519615242270663</v>
      </c>
      <c r="AZ162" s="5">
        <v>0.03</v>
      </c>
      <c r="BA162" s="33">
        <f t="shared" si="168"/>
        <v>-0.377294231141468</v>
      </c>
      <c r="BB162" s="33">
        <f t="shared" si="169"/>
        <v>0.0286862244897959</v>
      </c>
      <c r="CI162" s="5">
        <v>14.01</v>
      </c>
      <c r="CJ162" s="14">
        <f t="shared" si="214"/>
        <v>3.91443482510566</v>
      </c>
      <c r="CK162" s="5">
        <v>2.26</v>
      </c>
      <c r="CL162" s="5">
        <v>14.84</v>
      </c>
      <c r="CM162" s="14">
        <f t="shared" si="215"/>
        <v>2.37290960636936</v>
      </c>
      <c r="CN162" s="5">
        <v>1.37</v>
      </c>
      <c r="CO162" s="33">
        <f t="shared" si="216"/>
        <v>0.0575548773903187</v>
      </c>
      <c r="CP162" s="33">
        <f t="shared" si="217"/>
        <v>0.0345446201895429</v>
      </c>
      <c r="CQ162" s="5">
        <v>1.11</v>
      </c>
      <c r="CR162" s="14">
        <f t="shared" si="218"/>
        <v>0.346410161513775</v>
      </c>
      <c r="CS162" s="5">
        <v>0.2</v>
      </c>
      <c r="CT162" s="5">
        <v>1.2</v>
      </c>
      <c r="CU162" s="14">
        <f t="shared" si="219"/>
        <v>0.242487113059643</v>
      </c>
      <c r="CV162" s="5">
        <v>0.14</v>
      </c>
      <c r="CW162" s="33">
        <f t="shared" si="220"/>
        <v>0.0779615414697117</v>
      </c>
      <c r="CX162" s="33">
        <f t="shared" si="221"/>
        <v>0.0460760084408733</v>
      </c>
      <c r="CY162" s="5">
        <v>2.05</v>
      </c>
      <c r="CZ162" s="14">
        <f t="shared" si="202"/>
        <v>0.41569219381653</v>
      </c>
      <c r="DA162" s="5">
        <v>0.24</v>
      </c>
      <c r="DB162" s="5">
        <v>2.64</v>
      </c>
      <c r="DC162" s="14">
        <f t="shared" si="203"/>
        <v>0.329089653438087</v>
      </c>
      <c r="DD162" s="5">
        <v>0.19</v>
      </c>
      <c r="DE162" s="33">
        <f t="shared" si="204"/>
        <v>0.252939124007908</v>
      </c>
      <c r="DF162" s="33">
        <f t="shared" si="205"/>
        <v>0.0188857645870855</v>
      </c>
      <c r="EE162" s="5">
        <v>491.07</v>
      </c>
      <c r="EF162" s="14">
        <f t="shared" si="178"/>
        <v>201.03913723452</v>
      </c>
      <c r="EG162" s="5">
        <v>116.07</v>
      </c>
      <c r="EH162" s="5">
        <v>346.4</v>
      </c>
      <c r="EI162" s="14">
        <f t="shared" si="179"/>
        <v>61.5570857009979</v>
      </c>
      <c r="EJ162" s="5">
        <v>35.54</v>
      </c>
      <c r="EK162" s="33">
        <f t="shared" si="180"/>
        <v>-0.348992507136093</v>
      </c>
      <c r="EL162" s="33">
        <f t="shared" si="181"/>
        <v>0.0663930993201569</v>
      </c>
      <c r="EM162" s="5">
        <v>62.95</v>
      </c>
      <c r="EN162" s="14">
        <f t="shared" si="206"/>
        <v>11.8818685399225</v>
      </c>
      <c r="EO162" s="5">
        <v>6.86</v>
      </c>
      <c r="EP162" s="5">
        <v>49.26</v>
      </c>
      <c r="EQ162" s="14">
        <f t="shared" si="207"/>
        <v>9.28379232856918</v>
      </c>
      <c r="ER162" s="5">
        <v>5.36</v>
      </c>
      <c r="ES162" s="33">
        <f t="shared" si="208"/>
        <v>-0.245228367797964</v>
      </c>
      <c r="ET162" s="33">
        <f t="shared" si="209"/>
        <v>0.0237153346592429</v>
      </c>
      <c r="EU162" s="5">
        <v>45.09</v>
      </c>
      <c r="EV162" s="14">
        <f t="shared" si="210"/>
        <v>13.6312398555671</v>
      </c>
      <c r="EW162" s="5">
        <v>7.87</v>
      </c>
      <c r="EX162" s="5">
        <v>58.32</v>
      </c>
      <c r="EY162" s="14">
        <f t="shared" si="211"/>
        <v>16.419841655753</v>
      </c>
      <c r="EZ162" s="5">
        <v>9.48</v>
      </c>
      <c r="FA162" s="33">
        <f t="shared" si="198"/>
        <v>0.25728459526741</v>
      </c>
      <c r="FB162" s="33">
        <f t="shared" si="199"/>
        <v>0.0568871157732329</v>
      </c>
      <c r="FC162" s="5">
        <v>25.2</v>
      </c>
      <c r="FD162" s="14">
        <f t="shared" si="212"/>
        <v>14.0296115413079</v>
      </c>
      <c r="FE162" s="5">
        <v>8.1</v>
      </c>
      <c r="FF162" s="5">
        <v>60.57</v>
      </c>
      <c r="FG162" s="14">
        <f t="shared" si="213"/>
        <v>12.1589966691335</v>
      </c>
      <c r="FH162" s="5">
        <v>7.02</v>
      </c>
      <c r="FI162" s="33">
        <f t="shared" si="200"/>
        <v>0.876955726475479</v>
      </c>
      <c r="FJ162" s="33">
        <f t="shared" si="201"/>
        <v>0.11674889543214</v>
      </c>
      <c r="FK162" s="5">
        <v>105.69</v>
      </c>
      <c r="FL162" s="14">
        <f t="shared" si="222"/>
        <v>36.2691439104923</v>
      </c>
      <c r="FM162" s="5">
        <v>20.94</v>
      </c>
      <c r="FN162" s="5">
        <v>141.96</v>
      </c>
      <c r="FO162" s="14">
        <f t="shared" si="223"/>
        <v>32.0429399400242</v>
      </c>
      <c r="FP162" s="5">
        <v>18.5</v>
      </c>
      <c r="FQ162" s="33">
        <f t="shared" ref="FQ162:FQ172" si="233">LN(FN162)-LN(FK162)</f>
        <v>0.29503504675704</v>
      </c>
      <c r="FR162" s="33">
        <f t="shared" si="224"/>
        <v>0.0562370335613992</v>
      </c>
      <c r="FS162" s="43">
        <v>0.00229</v>
      </c>
      <c r="FT162" s="14">
        <f t="shared" si="225"/>
        <v>0.000743049796447048</v>
      </c>
      <c r="FU162" s="43">
        <v>0.000429</v>
      </c>
      <c r="FV162" s="5">
        <v>0.0031</v>
      </c>
      <c r="FW162" s="14">
        <f t="shared" si="226"/>
        <v>0.000336017856668362</v>
      </c>
      <c r="FX162" s="5">
        <v>0.000194</v>
      </c>
      <c r="FY162" s="33">
        <f t="shared" si="227"/>
        <v>0.302850293924952</v>
      </c>
      <c r="FZ162" s="33">
        <f t="shared" si="228"/>
        <v>0.0390112056677103</v>
      </c>
      <c r="GA162" s="43">
        <v>0.00465</v>
      </c>
      <c r="GB162" s="14">
        <f t="shared" si="229"/>
        <v>0.00258075570327763</v>
      </c>
      <c r="GC162" s="43">
        <v>0.00149</v>
      </c>
      <c r="GD162" s="43">
        <v>0.00656</v>
      </c>
      <c r="GE162" s="14">
        <f t="shared" si="230"/>
        <v>0.000736121593216773</v>
      </c>
      <c r="GF162" s="43">
        <v>0.000425</v>
      </c>
      <c r="GG162" s="33">
        <f t="shared" si="231"/>
        <v>0.344123383356733</v>
      </c>
      <c r="GH162" s="33">
        <f t="shared" si="232"/>
        <v>0.106872755453056</v>
      </c>
    </row>
    <row r="163" spans="1:190">
      <c r="A163" s="4">
        <v>35</v>
      </c>
      <c r="B163" s="4" t="s">
        <v>369</v>
      </c>
      <c r="C163" s="4" t="s">
        <v>370</v>
      </c>
      <c r="D163" s="4" t="s">
        <v>371</v>
      </c>
      <c r="E163" s="5">
        <v>-101.63</v>
      </c>
      <c r="F163" s="5">
        <v>41.2</v>
      </c>
      <c r="G163" s="4" t="s">
        <v>372</v>
      </c>
      <c r="H163" s="4" t="s">
        <v>123</v>
      </c>
      <c r="I163" s="4">
        <v>965</v>
      </c>
      <c r="J163" s="5">
        <v>9.3</v>
      </c>
      <c r="K163" s="4">
        <v>454</v>
      </c>
      <c r="L163" t="s">
        <v>173</v>
      </c>
      <c r="M163" s="8"/>
      <c r="N163" s="8"/>
      <c r="S163" s="8"/>
      <c r="V163" s="7" t="s">
        <v>234</v>
      </c>
      <c r="W163" s="7" t="s">
        <v>235</v>
      </c>
      <c r="X163" s="24" t="s">
        <v>375</v>
      </c>
      <c r="Y163" s="4" t="s">
        <v>305</v>
      </c>
      <c r="Z163" s="4" t="s">
        <v>125</v>
      </c>
      <c r="AA163" s="4">
        <v>2008</v>
      </c>
      <c r="AB163" s="4">
        <v>7</v>
      </c>
      <c r="AC163" s="7" t="s">
        <v>96</v>
      </c>
      <c r="AD163" s="4" t="s">
        <v>90</v>
      </c>
      <c r="AE163" s="5">
        <v>0.275700002908707</v>
      </c>
      <c r="AF163" s="4">
        <v>3</v>
      </c>
      <c r="AG163" s="4" t="s">
        <v>139</v>
      </c>
      <c r="AH163" s="4" t="s">
        <v>139</v>
      </c>
      <c r="AI163" s="4">
        <v>20</v>
      </c>
      <c r="AJ163" s="8">
        <v>24</v>
      </c>
      <c r="AK163" s="4" t="s">
        <v>376</v>
      </c>
      <c r="AL163" s="4" t="s">
        <v>114</v>
      </c>
      <c r="AM163" s="7" t="s">
        <v>94</v>
      </c>
      <c r="AN163" s="7" t="s">
        <v>95</v>
      </c>
      <c r="AO163" s="5">
        <v>6.7</v>
      </c>
      <c r="AP163" s="5">
        <v>1.401</v>
      </c>
      <c r="AQ163" s="9">
        <v>0.111</v>
      </c>
      <c r="AR163" s="9">
        <v>71.4</v>
      </c>
      <c r="AS163" s="9">
        <v>18.1</v>
      </c>
      <c r="AT163" s="9">
        <v>10.5</v>
      </c>
      <c r="AU163" s="5">
        <v>0.35</v>
      </c>
      <c r="AV163" s="14">
        <f t="shared" si="175"/>
        <v>0.0692820323027551</v>
      </c>
      <c r="AW163" s="5">
        <v>0.04</v>
      </c>
      <c r="AX163" s="5">
        <v>0.24</v>
      </c>
      <c r="AY163" s="14">
        <f t="shared" si="176"/>
        <v>0.0866025403784439</v>
      </c>
      <c r="AZ163" s="5">
        <v>0.05</v>
      </c>
      <c r="BA163" s="33">
        <f t="shared" si="168"/>
        <v>-0.377294231141468</v>
      </c>
      <c r="BB163" s="33">
        <f t="shared" si="169"/>
        <v>0.0564640022675737</v>
      </c>
      <c r="CI163" s="5">
        <v>14.01</v>
      </c>
      <c r="CJ163" s="14">
        <f t="shared" si="214"/>
        <v>3.91443482510566</v>
      </c>
      <c r="CK163" s="5">
        <v>2.26</v>
      </c>
      <c r="CL163" s="5">
        <v>12.95</v>
      </c>
      <c r="CM163" s="14">
        <f t="shared" si="215"/>
        <v>4.24352447854375</v>
      </c>
      <c r="CN163" s="5">
        <v>2.45</v>
      </c>
      <c r="CO163" s="33">
        <f t="shared" si="216"/>
        <v>-0.0786755722033692</v>
      </c>
      <c r="CP163" s="33">
        <f t="shared" si="217"/>
        <v>0.0618145454228367</v>
      </c>
      <c r="CQ163" s="5">
        <v>1.11</v>
      </c>
      <c r="CR163" s="14">
        <f t="shared" si="218"/>
        <v>0.346410161513775</v>
      </c>
      <c r="CS163" s="5">
        <v>0.2</v>
      </c>
      <c r="CT163" s="5">
        <v>0.1</v>
      </c>
      <c r="CU163" s="14">
        <f t="shared" si="219"/>
        <v>0.381051177665153</v>
      </c>
      <c r="CV163" s="5">
        <v>0.22</v>
      </c>
      <c r="CW163" s="33">
        <f t="shared" si="220"/>
        <v>-2.40694510831829</v>
      </c>
      <c r="CX163" s="33">
        <f t="shared" si="221"/>
        <v>4.87246489732976</v>
      </c>
      <c r="CY163" s="5">
        <v>2.05</v>
      </c>
      <c r="CZ163" s="14">
        <f t="shared" si="202"/>
        <v>0.41569219381653</v>
      </c>
      <c r="DA163" s="5">
        <v>0.24</v>
      </c>
      <c r="DB163" s="5">
        <v>2.87</v>
      </c>
      <c r="DC163" s="14">
        <f t="shared" si="203"/>
        <v>0.744781847254617</v>
      </c>
      <c r="DD163" s="5">
        <v>0.43</v>
      </c>
      <c r="DE163" s="33">
        <f t="shared" si="204"/>
        <v>0.336472236621213</v>
      </c>
      <c r="DF163" s="33">
        <f t="shared" si="205"/>
        <v>0.0361538928480375</v>
      </c>
      <c r="EE163" s="5">
        <v>491.07</v>
      </c>
      <c r="EF163" s="14">
        <f t="shared" si="178"/>
        <v>201.03913723452</v>
      </c>
      <c r="EG163" s="5">
        <v>116.07</v>
      </c>
      <c r="EH163" s="5">
        <v>321.87</v>
      </c>
      <c r="EI163" s="14">
        <f t="shared" si="179"/>
        <v>4.05299888971117</v>
      </c>
      <c r="EJ163" s="5">
        <v>2.34</v>
      </c>
      <c r="EK163" s="33">
        <f t="shared" si="180"/>
        <v>-0.422438946507609</v>
      </c>
      <c r="EL163" s="33">
        <f t="shared" si="181"/>
        <v>0.0559195715695304</v>
      </c>
      <c r="EM163" s="5">
        <v>62.95</v>
      </c>
      <c r="EN163" s="14">
        <f t="shared" si="206"/>
        <v>11.8818685399225</v>
      </c>
      <c r="EO163" s="5">
        <v>6.86</v>
      </c>
      <c r="EP163" s="5">
        <v>48.3</v>
      </c>
      <c r="EQ163" s="14">
        <f t="shared" si="207"/>
        <v>3.42946059898638</v>
      </c>
      <c r="ER163" s="5">
        <v>1.98</v>
      </c>
      <c r="ES163" s="33">
        <f t="shared" si="208"/>
        <v>-0.264909199831829</v>
      </c>
      <c r="ET163" s="33">
        <f t="shared" si="209"/>
        <v>0.0135561235759025</v>
      </c>
      <c r="EU163" s="5">
        <v>45.09</v>
      </c>
      <c r="EV163" s="14">
        <f t="shared" si="210"/>
        <v>13.6312398555671</v>
      </c>
      <c r="EW163" s="5">
        <v>7.87</v>
      </c>
      <c r="EX163" s="5">
        <v>80.01</v>
      </c>
      <c r="EY163" s="14">
        <f t="shared" si="211"/>
        <v>8.6429335297687</v>
      </c>
      <c r="EZ163" s="5">
        <v>4.99</v>
      </c>
      <c r="FA163" s="33">
        <f t="shared" si="198"/>
        <v>0.57349113442904</v>
      </c>
      <c r="FB163" s="33">
        <f t="shared" si="199"/>
        <v>0.0343538131673167</v>
      </c>
      <c r="FC163" s="5">
        <v>25.2</v>
      </c>
      <c r="FD163" s="14">
        <f t="shared" si="212"/>
        <v>14.0296115413079</v>
      </c>
      <c r="FE163" s="5">
        <v>8.1</v>
      </c>
      <c r="FF163" s="5">
        <v>42.78</v>
      </c>
      <c r="FG163" s="14">
        <f t="shared" si="213"/>
        <v>19.814661238588</v>
      </c>
      <c r="FH163" s="5">
        <v>11.44</v>
      </c>
      <c r="FI163" s="33">
        <f t="shared" si="200"/>
        <v>0.529226709136882</v>
      </c>
      <c r="FJ163" s="33">
        <f t="shared" si="201"/>
        <v>0.174826937480095</v>
      </c>
      <c r="FK163" s="5">
        <v>105.69</v>
      </c>
      <c r="FL163" s="14">
        <f t="shared" si="222"/>
        <v>36.2691439104923</v>
      </c>
      <c r="FM163" s="5">
        <v>20.94</v>
      </c>
      <c r="FN163" s="5">
        <v>137.89</v>
      </c>
      <c r="FO163" s="14">
        <f t="shared" si="223"/>
        <v>6.35662646377778</v>
      </c>
      <c r="FP163" s="5">
        <v>3.67</v>
      </c>
      <c r="FQ163" s="33">
        <f t="shared" si="233"/>
        <v>0.265945984832395</v>
      </c>
      <c r="FR163" s="33">
        <f t="shared" si="224"/>
        <v>0.0399625287802818</v>
      </c>
      <c r="FS163" s="43">
        <v>0.00229</v>
      </c>
      <c r="FT163" s="14">
        <f t="shared" si="225"/>
        <v>0.000743049796447048</v>
      </c>
      <c r="FU163" s="43">
        <v>0.000429</v>
      </c>
      <c r="FV163" s="5">
        <v>0.00315</v>
      </c>
      <c r="FW163" s="14">
        <f t="shared" si="226"/>
        <v>0.000533471648731214</v>
      </c>
      <c r="FX163" s="5">
        <v>0.000308</v>
      </c>
      <c r="FY163" s="33">
        <f t="shared" si="227"/>
        <v>0.318850635271393</v>
      </c>
      <c r="FZ163" s="33">
        <f t="shared" si="228"/>
        <v>0.0446553623460675</v>
      </c>
      <c r="GA163" s="43">
        <v>0.00465</v>
      </c>
      <c r="GB163" s="14">
        <f t="shared" si="229"/>
        <v>0.00258075570327763</v>
      </c>
      <c r="GC163" s="43">
        <v>0.00149</v>
      </c>
      <c r="GD163" s="43">
        <v>0.00868</v>
      </c>
      <c r="GE163" s="14">
        <f t="shared" si="230"/>
        <v>0.00614878036686951</v>
      </c>
      <c r="GF163" s="43">
        <v>0.00355</v>
      </c>
      <c r="GG163" s="33">
        <f t="shared" si="231"/>
        <v>0.624154309072994</v>
      </c>
      <c r="GH163" s="33">
        <f t="shared" si="232"/>
        <v>0.269945145245056</v>
      </c>
    </row>
    <row r="164" spans="1:190">
      <c r="A164" s="4">
        <v>35</v>
      </c>
      <c r="B164" s="4" t="s">
        <v>369</v>
      </c>
      <c r="C164" s="4" t="s">
        <v>370</v>
      </c>
      <c r="D164" s="4" t="s">
        <v>371</v>
      </c>
      <c r="E164" s="5">
        <v>-101.63</v>
      </c>
      <c r="F164" s="5">
        <v>41.2</v>
      </c>
      <c r="G164" s="4" t="s">
        <v>372</v>
      </c>
      <c r="H164" s="4" t="s">
        <v>123</v>
      </c>
      <c r="I164" s="4">
        <v>965</v>
      </c>
      <c r="J164" s="5">
        <v>9.3</v>
      </c>
      <c r="K164" s="4">
        <v>454</v>
      </c>
      <c r="L164" t="s">
        <v>86</v>
      </c>
      <c r="M164" s="6">
        <v>10</v>
      </c>
      <c r="N164" s="7" t="s">
        <v>96</v>
      </c>
      <c r="O164" s="4" t="s">
        <v>88</v>
      </c>
      <c r="P164" s="4" t="s">
        <v>88</v>
      </c>
      <c r="Q164" s="4" t="s">
        <v>125</v>
      </c>
      <c r="S164" s="8"/>
      <c r="AA164" s="4">
        <v>2008</v>
      </c>
      <c r="AB164" s="4">
        <v>7</v>
      </c>
      <c r="AC164" s="7" t="s">
        <v>96</v>
      </c>
      <c r="AD164" s="4" t="s">
        <v>90</v>
      </c>
      <c r="AE164" s="5">
        <v>0.275700002908707</v>
      </c>
      <c r="AF164" s="4">
        <v>3</v>
      </c>
      <c r="AG164" s="4" t="s">
        <v>139</v>
      </c>
      <c r="AH164" s="4" t="s">
        <v>139</v>
      </c>
      <c r="AI164" s="4">
        <v>20</v>
      </c>
      <c r="AJ164" s="8">
        <v>24</v>
      </c>
      <c r="AK164" s="4" t="s">
        <v>377</v>
      </c>
      <c r="AL164" s="4" t="s">
        <v>114</v>
      </c>
      <c r="AM164" s="7" t="s">
        <v>94</v>
      </c>
      <c r="AN164" s="7" t="s">
        <v>95</v>
      </c>
      <c r="AO164" s="5">
        <v>6.7</v>
      </c>
      <c r="AP164" s="5">
        <v>1.401</v>
      </c>
      <c r="AQ164" s="9">
        <v>0.111</v>
      </c>
      <c r="AR164" s="9">
        <v>71.4</v>
      </c>
      <c r="AS164" s="9">
        <v>18.1</v>
      </c>
      <c r="AT164" s="9">
        <v>10.5</v>
      </c>
      <c r="AU164" s="5">
        <v>0.31</v>
      </c>
      <c r="AV164" s="14">
        <f t="shared" si="175"/>
        <v>0.0173205080756888</v>
      </c>
      <c r="AW164" s="5">
        <v>0.01</v>
      </c>
      <c r="AX164" s="5">
        <v>0.22</v>
      </c>
      <c r="AY164" s="14">
        <f t="shared" si="176"/>
        <v>0.0346410161513775</v>
      </c>
      <c r="AZ164" s="5">
        <v>0.02</v>
      </c>
      <c r="BA164" s="33">
        <f t="shared" si="168"/>
        <v>-0.34294475112683</v>
      </c>
      <c r="BB164" s="33">
        <f t="shared" si="169"/>
        <v>0.0093050455362441</v>
      </c>
      <c r="CI164" s="5">
        <v>15.3</v>
      </c>
      <c r="CJ164" s="14">
        <f t="shared" si="214"/>
        <v>1.73205080756888</v>
      </c>
      <c r="CK164" s="5">
        <v>1</v>
      </c>
      <c r="CL164" s="5">
        <v>14.01</v>
      </c>
      <c r="CM164" s="14">
        <f t="shared" si="215"/>
        <v>1.73205080756888</v>
      </c>
      <c r="CN164" s="5">
        <v>1</v>
      </c>
      <c r="CO164" s="33">
        <f t="shared" si="216"/>
        <v>-0.0880814680494741</v>
      </c>
      <c r="CP164" s="33">
        <f t="shared" si="217"/>
        <v>0.00936662123835093</v>
      </c>
      <c r="CQ164" s="5">
        <v>1.12</v>
      </c>
      <c r="CR164" s="14">
        <f t="shared" si="218"/>
        <v>0.311769145362398</v>
      </c>
      <c r="CS164" s="5">
        <v>0.18</v>
      </c>
      <c r="CT164" s="5">
        <v>1.11</v>
      </c>
      <c r="CU164" s="14">
        <f t="shared" si="219"/>
        <v>0.0346410161513775</v>
      </c>
      <c r="CV164" s="5">
        <v>0.02</v>
      </c>
      <c r="CW164" s="33">
        <f t="shared" si="220"/>
        <v>-0.00896866998276041</v>
      </c>
      <c r="CX164" s="33">
        <f t="shared" si="221"/>
        <v>0.0261537306059507</v>
      </c>
      <c r="CY164" s="5">
        <v>2.63</v>
      </c>
      <c r="CZ164" s="14">
        <f t="shared" si="202"/>
        <v>0.814063879557372</v>
      </c>
      <c r="DA164" s="5">
        <v>0.47</v>
      </c>
      <c r="DB164" s="5">
        <v>3.27</v>
      </c>
      <c r="DC164" s="14">
        <f t="shared" si="203"/>
        <v>1.26439708952528</v>
      </c>
      <c r="DD164" s="5">
        <v>0.73</v>
      </c>
      <c r="DE164" s="33">
        <f t="shared" si="204"/>
        <v>0.217806138719489</v>
      </c>
      <c r="DF164" s="33">
        <f t="shared" si="205"/>
        <v>0.0817730796306828</v>
      </c>
      <c r="EE164" s="5">
        <v>323.13</v>
      </c>
      <c r="EF164" s="14">
        <f t="shared" si="178"/>
        <v>42.348642245059</v>
      </c>
      <c r="EG164" s="5">
        <v>24.45</v>
      </c>
      <c r="EH164" s="5">
        <v>355.03</v>
      </c>
      <c r="EI164" s="14">
        <f t="shared" si="179"/>
        <v>46.245756562089</v>
      </c>
      <c r="EJ164" s="5">
        <v>26.7</v>
      </c>
      <c r="EK164" s="33">
        <f t="shared" si="180"/>
        <v>0.094147573916362</v>
      </c>
      <c r="EL164" s="33">
        <f t="shared" si="181"/>
        <v>0.0113811436558175</v>
      </c>
      <c r="EM164" s="5">
        <v>48.66</v>
      </c>
      <c r="EN164" s="14">
        <f t="shared" si="206"/>
        <v>10.8079970392298</v>
      </c>
      <c r="EO164" s="5">
        <v>6.24</v>
      </c>
      <c r="EP164" s="5">
        <v>50.5</v>
      </c>
      <c r="EQ164" s="14">
        <f t="shared" si="207"/>
        <v>5.92361376188556</v>
      </c>
      <c r="ER164" s="5">
        <v>3.42</v>
      </c>
      <c r="ES164" s="33">
        <f t="shared" si="208"/>
        <v>0.037115998925938</v>
      </c>
      <c r="ET164" s="33">
        <f t="shared" si="209"/>
        <v>0.0210310365914408</v>
      </c>
      <c r="EU164" s="5">
        <v>46.74</v>
      </c>
      <c r="EV164" s="14">
        <f t="shared" si="210"/>
        <v>20.6980071504481</v>
      </c>
      <c r="EW164" s="5">
        <v>11.95</v>
      </c>
      <c r="EX164" s="5">
        <v>58.64</v>
      </c>
      <c r="EY164" s="14">
        <f t="shared" si="211"/>
        <v>24.3526343544184</v>
      </c>
      <c r="EZ164" s="5">
        <v>14.06</v>
      </c>
      <c r="FA164" s="33">
        <f t="shared" si="198"/>
        <v>0.226816728467684</v>
      </c>
      <c r="FB164" s="33">
        <f t="shared" si="199"/>
        <v>0.122855706506398</v>
      </c>
      <c r="FC164" s="5">
        <v>33.39</v>
      </c>
      <c r="FD164" s="14">
        <f t="shared" si="212"/>
        <v>21.0963788361889</v>
      </c>
      <c r="FE164" s="5">
        <v>12.18</v>
      </c>
      <c r="FF164" s="5">
        <v>40.02</v>
      </c>
      <c r="FG164" s="14">
        <f t="shared" si="213"/>
        <v>20.5767635939183</v>
      </c>
      <c r="FH164" s="5">
        <v>11.88</v>
      </c>
      <c r="FI164" s="33">
        <f t="shared" si="200"/>
        <v>0.181122875200024</v>
      </c>
      <c r="FJ164" s="33">
        <f t="shared" si="201"/>
        <v>0.221185213744135</v>
      </c>
      <c r="FK164" s="5">
        <v>137.89</v>
      </c>
      <c r="FL164" s="14">
        <f t="shared" si="222"/>
        <v>59.1322145704015</v>
      </c>
      <c r="FM164" s="5">
        <v>34.14</v>
      </c>
      <c r="FN164" s="5">
        <v>149.29</v>
      </c>
      <c r="FO164" s="14">
        <f t="shared" si="223"/>
        <v>52.758267598548</v>
      </c>
      <c r="FP164" s="5">
        <v>30.46</v>
      </c>
      <c r="FQ164" s="33">
        <f t="shared" si="233"/>
        <v>0.0794344572118488</v>
      </c>
      <c r="FR164" s="33">
        <f t="shared" si="224"/>
        <v>0.102929371845672</v>
      </c>
      <c r="FS164" s="5">
        <v>0.00286</v>
      </c>
      <c r="FT164" s="14">
        <f t="shared" si="225"/>
        <v>0.000374122974434877</v>
      </c>
      <c r="FU164" s="5">
        <v>0.000216</v>
      </c>
      <c r="FV164" s="43">
        <v>0.00274</v>
      </c>
      <c r="FW164" s="14">
        <f t="shared" si="226"/>
        <v>0.00030830504374726</v>
      </c>
      <c r="FX164" s="43">
        <v>0.000178</v>
      </c>
      <c r="FY164" s="33">
        <f t="shared" si="227"/>
        <v>-0.0428637044317828</v>
      </c>
      <c r="FZ164" s="33">
        <f t="shared" si="228"/>
        <v>0.00992420320968325</v>
      </c>
      <c r="GA164" s="43">
        <v>0.0055</v>
      </c>
      <c r="GB164" s="14">
        <f t="shared" si="229"/>
        <v>0.00278860180018589</v>
      </c>
      <c r="GC164" s="43">
        <v>0.00161</v>
      </c>
      <c r="GD164" s="43">
        <v>0.00773</v>
      </c>
      <c r="GE164" s="14">
        <f t="shared" si="230"/>
        <v>0.00118645480318468</v>
      </c>
      <c r="GF164" s="43">
        <v>0.000685</v>
      </c>
      <c r="GG164" s="33">
        <f t="shared" si="231"/>
        <v>0.340360770360905</v>
      </c>
      <c r="GH164" s="33">
        <f t="shared" si="232"/>
        <v>0.0935420131356673</v>
      </c>
    </row>
    <row r="165" spans="1:190">
      <c r="A165" s="4">
        <v>35</v>
      </c>
      <c r="B165" s="4" t="s">
        <v>369</v>
      </c>
      <c r="C165" s="4" t="s">
        <v>370</v>
      </c>
      <c r="D165" s="4" t="s">
        <v>371</v>
      </c>
      <c r="E165" s="5">
        <v>-101.63</v>
      </c>
      <c r="F165" s="5">
        <v>41.2</v>
      </c>
      <c r="G165" s="4" t="s">
        <v>372</v>
      </c>
      <c r="H165" s="4" t="s">
        <v>123</v>
      </c>
      <c r="I165" s="4">
        <v>965</v>
      </c>
      <c r="J165" s="5">
        <v>9.3</v>
      </c>
      <c r="K165" s="4">
        <v>454</v>
      </c>
      <c r="L165" t="s">
        <v>136</v>
      </c>
      <c r="M165" s="8"/>
      <c r="N165" s="8"/>
      <c r="R165" s="6">
        <v>10</v>
      </c>
      <c r="S165" s="7" t="s">
        <v>96</v>
      </c>
      <c r="T165" s="4" t="s">
        <v>300</v>
      </c>
      <c r="U165" s="4" t="s">
        <v>125</v>
      </c>
      <c r="AA165" s="4">
        <v>2008</v>
      </c>
      <c r="AB165" s="4">
        <v>7</v>
      </c>
      <c r="AC165" s="7" t="s">
        <v>96</v>
      </c>
      <c r="AD165" s="4" t="s">
        <v>90</v>
      </c>
      <c r="AE165" s="5">
        <v>0.275700002908707</v>
      </c>
      <c r="AF165" s="4">
        <v>3</v>
      </c>
      <c r="AG165" s="4" t="s">
        <v>139</v>
      </c>
      <c r="AH165" s="4" t="s">
        <v>139</v>
      </c>
      <c r="AI165" s="4">
        <v>20</v>
      </c>
      <c r="AJ165" s="8">
        <v>24</v>
      </c>
      <c r="AK165" s="4" t="s">
        <v>378</v>
      </c>
      <c r="AL165" s="4" t="s">
        <v>114</v>
      </c>
      <c r="AM165" s="7" t="s">
        <v>94</v>
      </c>
      <c r="AN165" s="7" t="s">
        <v>95</v>
      </c>
      <c r="AO165" s="5">
        <v>6.7</v>
      </c>
      <c r="AP165" s="5">
        <v>1.401</v>
      </c>
      <c r="AQ165" s="9">
        <v>0.111</v>
      </c>
      <c r="AR165" s="9">
        <v>71.4</v>
      </c>
      <c r="AS165" s="9">
        <v>18.1</v>
      </c>
      <c r="AT165" s="9">
        <v>10.5</v>
      </c>
      <c r="AU165" s="5">
        <v>0.31</v>
      </c>
      <c r="AV165" s="14">
        <f t="shared" si="175"/>
        <v>0.0173205080756888</v>
      </c>
      <c r="AW165" s="5">
        <v>0.01</v>
      </c>
      <c r="AX165" s="5">
        <v>0.26</v>
      </c>
      <c r="AY165" s="14">
        <f t="shared" si="176"/>
        <v>0.0173205080756888</v>
      </c>
      <c r="AZ165" s="5">
        <v>0.01</v>
      </c>
      <c r="BA165" s="33">
        <f t="shared" si="168"/>
        <v>-0.175890666463664</v>
      </c>
      <c r="BB165" s="33">
        <f t="shared" si="169"/>
        <v>0.00251987266715515</v>
      </c>
      <c r="CI165" s="5">
        <v>15.3</v>
      </c>
      <c r="CJ165" s="14">
        <f t="shared" si="214"/>
        <v>1.73205080756888</v>
      </c>
      <c r="CK165" s="5">
        <v>1</v>
      </c>
      <c r="CL165" s="5">
        <v>16.51</v>
      </c>
      <c r="CM165" s="14">
        <f t="shared" si="215"/>
        <v>0.484974226119286</v>
      </c>
      <c r="CN165" s="5">
        <v>0.28</v>
      </c>
      <c r="CO165" s="33">
        <f t="shared" si="216"/>
        <v>0.0761134295336467</v>
      </c>
      <c r="CP165" s="33">
        <f t="shared" si="217"/>
        <v>0.0045594831269655</v>
      </c>
      <c r="CQ165" s="5">
        <v>1.12</v>
      </c>
      <c r="CR165" s="14">
        <f t="shared" si="218"/>
        <v>0.311769145362398</v>
      </c>
      <c r="CS165" s="5">
        <v>0.18</v>
      </c>
      <c r="CT165" s="5">
        <v>1.33</v>
      </c>
      <c r="CU165" s="14">
        <f t="shared" si="219"/>
        <v>0.0519615242270663</v>
      </c>
      <c r="CV165" s="5">
        <v>0.03</v>
      </c>
      <c r="CW165" s="33">
        <f t="shared" si="220"/>
        <v>0.171850256926659</v>
      </c>
      <c r="CX165" s="33">
        <f t="shared" si="221"/>
        <v>0.0263378724065804</v>
      </c>
      <c r="CY165" s="5">
        <v>2.63</v>
      </c>
      <c r="CZ165" s="14">
        <f t="shared" si="202"/>
        <v>0.814063879557372</v>
      </c>
      <c r="DA165" s="5">
        <v>0.47</v>
      </c>
      <c r="DB165" s="5">
        <v>3.23</v>
      </c>
      <c r="DC165" s="14">
        <f t="shared" si="203"/>
        <v>0.900666419935816</v>
      </c>
      <c r="DD165" s="5">
        <v>0.52</v>
      </c>
      <c r="DE165" s="33">
        <f t="shared" si="204"/>
        <v>0.205498291044892</v>
      </c>
      <c r="DF165" s="33">
        <f t="shared" si="205"/>
        <v>0.0578542814035686</v>
      </c>
      <c r="EE165" s="5">
        <v>323.13</v>
      </c>
      <c r="EF165" s="14">
        <f t="shared" si="178"/>
        <v>42.348642245059</v>
      </c>
      <c r="EG165" s="5">
        <v>24.45</v>
      </c>
      <c r="EH165" s="5">
        <v>334.94</v>
      </c>
      <c r="EI165" s="14">
        <f t="shared" si="179"/>
        <v>6.11413935071814</v>
      </c>
      <c r="EJ165" s="5">
        <v>3.53</v>
      </c>
      <c r="EK165" s="33">
        <f t="shared" si="180"/>
        <v>0.0358966922755437</v>
      </c>
      <c r="EL165" s="33">
        <f t="shared" si="181"/>
        <v>0.00583643958643447</v>
      </c>
      <c r="EM165" s="5">
        <v>48.66</v>
      </c>
      <c r="EN165" s="14">
        <f t="shared" si="206"/>
        <v>10.8079970392298</v>
      </c>
      <c r="EO165" s="5">
        <v>6.24</v>
      </c>
      <c r="EP165" s="5">
        <v>48.67</v>
      </c>
      <c r="EQ165" s="14">
        <f t="shared" si="207"/>
        <v>3.25625551822949</v>
      </c>
      <c r="ER165" s="5">
        <v>1.88</v>
      </c>
      <c r="ES165" s="33">
        <f t="shared" si="208"/>
        <v>0.00020548648998675</v>
      </c>
      <c r="ET165" s="33">
        <f t="shared" si="209"/>
        <v>0.0179367457881654</v>
      </c>
      <c r="EU165" s="5">
        <v>46.74</v>
      </c>
      <c r="EV165" s="14">
        <f t="shared" si="210"/>
        <v>20.6980071504481</v>
      </c>
      <c r="EW165" s="5">
        <v>11.95</v>
      </c>
      <c r="EX165" s="5">
        <v>38.68</v>
      </c>
      <c r="EY165" s="14">
        <f t="shared" si="211"/>
        <v>7.51710050484893</v>
      </c>
      <c r="EZ165" s="5">
        <v>4.34</v>
      </c>
      <c r="FA165" s="33">
        <f t="shared" si="198"/>
        <v>-0.189277658525618</v>
      </c>
      <c r="FB165" s="33">
        <f t="shared" si="199"/>
        <v>0.0779564194044249</v>
      </c>
      <c r="FC165" s="5">
        <v>33.39</v>
      </c>
      <c r="FD165" s="14">
        <f t="shared" si="212"/>
        <v>21.0963788361889</v>
      </c>
      <c r="FE165" s="5">
        <v>12.18</v>
      </c>
      <c r="FF165" s="5">
        <v>23.05</v>
      </c>
      <c r="FG165" s="14">
        <f t="shared" si="213"/>
        <v>10.9119200876839</v>
      </c>
      <c r="FH165" s="5">
        <v>6.3</v>
      </c>
      <c r="FI165" s="33">
        <f t="shared" si="200"/>
        <v>-0.370590684512905</v>
      </c>
      <c r="FJ165" s="33">
        <f t="shared" si="201"/>
        <v>0.207767562432301</v>
      </c>
      <c r="FK165" s="5">
        <v>137.89</v>
      </c>
      <c r="FL165" s="14">
        <f t="shared" si="222"/>
        <v>59.1322145704015</v>
      </c>
      <c r="FM165" s="5">
        <v>34.14</v>
      </c>
      <c r="FN165" s="5">
        <v>132.01</v>
      </c>
      <c r="FO165" s="14">
        <f t="shared" si="223"/>
        <v>66.5453920267963</v>
      </c>
      <c r="FP165" s="5">
        <v>38.42</v>
      </c>
      <c r="FQ165" s="33">
        <f t="shared" si="233"/>
        <v>-0.0435785885609823</v>
      </c>
      <c r="FR165" s="33">
        <f t="shared" si="224"/>
        <v>0.146003585444247</v>
      </c>
      <c r="FS165" s="5">
        <v>0.00286</v>
      </c>
      <c r="FT165" s="14">
        <f t="shared" si="225"/>
        <v>0.000374122974434877</v>
      </c>
      <c r="FU165" s="5">
        <v>0.000216</v>
      </c>
      <c r="FV165" s="43">
        <v>0.00326</v>
      </c>
      <c r="FW165" s="14">
        <f t="shared" si="226"/>
        <v>0.00058543317295828</v>
      </c>
      <c r="FX165" s="43">
        <v>0.000338</v>
      </c>
      <c r="FY165" s="33">
        <f t="shared" si="227"/>
        <v>0.130905570546854</v>
      </c>
      <c r="FZ165" s="33">
        <f t="shared" si="228"/>
        <v>0.0164536923477689</v>
      </c>
      <c r="GA165" s="43">
        <v>0.0055</v>
      </c>
      <c r="GB165" s="14">
        <f t="shared" si="229"/>
        <v>0.00278860180018589</v>
      </c>
      <c r="GC165" s="43">
        <v>0.00161</v>
      </c>
      <c r="GD165" s="43">
        <v>0.00847</v>
      </c>
      <c r="GE165" s="14">
        <f t="shared" si="230"/>
        <v>0.000666839560914018</v>
      </c>
      <c r="GF165" s="43">
        <v>0.000385</v>
      </c>
      <c r="GG165" s="33">
        <f t="shared" si="231"/>
        <v>0.431782416425538</v>
      </c>
      <c r="GH165" s="33">
        <f t="shared" si="232"/>
        <v>0.0877553719008264</v>
      </c>
    </row>
    <row r="166" spans="1:190">
      <c r="A166" s="4">
        <v>35</v>
      </c>
      <c r="B166" s="4" t="s">
        <v>369</v>
      </c>
      <c r="C166" s="4" t="s">
        <v>370</v>
      </c>
      <c r="D166" s="4" t="s">
        <v>371</v>
      </c>
      <c r="E166" s="5">
        <v>-101.63</v>
      </c>
      <c r="F166" s="5">
        <v>41.2</v>
      </c>
      <c r="G166" s="4" t="s">
        <v>372</v>
      </c>
      <c r="H166" s="4" t="s">
        <v>123</v>
      </c>
      <c r="I166" s="4">
        <v>965</v>
      </c>
      <c r="J166" s="5">
        <v>9.3</v>
      </c>
      <c r="K166" s="4">
        <v>454</v>
      </c>
      <c r="L166" t="s">
        <v>173</v>
      </c>
      <c r="M166" s="8"/>
      <c r="N166" s="8"/>
      <c r="S166" s="8"/>
      <c r="V166" s="7" t="s">
        <v>234</v>
      </c>
      <c r="W166" s="7" t="s">
        <v>235</v>
      </c>
      <c r="X166" s="24" t="s">
        <v>375</v>
      </c>
      <c r="Y166" s="4" t="s">
        <v>305</v>
      </c>
      <c r="Z166" s="4" t="s">
        <v>125</v>
      </c>
      <c r="AA166" s="4">
        <v>2008</v>
      </c>
      <c r="AB166" s="4">
        <v>7</v>
      </c>
      <c r="AC166" s="7" t="s">
        <v>96</v>
      </c>
      <c r="AD166" s="4" t="s">
        <v>90</v>
      </c>
      <c r="AE166" s="5">
        <v>0.275700002908707</v>
      </c>
      <c r="AF166" s="4">
        <v>3</v>
      </c>
      <c r="AG166" s="4" t="s">
        <v>139</v>
      </c>
      <c r="AH166" s="4" t="s">
        <v>139</v>
      </c>
      <c r="AI166" s="4">
        <v>20</v>
      </c>
      <c r="AJ166" s="8">
        <v>24</v>
      </c>
      <c r="AK166" s="4" t="s">
        <v>379</v>
      </c>
      <c r="AL166" s="4" t="s">
        <v>114</v>
      </c>
      <c r="AM166" s="7" t="s">
        <v>94</v>
      </c>
      <c r="AN166" s="7" t="s">
        <v>95</v>
      </c>
      <c r="AO166" s="5">
        <v>6.7</v>
      </c>
      <c r="AP166" s="5">
        <v>1.401</v>
      </c>
      <c r="AQ166" s="9">
        <v>0.111</v>
      </c>
      <c r="AR166" s="9">
        <v>71.4</v>
      </c>
      <c r="AS166" s="9">
        <v>18.1</v>
      </c>
      <c r="AT166" s="9">
        <v>10.5</v>
      </c>
      <c r="AU166" s="5">
        <v>0.31</v>
      </c>
      <c r="AV166" s="14">
        <f t="shared" si="175"/>
        <v>0.0173205080756888</v>
      </c>
      <c r="AW166" s="5">
        <v>0.01</v>
      </c>
      <c r="AX166" s="5">
        <v>0.21</v>
      </c>
      <c r="AY166" s="14">
        <f t="shared" si="176"/>
        <v>0.0692820323027551</v>
      </c>
      <c r="AZ166" s="5">
        <v>0.04</v>
      </c>
      <c r="BA166" s="33">
        <f t="shared" si="168"/>
        <v>-0.389464766761723</v>
      </c>
      <c r="BB166" s="33">
        <f t="shared" si="169"/>
        <v>0.0373217618646487</v>
      </c>
      <c r="CI166" s="5">
        <v>15.3</v>
      </c>
      <c r="CJ166" s="14">
        <f t="shared" si="214"/>
        <v>1.73205080756888</v>
      </c>
      <c r="CK166" s="5">
        <v>1</v>
      </c>
      <c r="CL166" s="5">
        <v>13.13</v>
      </c>
      <c r="CM166" s="14">
        <f t="shared" si="215"/>
        <v>2.26898655791523</v>
      </c>
      <c r="CN166" s="5">
        <v>1.31</v>
      </c>
      <c r="CO166" s="33">
        <f t="shared" si="216"/>
        <v>-0.152953140083685</v>
      </c>
      <c r="CP166" s="33">
        <f t="shared" si="217"/>
        <v>0.0142262165776816</v>
      </c>
      <c r="CQ166" s="5">
        <v>1.12</v>
      </c>
      <c r="CR166" s="14">
        <f t="shared" si="218"/>
        <v>0.311769145362398</v>
      </c>
      <c r="CS166" s="5">
        <v>0.18</v>
      </c>
      <c r="CT166" s="5">
        <v>1.06</v>
      </c>
      <c r="CU166" s="14">
        <f t="shared" si="219"/>
        <v>0.190525588832577</v>
      </c>
      <c r="CV166" s="5">
        <v>0.11</v>
      </c>
      <c r="CW166" s="33">
        <f t="shared" si="220"/>
        <v>-0.0550597771830274</v>
      </c>
      <c r="CX166" s="33">
        <f t="shared" si="221"/>
        <v>0.0365980385568253</v>
      </c>
      <c r="CY166" s="5">
        <v>2.63</v>
      </c>
      <c r="CZ166" s="14">
        <f t="shared" si="202"/>
        <v>0.814063879557372</v>
      </c>
      <c r="DA166" s="5">
        <v>0.47</v>
      </c>
      <c r="DB166" s="5">
        <v>3.67</v>
      </c>
      <c r="DC166" s="14">
        <f t="shared" si="203"/>
        <v>1.00458946838995</v>
      </c>
      <c r="DD166" s="5">
        <v>0.58</v>
      </c>
      <c r="DE166" s="33">
        <f t="shared" si="204"/>
        <v>0.333207815876806</v>
      </c>
      <c r="DF166" s="33">
        <f t="shared" si="205"/>
        <v>0.0569123279804943</v>
      </c>
      <c r="EE166" s="5">
        <v>323.13</v>
      </c>
      <c r="EF166" s="14">
        <f t="shared" si="178"/>
        <v>42.348642245059</v>
      </c>
      <c r="EG166" s="5">
        <v>24.45</v>
      </c>
      <c r="EH166" s="5">
        <v>291.08</v>
      </c>
      <c r="EI166" s="14">
        <f t="shared" si="179"/>
        <v>43.1107446003894</v>
      </c>
      <c r="EJ166" s="5">
        <v>24.89</v>
      </c>
      <c r="EK166" s="33">
        <f t="shared" si="180"/>
        <v>-0.104456575551903</v>
      </c>
      <c r="EL166" s="33">
        <f t="shared" si="181"/>
        <v>0.0130371775743378</v>
      </c>
      <c r="EM166" s="5">
        <v>48.66</v>
      </c>
      <c r="EN166" s="14">
        <f t="shared" si="206"/>
        <v>10.8079970392298</v>
      </c>
      <c r="EO166" s="5">
        <v>6.24</v>
      </c>
      <c r="EP166" s="5">
        <v>46.97</v>
      </c>
      <c r="EQ166" s="14">
        <f t="shared" si="207"/>
        <v>3.30821704245655</v>
      </c>
      <c r="ER166" s="5">
        <v>1.91</v>
      </c>
      <c r="ES166" s="33">
        <f t="shared" si="208"/>
        <v>-0.0353482373164726</v>
      </c>
      <c r="ET166" s="33">
        <f t="shared" si="209"/>
        <v>0.0180982442419311</v>
      </c>
      <c r="EU166" s="5">
        <v>46.74</v>
      </c>
      <c r="EV166" s="14">
        <f t="shared" si="210"/>
        <v>20.6980071504481</v>
      </c>
      <c r="EW166" s="5">
        <v>11.95</v>
      </c>
      <c r="EX166" s="5">
        <v>59.79</v>
      </c>
      <c r="EY166" s="14">
        <f t="shared" si="211"/>
        <v>11.2756507572734</v>
      </c>
      <c r="EZ166" s="5">
        <v>6.51</v>
      </c>
      <c r="FA166" s="33">
        <f t="shared" si="198"/>
        <v>0.246238093782101</v>
      </c>
      <c r="FB166" s="33">
        <f t="shared" si="199"/>
        <v>0.0772220664546254</v>
      </c>
      <c r="FC166" s="5">
        <v>33.39</v>
      </c>
      <c r="FD166" s="14">
        <f t="shared" si="212"/>
        <v>21.0963788361889</v>
      </c>
      <c r="FE166" s="5">
        <v>12.18</v>
      </c>
      <c r="FF166" s="5">
        <v>32.64</v>
      </c>
      <c r="FG166" s="14">
        <f t="shared" si="213"/>
        <v>2.58075570327763</v>
      </c>
      <c r="FH166" s="5">
        <v>1.49</v>
      </c>
      <c r="FI166" s="33">
        <f t="shared" si="200"/>
        <v>-0.0227179238596569</v>
      </c>
      <c r="FJ166" s="33">
        <f t="shared" si="201"/>
        <v>0.135148234376801</v>
      </c>
      <c r="FK166" s="5">
        <v>137.89</v>
      </c>
      <c r="FL166" s="14">
        <f t="shared" si="222"/>
        <v>59.1322145704015</v>
      </c>
      <c r="FM166" s="5">
        <v>34.14</v>
      </c>
      <c r="FN166" s="5">
        <v>135.95</v>
      </c>
      <c r="FO166" s="14">
        <f t="shared" si="223"/>
        <v>11.2063687249706</v>
      </c>
      <c r="FP166" s="5">
        <v>6.47</v>
      </c>
      <c r="FQ166" s="33">
        <f t="shared" si="233"/>
        <v>-0.0141690947751707</v>
      </c>
      <c r="FR166" s="33">
        <f t="shared" si="224"/>
        <v>0.0635650491513128</v>
      </c>
      <c r="FS166" s="5">
        <v>0.00286</v>
      </c>
      <c r="FT166" s="14">
        <f t="shared" si="225"/>
        <v>0.000374122974434877</v>
      </c>
      <c r="FU166" s="5">
        <v>0.000216</v>
      </c>
      <c r="FV166" s="43">
        <v>0.00381</v>
      </c>
      <c r="FW166" s="14">
        <f t="shared" si="226"/>
        <v>0.000329089653438087</v>
      </c>
      <c r="FX166" s="43">
        <v>0.00019</v>
      </c>
      <c r="FY166" s="33">
        <f t="shared" si="227"/>
        <v>0.286807564306848</v>
      </c>
      <c r="FZ166" s="33">
        <f t="shared" si="228"/>
        <v>0.00819084026592371</v>
      </c>
      <c r="GA166" s="43">
        <v>0.0055</v>
      </c>
      <c r="GB166" s="14">
        <f t="shared" si="229"/>
        <v>0.00278860180018589</v>
      </c>
      <c r="GC166" s="43">
        <v>0.00161</v>
      </c>
      <c r="GD166" s="43">
        <v>0.00949</v>
      </c>
      <c r="GE166" s="14">
        <f t="shared" si="230"/>
        <v>0.00235558909829367</v>
      </c>
      <c r="GF166" s="43">
        <v>0.00136</v>
      </c>
      <c r="GG166" s="33">
        <f t="shared" si="231"/>
        <v>0.545490520383411</v>
      </c>
      <c r="GH166" s="33">
        <f t="shared" si="232"/>
        <v>0.106226652892333</v>
      </c>
    </row>
    <row r="167" spans="1:190">
      <c r="A167" s="4">
        <v>35</v>
      </c>
      <c r="B167" s="4" t="s">
        <v>369</v>
      </c>
      <c r="C167" s="4" t="s">
        <v>370</v>
      </c>
      <c r="D167" s="4" t="s">
        <v>380</v>
      </c>
      <c r="E167" s="5">
        <v>-95.58</v>
      </c>
      <c r="F167" s="5">
        <v>39.07</v>
      </c>
      <c r="G167" s="4" t="s">
        <v>381</v>
      </c>
      <c r="H167" s="4" t="s">
        <v>123</v>
      </c>
      <c r="I167" s="4">
        <v>440</v>
      </c>
      <c r="J167" s="5">
        <v>12</v>
      </c>
      <c r="K167" s="4">
        <v>871</v>
      </c>
      <c r="L167" t="s">
        <v>86</v>
      </c>
      <c r="M167" s="6">
        <v>10</v>
      </c>
      <c r="N167" s="7" t="s">
        <v>96</v>
      </c>
      <c r="O167" s="4" t="s">
        <v>88</v>
      </c>
      <c r="P167" s="4" t="s">
        <v>88</v>
      </c>
      <c r="Q167" s="4" t="s">
        <v>125</v>
      </c>
      <c r="S167" s="8"/>
      <c r="AA167" s="4">
        <v>2008</v>
      </c>
      <c r="AB167" s="4">
        <v>7</v>
      </c>
      <c r="AC167" s="7" t="s">
        <v>96</v>
      </c>
      <c r="AD167" s="4" t="s">
        <v>90</v>
      </c>
      <c r="AE167" s="5">
        <v>0.622900009155273</v>
      </c>
      <c r="AF167" s="4">
        <v>3</v>
      </c>
      <c r="AG167" s="4" t="s">
        <v>139</v>
      </c>
      <c r="AH167" s="4" t="s">
        <v>139</v>
      </c>
      <c r="AI167" s="4">
        <v>20</v>
      </c>
      <c r="AJ167" s="8">
        <v>24</v>
      </c>
      <c r="AK167" s="4" t="s">
        <v>373</v>
      </c>
      <c r="AL167" s="4" t="s">
        <v>114</v>
      </c>
      <c r="AM167" s="7" t="s">
        <v>94</v>
      </c>
      <c r="AN167" s="7" t="s">
        <v>95</v>
      </c>
      <c r="AO167" s="5">
        <v>6.2</v>
      </c>
      <c r="AP167" s="5">
        <v>3.719</v>
      </c>
      <c r="AQ167" s="9">
        <v>0.283</v>
      </c>
      <c r="AR167" s="9">
        <v>31.9</v>
      </c>
      <c r="AS167" s="9">
        <v>49.8</v>
      </c>
      <c r="AT167" s="9">
        <v>18.3</v>
      </c>
      <c r="AU167" s="5">
        <v>0.41</v>
      </c>
      <c r="AV167" s="14">
        <f t="shared" si="175"/>
        <v>0.0692820323027551</v>
      </c>
      <c r="AW167" s="5">
        <v>0.04</v>
      </c>
      <c r="AX167" s="5">
        <v>0.45</v>
      </c>
      <c r="AY167" s="14">
        <f t="shared" si="176"/>
        <v>0.0692820323027551</v>
      </c>
      <c r="AZ167" s="5">
        <v>0.04</v>
      </c>
      <c r="BA167" s="33">
        <f t="shared" si="168"/>
        <v>0.093090423066012</v>
      </c>
      <c r="BB167" s="33">
        <f t="shared" si="169"/>
        <v>0.0174193785298287</v>
      </c>
      <c r="CI167" s="5">
        <v>37.34</v>
      </c>
      <c r="CJ167" s="14">
        <f t="shared" si="214"/>
        <v>8.90274115090403</v>
      </c>
      <c r="CK167" s="5">
        <v>5.14</v>
      </c>
      <c r="CL167" s="5">
        <v>37.62</v>
      </c>
      <c r="CM167" s="14">
        <f t="shared" si="215"/>
        <v>4.12228092201393</v>
      </c>
      <c r="CN167" s="5">
        <v>2.38</v>
      </c>
      <c r="CO167" s="33">
        <f t="shared" si="216"/>
        <v>0.00747068575930765</v>
      </c>
      <c r="CP167" s="33">
        <f t="shared" si="217"/>
        <v>0.0229509827405679</v>
      </c>
      <c r="CQ167" s="5">
        <v>2.8</v>
      </c>
      <c r="CR167" s="14">
        <f t="shared" si="218"/>
        <v>0.554256258422041</v>
      </c>
      <c r="CS167" s="5">
        <v>0.32</v>
      </c>
      <c r="CT167" s="5">
        <v>2.93</v>
      </c>
      <c r="CU167" s="14">
        <f t="shared" si="219"/>
        <v>0.398371685740842</v>
      </c>
      <c r="CV167" s="5">
        <v>0.23</v>
      </c>
      <c r="CW167" s="33">
        <f t="shared" si="220"/>
        <v>0.045383005847818</v>
      </c>
      <c r="CX167" s="33">
        <f t="shared" si="221"/>
        <v>0.0192232065746193</v>
      </c>
      <c r="CY167" s="5">
        <v>0.46</v>
      </c>
      <c r="CZ167" s="14">
        <f t="shared" si="202"/>
        <v>0.0173205080756888</v>
      </c>
      <c r="DA167" s="5">
        <v>0.01</v>
      </c>
      <c r="DB167" s="5">
        <v>0.545</v>
      </c>
      <c r="DC167" s="14">
        <f t="shared" si="203"/>
        <v>0.0692820323027551</v>
      </c>
      <c r="DD167" s="5">
        <v>0.04</v>
      </c>
      <c r="DE167" s="33">
        <f t="shared" si="204"/>
        <v>0.169559305180103</v>
      </c>
      <c r="DF167" s="33">
        <f t="shared" si="205"/>
        <v>0.00585934174896648</v>
      </c>
      <c r="EE167" s="5">
        <v>621.61</v>
      </c>
      <c r="EF167" s="14">
        <f t="shared" si="178"/>
        <v>52.6716650581696</v>
      </c>
      <c r="EG167" s="5">
        <v>30.41</v>
      </c>
      <c r="EH167" s="5">
        <v>538.39</v>
      </c>
      <c r="EI167" s="14">
        <f t="shared" si="179"/>
        <v>60.6737397891378</v>
      </c>
      <c r="EJ167" s="5">
        <v>35.03</v>
      </c>
      <c r="EK167" s="33">
        <f t="shared" si="180"/>
        <v>-0.143729681833358</v>
      </c>
      <c r="EL167" s="33">
        <f t="shared" si="181"/>
        <v>0.00662666918061996</v>
      </c>
      <c r="EM167" s="5">
        <v>95.18</v>
      </c>
      <c r="EN167" s="14">
        <f t="shared" si="206"/>
        <v>8.98934369128247</v>
      </c>
      <c r="EO167" s="5">
        <v>5.19</v>
      </c>
      <c r="EP167" s="5">
        <v>92.77</v>
      </c>
      <c r="EQ167" s="14">
        <f t="shared" si="207"/>
        <v>10.4789073857917</v>
      </c>
      <c r="ER167" s="5">
        <v>6.05</v>
      </c>
      <c r="ES167" s="33">
        <f t="shared" si="208"/>
        <v>-0.0256465240277839</v>
      </c>
      <c r="ET167" s="33">
        <f t="shared" si="209"/>
        <v>0.00722633386439123</v>
      </c>
      <c r="EU167" s="5">
        <v>111.88</v>
      </c>
      <c r="EV167" s="14">
        <f t="shared" si="210"/>
        <v>45.3797311583046</v>
      </c>
      <c r="EW167" s="5">
        <v>26.2</v>
      </c>
      <c r="EX167" s="5">
        <v>105.66</v>
      </c>
      <c r="EY167" s="14">
        <f t="shared" si="211"/>
        <v>17.3378285837645</v>
      </c>
      <c r="EZ167" s="5">
        <v>10.01</v>
      </c>
      <c r="FA167" s="33">
        <f t="shared" si="198"/>
        <v>-0.0572004765975898</v>
      </c>
      <c r="FB167" s="33">
        <f t="shared" si="199"/>
        <v>0.0638152859371671</v>
      </c>
      <c r="FC167" s="5">
        <v>98.5</v>
      </c>
      <c r="FD167" s="14">
        <f t="shared" si="212"/>
        <v>1.61080725103906</v>
      </c>
      <c r="FE167" s="5">
        <v>0.93</v>
      </c>
      <c r="FF167" s="5">
        <v>92.51</v>
      </c>
      <c r="FG167" s="14">
        <f t="shared" si="213"/>
        <v>68.1042377536082</v>
      </c>
      <c r="FH167" s="5">
        <v>39.32</v>
      </c>
      <c r="FI167" s="33">
        <f t="shared" si="200"/>
        <v>-0.0627398013948159</v>
      </c>
      <c r="FJ167" s="33">
        <f t="shared" si="201"/>
        <v>0.180744007141449</v>
      </c>
      <c r="FK167" s="5">
        <v>364.91</v>
      </c>
      <c r="FL167" s="14">
        <f t="shared" si="222"/>
        <v>65.1424308726655</v>
      </c>
      <c r="FM167" s="5">
        <v>37.61</v>
      </c>
      <c r="FN167" s="5">
        <v>385.15</v>
      </c>
      <c r="FO167" s="14">
        <f t="shared" si="223"/>
        <v>120.706620779475</v>
      </c>
      <c r="FP167" s="5">
        <v>69.69</v>
      </c>
      <c r="FQ167" s="33">
        <f t="shared" si="233"/>
        <v>0.0539821209636466</v>
      </c>
      <c r="FR167" s="33">
        <f t="shared" si="224"/>
        <v>0.0433628900562017</v>
      </c>
      <c r="FS167" s="43">
        <v>0.00207</v>
      </c>
      <c r="FT167" s="14">
        <f t="shared" si="225"/>
        <v>0.000219970452561247</v>
      </c>
      <c r="FU167" s="43">
        <v>0.000127</v>
      </c>
      <c r="FV167" s="43">
        <v>0.0017</v>
      </c>
      <c r="FW167" s="14">
        <f t="shared" si="226"/>
        <v>0.000167142902930397</v>
      </c>
      <c r="FX167" s="43">
        <v>9.65e-5</v>
      </c>
      <c r="FY167" s="33">
        <f t="shared" si="227"/>
        <v>-0.196920356215107</v>
      </c>
      <c r="FZ167" s="33">
        <f t="shared" si="228"/>
        <v>0.00698638035546246</v>
      </c>
      <c r="GA167" s="43">
        <v>0.00257</v>
      </c>
      <c r="GB167" s="14">
        <f t="shared" si="229"/>
        <v>0.00206114046100696</v>
      </c>
      <c r="GC167" s="43">
        <v>0.00119</v>
      </c>
      <c r="GD167" s="43">
        <v>0.00248</v>
      </c>
      <c r="GE167" s="14">
        <f t="shared" si="230"/>
        <v>0.000436476803507357</v>
      </c>
      <c r="GF167" s="43">
        <v>0.000252</v>
      </c>
      <c r="GG167" s="33">
        <f t="shared" si="231"/>
        <v>-0.0356473387302376</v>
      </c>
      <c r="GH167" s="33">
        <f t="shared" si="232"/>
        <v>0.224726611343904</v>
      </c>
    </row>
    <row r="168" spans="1:190">
      <c r="A168" s="4">
        <v>35</v>
      </c>
      <c r="B168" s="4" t="s">
        <v>369</v>
      </c>
      <c r="C168" s="4" t="s">
        <v>370</v>
      </c>
      <c r="D168" s="4" t="s">
        <v>380</v>
      </c>
      <c r="E168" s="5">
        <v>-95.58</v>
      </c>
      <c r="F168" s="5">
        <v>39.07</v>
      </c>
      <c r="G168" s="4" t="s">
        <v>381</v>
      </c>
      <c r="H168" s="4" t="s">
        <v>123</v>
      </c>
      <c r="I168" s="4">
        <v>440</v>
      </c>
      <c r="J168" s="5">
        <v>12</v>
      </c>
      <c r="K168" s="4">
        <v>871</v>
      </c>
      <c r="L168" t="s">
        <v>136</v>
      </c>
      <c r="M168" s="8"/>
      <c r="N168" s="8"/>
      <c r="R168" s="6">
        <v>10</v>
      </c>
      <c r="S168" s="7" t="s">
        <v>96</v>
      </c>
      <c r="T168" s="4" t="s">
        <v>300</v>
      </c>
      <c r="U168" s="4" t="s">
        <v>125</v>
      </c>
      <c r="AA168" s="4">
        <v>2008</v>
      </c>
      <c r="AB168" s="4">
        <v>7</v>
      </c>
      <c r="AC168" s="7" t="s">
        <v>96</v>
      </c>
      <c r="AD168" s="4" t="s">
        <v>90</v>
      </c>
      <c r="AE168" s="5">
        <v>0.622900009155273</v>
      </c>
      <c r="AF168" s="4">
        <v>3</v>
      </c>
      <c r="AG168" s="4" t="s">
        <v>139</v>
      </c>
      <c r="AH168" s="4" t="s">
        <v>139</v>
      </c>
      <c r="AI168" s="4">
        <v>20</v>
      </c>
      <c r="AJ168" s="8">
        <v>24</v>
      </c>
      <c r="AK168" s="4" t="s">
        <v>374</v>
      </c>
      <c r="AL168" s="4" t="s">
        <v>114</v>
      </c>
      <c r="AM168" s="7" t="s">
        <v>94</v>
      </c>
      <c r="AN168" s="7" t="s">
        <v>95</v>
      </c>
      <c r="AO168" s="5">
        <v>6.2</v>
      </c>
      <c r="AP168" s="5">
        <v>3.719</v>
      </c>
      <c r="AQ168" s="9">
        <v>0.283</v>
      </c>
      <c r="AR168" s="9">
        <v>31.9</v>
      </c>
      <c r="AS168" s="9">
        <v>49.8</v>
      </c>
      <c r="AT168" s="9">
        <v>18.3</v>
      </c>
      <c r="AU168" s="5">
        <v>0.41</v>
      </c>
      <c r="AV168" s="14">
        <f t="shared" si="175"/>
        <v>0.0692820323027551</v>
      </c>
      <c r="AW168" s="5">
        <v>0.04</v>
      </c>
      <c r="AX168" s="5">
        <v>0.035</v>
      </c>
      <c r="AY168" s="14">
        <f t="shared" si="176"/>
        <v>0.0866025403784439</v>
      </c>
      <c r="AZ168" s="5">
        <v>0.05</v>
      </c>
      <c r="BA168" s="33">
        <f t="shared" si="168"/>
        <v>-2.46080909820894</v>
      </c>
      <c r="BB168" s="33">
        <f t="shared" si="169"/>
        <v>2.05033447049254</v>
      </c>
      <c r="CI168" s="5">
        <v>37.34</v>
      </c>
      <c r="CJ168" s="14">
        <f t="shared" si="214"/>
        <v>8.90274115090403</v>
      </c>
      <c r="CK168" s="5">
        <v>5.14</v>
      </c>
      <c r="CL168" s="5">
        <v>37.56</v>
      </c>
      <c r="CM168" s="14">
        <f t="shared" si="215"/>
        <v>2.42487113059643</v>
      </c>
      <c r="CN168" s="5">
        <v>1.4</v>
      </c>
      <c r="CO168" s="33">
        <f t="shared" si="216"/>
        <v>0.00587451622648594</v>
      </c>
      <c r="CP168" s="33">
        <f t="shared" si="217"/>
        <v>0.0203379494320305</v>
      </c>
      <c r="CQ168" s="5">
        <v>2.8</v>
      </c>
      <c r="CR168" s="14">
        <f t="shared" si="218"/>
        <v>0.554256258422041</v>
      </c>
      <c r="CS168" s="5">
        <v>0.32</v>
      </c>
      <c r="CT168" s="5">
        <v>2.82</v>
      </c>
      <c r="CU168" s="14">
        <f t="shared" si="219"/>
        <v>0.242487113059643</v>
      </c>
      <c r="CV168" s="5">
        <v>0.14</v>
      </c>
      <c r="CW168" s="33">
        <f t="shared" si="220"/>
        <v>0.00711746776886413</v>
      </c>
      <c r="CX168" s="33">
        <f t="shared" si="221"/>
        <v>0.0155258892450899</v>
      </c>
      <c r="CY168" s="5">
        <v>0.46</v>
      </c>
      <c r="CZ168" s="14">
        <f t="shared" si="202"/>
        <v>0.0173205080756888</v>
      </c>
      <c r="DA168" s="5">
        <v>0.01</v>
      </c>
      <c r="DB168" s="5">
        <v>0.5</v>
      </c>
      <c r="DC168" s="14">
        <f t="shared" si="203"/>
        <v>0.13856406460551</v>
      </c>
      <c r="DD168" s="5">
        <v>0.08</v>
      </c>
      <c r="DE168" s="33">
        <f t="shared" si="204"/>
        <v>0.083381608939051</v>
      </c>
      <c r="DF168" s="33">
        <f t="shared" si="205"/>
        <v>0.0260725897920605</v>
      </c>
      <c r="EE168" s="5">
        <v>621.61</v>
      </c>
      <c r="EF168" s="14">
        <f t="shared" si="178"/>
        <v>52.6716650581696</v>
      </c>
      <c r="EG168" s="5">
        <v>30.41</v>
      </c>
      <c r="EH168" s="5">
        <v>787.85</v>
      </c>
      <c r="EI168" s="14">
        <f t="shared" si="179"/>
        <v>248.272162756923</v>
      </c>
      <c r="EJ168" s="5">
        <v>143.34</v>
      </c>
      <c r="EK168" s="33">
        <f t="shared" si="180"/>
        <v>0.236994829967932</v>
      </c>
      <c r="EL168" s="33">
        <f t="shared" si="181"/>
        <v>0.0354948020258548</v>
      </c>
      <c r="EM168" s="5">
        <v>95.18</v>
      </c>
      <c r="EN168" s="14">
        <f t="shared" si="206"/>
        <v>8.98934369128247</v>
      </c>
      <c r="EO168" s="5">
        <v>5.19</v>
      </c>
      <c r="EP168" s="5">
        <v>109.43</v>
      </c>
      <c r="EQ168" s="14">
        <f t="shared" si="207"/>
        <v>27.2278386949828</v>
      </c>
      <c r="ER168" s="5">
        <v>15.72</v>
      </c>
      <c r="ES168" s="33">
        <f t="shared" si="208"/>
        <v>0.139515239737388</v>
      </c>
      <c r="ET168" s="33">
        <f t="shared" si="209"/>
        <v>0.0236096528683171</v>
      </c>
      <c r="EU168" s="5">
        <v>111.88</v>
      </c>
      <c r="EV168" s="14">
        <f t="shared" si="210"/>
        <v>45.3797311583046</v>
      </c>
      <c r="EW168" s="5">
        <v>26.2</v>
      </c>
      <c r="EX168" s="5">
        <v>116.36</v>
      </c>
      <c r="EY168" s="14">
        <f t="shared" si="211"/>
        <v>8.57365149746594</v>
      </c>
      <c r="EZ168" s="5">
        <v>4.95</v>
      </c>
      <c r="FA168" s="33">
        <f t="shared" si="198"/>
        <v>0.0392619652932416</v>
      </c>
      <c r="FB168" s="33">
        <f t="shared" si="199"/>
        <v>0.0566497128639663</v>
      </c>
      <c r="FC168" s="5">
        <v>98.5</v>
      </c>
      <c r="FD168" s="14">
        <f t="shared" si="212"/>
        <v>1.61080725103906</v>
      </c>
      <c r="FE168" s="5">
        <v>0.93</v>
      </c>
      <c r="FF168" s="5">
        <v>135.44</v>
      </c>
      <c r="FG168" s="14">
        <f t="shared" si="213"/>
        <v>49.6752171610754</v>
      </c>
      <c r="FH168" s="5">
        <v>28.68</v>
      </c>
      <c r="FI168" s="33">
        <f t="shared" si="200"/>
        <v>0.318472189646837</v>
      </c>
      <c r="FJ168" s="33">
        <f t="shared" si="201"/>
        <v>0.0449290203595821</v>
      </c>
      <c r="FK168" s="5">
        <v>364.91</v>
      </c>
      <c r="FL168" s="14">
        <f t="shared" si="222"/>
        <v>65.1424308726655</v>
      </c>
      <c r="FM168" s="5">
        <v>37.61</v>
      </c>
      <c r="FN168" s="5">
        <v>329.02</v>
      </c>
      <c r="FO168" s="14">
        <f t="shared" si="223"/>
        <v>22.8803911679849</v>
      </c>
      <c r="FP168" s="5">
        <v>13.21</v>
      </c>
      <c r="FQ168" s="33">
        <f t="shared" si="233"/>
        <v>-0.103532208644054</v>
      </c>
      <c r="FR168" s="33">
        <f t="shared" si="224"/>
        <v>0.0122346905502072</v>
      </c>
      <c r="FS168" s="43">
        <v>0.00207</v>
      </c>
      <c r="FT168" s="14">
        <f t="shared" si="225"/>
        <v>0.000219970452561247</v>
      </c>
      <c r="FU168" s="43">
        <v>0.000127</v>
      </c>
      <c r="FV168" s="43">
        <v>0.00206</v>
      </c>
      <c r="FW168" s="14">
        <f t="shared" si="226"/>
        <v>0.000396639634933273</v>
      </c>
      <c r="FX168" s="43">
        <v>0.000229</v>
      </c>
      <c r="FY168" s="33">
        <f t="shared" si="227"/>
        <v>-0.00484262447578754</v>
      </c>
      <c r="FZ168" s="33">
        <f t="shared" si="228"/>
        <v>0.0161218165392732</v>
      </c>
      <c r="GA168" s="43">
        <v>0.00257</v>
      </c>
      <c r="GB168" s="14">
        <f t="shared" si="229"/>
        <v>0.00206114046100696</v>
      </c>
      <c r="GC168" s="43">
        <v>0.00119</v>
      </c>
      <c r="GD168" s="43">
        <v>0.00213</v>
      </c>
      <c r="GE168" s="14">
        <f t="shared" si="230"/>
        <v>0.000807135676327097</v>
      </c>
      <c r="GF168" s="43">
        <v>0.000466</v>
      </c>
      <c r="GG168" s="33">
        <f t="shared" si="231"/>
        <v>-0.187783919185795</v>
      </c>
      <c r="GH168" s="33">
        <f t="shared" si="232"/>
        <v>0.262265830044236</v>
      </c>
    </row>
    <row r="169" spans="1:190">
      <c r="A169" s="4">
        <v>35</v>
      </c>
      <c r="B169" s="4" t="s">
        <v>369</v>
      </c>
      <c r="C169" s="4" t="s">
        <v>370</v>
      </c>
      <c r="D169" s="4" t="s">
        <v>380</v>
      </c>
      <c r="E169" s="5">
        <v>-95.58</v>
      </c>
      <c r="F169" s="5">
        <v>39.07</v>
      </c>
      <c r="G169" s="4" t="s">
        <v>381</v>
      </c>
      <c r="H169" s="4" t="s">
        <v>123</v>
      </c>
      <c r="I169" s="4">
        <v>440</v>
      </c>
      <c r="J169" s="5">
        <v>12</v>
      </c>
      <c r="K169" s="4">
        <v>871</v>
      </c>
      <c r="L169" t="s">
        <v>173</v>
      </c>
      <c r="M169" s="8"/>
      <c r="N169" s="8"/>
      <c r="S169" s="8"/>
      <c r="V169" s="7" t="s">
        <v>234</v>
      </c>
      <c r="W169" s="7" t="s">
        <v>235</v>
      </c>
      <c r="X169" s="24" t="s">
        <v>375</v>
      </c>
      <c r="Y169" s="4" t="s">
        <v>305</v>
      </c>
      <c r="Z169" s="4" t="s">
        <v>125</v>
      </c>
      <c r="AA169" s="4">
        <v>2008</v>
      </c>
      <c r="AB169" s="4">
        <v>7</v>
      </c>
      <c r="AC169" s="7" t="s">
        <v>96</v>
      </c>
      <c r="AD169" s="4" t="s">
        <v>90</v>
      </c>
      <c r="AE169" s="5">
        <v>0.622900009155273</v>
      </c>
      <c r="AF169" s="4">
        <v>3</v>
      </c>
      <c r="AG169" s="4" t="s">
        <v>139</v>
      </c>
      <c r="AH169" s="4" t="s">
        <v>139</v>
      </c>
      <c r="AI169" s="4">
        <v>20</v>
      </c>
      <c r="AJ169" s="8">
        <v>24</v>
      </c>
      <c r="AK169" s="4" t="s">
        <v>376</v>
      </c>
      <c r="AL169" s="4" t="s">
        <v>114</v>
      </c>
      <c r="AM169" s="7" t="s">
        <v>94</v>
      </c>
      <c r="AN169" s="7" t="s">
        <v>95</v>
      </c>
      <c r="AO169" s="5">
        <v>6.2</v>
      </c>
      <c r="AP169" s="5">
        <v>3.719</v>
      </c>
      <c r="AQ169" s="9">
        <v>0.283</v>
      </c>
      <c r="AR169" s="9">
        <v>31.9</v>
      </c>
      <c r="AS169" s="9">
        <v>49.8</v>
      </c>
      <c r="AT169" s="9">
        <v>18.3</v>
      </c>
      <c r="AU169" s="5">
        <v>0.41</v>
      </c>
      <c r="AV169" s="14">
        <f t="shared" si="175"/>
        <v>0.0692820323027551</v>
      </c>
      <c r="AW169" s="5">
        <v>0.04</v>
      </c>
      <c r="AX169" s="5">
        <v>0.39</v>
      </c>
      <c r="AY169" s="14">
        <f t="shared" si="176"/>
        <v>0.0346410161513775</v>
      </c>
      <c r="AZ169" s="5">
        <v>0.02</v>
      </c>
      <c r="BA169" s="33">
        <f t="shared" si="168"/>
        <v>-0.0500104205746613</v>
      </c>
      <c r="BB169" s="33">
        <f t="shared" si="169"/>
        <v>0.0121479927456224</v>
      </c>
      <c r="CI169" s="5">
        <v>37.34</v>
      </c>
      <c r="CJ169" s="14">
        <f t="shared" si="214"/>
        <v>8.90274115090403</v>
      </c>
      <c r="CK169" s="5">
        <v>5.14</v>
      </c>
      <c r="CL169" s="5">
        <v>36.01</v>
      </c>
      <c r="CM169" s="14">
        <f t="shared" si="215"/>
        <v>2.28630706599092</v>
      </c>
      <c r="CN169" s="5">
        <v>1.32</v>
      </c>
      <c r="CO169" s="33">
        <f t="shared" si="216"/>
        <v>-0.0362684604527925</v>
      </c>
      <c r="CP169" s="33">
        <f t="shared" si="217"/>
        <v>0.0202923189036813</v>
      </c>
      <c r="CQ169" s="5">
        <v>2.8</v>
      </c>
      <c r="CR169" s="14">
        <f t="shared" si="218"/>
        <v>0.554256258422041</v>
      </c>
      <c r="CS169" s="5">
        <v>0.32</v>
      </c>
      <c r="CT169" s="5">
        <v>2.9</v>
      </c>
      <c r="CU169" s="14">
        <f t="shared" si="219"/>
        <v>0.190525588832577</v>
      </c>
      <c r="CV169" s="5">
        <v>0.11</v>
      </c>
      <c r="CW169" s="33">
        <f t="shared" si="220"/>
        <v>0.0350913198112701</v>
      </c>
      <c r="CX169" s="33">
        <f t="shared" si="221"/>
        <v>0.0144999878667281</v>
      </c>
      <c r="CY169" s="5">
        <v>0.46</v>
      </c>
      <c r="CZ169" s="14">
        <f t="shared" si="202"/>
        <v>0.0173205080756888</v>
      </c>
      <c r="DA169" s="5">
        <v>0.01</v>
      </c>
      <c r="DB169" s="5">
        <v>0.61</v>
      </c>
      <c r="DC169" s="14">
        <f t="shared" si="203"/>
        <v>0.0866025403784439</v>
      </c>
      <c r="DD169" s="5">
        <v>0.05</v>
      </c>
      <c r="DE169" s="33">
        <f t="shared" si="204"/>
        <v>0.282232467684216</v>
      </c>
      <c r="DF169" s="33">
        <f t="shared" si="205"/>
        <v>0.00719121381786001</v>
      </c>
      <c r="EE169" s="5">
        <v>621.61</v>
      </c>
      <c r="EF169" s="14">
        <f t="shared" si="178"/>
        <v>52.6716650581696</v>
      </c>
      <c r="EG169" s="5">
        <v>30.41</v>
      </c>
      <c r="EH169" s="5">
        <v>527.52</v>
      </c>
      <c r="EI169" s="14">
        <f t="shared" si="179"/>
        <v>41.6385014139558</v>
      </c>
      <c r="EJ169" s="5">
        <v>24.04</v>
      </c>
      <c r="EK169" s="33">
        <f t="shared" si="180"/>
        <v>-0.164126107116702</v>
      </c>
      <c r="EL169" s="33">
        <f t="shared" si="181"/>
        <v>0.00447008117334433</v>
      </c>
      <c r="EM169" s="5">
        <v>95.18</v>
      </c>
      <c r="EN169" s="14">
        <f t="shared" si="206"/>
        <v>8.98934369128247</v>
      </c>
      <c r="EO169" s="5">
        <v>5.19</v>
      </c>
      <c r="EP169" s="5">
        <v>91.01</v>
      </c>
      <c r="EQ169" s="14">
        <f t="shared" si="207"/>
        <v>8.52168997323888</v>
      </c>
      <c r="ER169" s="5">
        <v>4.92</v>
      </c>
      <c r="ES169" s="33">
        <f t="shared" si="208"/>
        <v>-0.0448004451037001</v>
      </c>
      <c r="ET169" s="33">
        <f t="shared" si="209"/>
        <v>0.00589581427010979</v>
      </c>
      <c r="EU169" s="5">
        <v>111.88</v>
      </c>
      <c r="EV169" s="14">
        <f t="shared" si="210"/>
        <v>45.3797311583046</v>
      </c>
      <c r="EW169" s="5">
        <v>26.2</v>
      </c>
      <c r="EX169" s="5">
        <v>129.89</v>
      </c>
      <c r="EY169" s="14">
        <f t="shared" si="211"/>
        <v>74.0278515154938</v>
      </c>
      <c r="EZ169" s="5">
        <v>42.74</v>
      </c>
      <c r="FA169" s="33">
        <f t="shared" si="198"/>
        <v>0.149261070085434</v>
      </c>
      <c r="FB169" s="33">
        <f t="shared" si="199"/>
        <v>0.163112387649422</v>
      </c>
      <c r="FC169" s="5">
        <v>98.5</v>
      </c>
      <c r="FD169" s="14">
        <f t="shared" si="212"/>
        <v>1.61080725103906</v>
      </c>
      <c r="FE169" s="5">
        <v>0.93</v>
      </c>
      <c r="FF169" s="5">
        <v>75.83</v>
      </c>
      <c r="FG169" s="14">
        <f t="shared" si="213"/>
        <v>23.486608950634</v>
      </c>
      <c r="FH169" s="5">
        <v>13.56</v>
      </c>
      <c r="FI169" s="33">
        <f t="shared" si="200"/>
        <v>-0.261562555465199</v>
      </c>
      <c r="FJ169" s="33">
        <f t="shared" si="201"/>
        <v>0.0320661111490861</v>
      </c>
      <c r="FK169" s="5">
        <v>364.91</v>
      </c>
      <c r="FL169" s="14">
        <f t="shared" si="222"/>
        <v>65.1424308726655</v>
      </c>
      <c r="FM169" s="5">
        <v>37.61</v>
      </c>
      <c r="FN169" s="5">
        <v>240.06</v>
      </c>
      <c r="FO169" s="14">
        <f t="shared" si="223"/>
        <v>96.0248967716185</v>
      </c>
      <c r="FP169" s="5">
        <v>55.44</v>
      </c>
      <c r="FQ169" s="33">
        <f t="shared" si="233"/>
        <v>-0.418761855738129</v>
      </c>
      <c r="FR169" s="33">
        <f t="shared" si="224"/>
        <v>0.0639570348927355</v>
      </c>
      <c r="FS169" s="43">
        <v>0.00207</v>
      </c>
      <c r="FT169" s="14">
        <f t="shared" si="225"/>
        <v>0.000219970452561247</v>
      </c>
      <c r="FU169" s="43">
        <v>0.000127</v>
      </c>
      <c r="FV169" s="5">
        <v>0.00209</v>
      </c>
      <c r="FW169" s="14">
        <f t="shared" si="226"/>
        <v>0.000465921667236028</v>
      </c>
      <c r="FX169" s="43">
        <v>0.000269</v>
      </c>
      <c r="FY169" s="33">
        <f t="shared" si="227"/>
        <v>0.00961545869944214</v>
      </c>
      <c r="FZ169" s="33">
        <f t="shared" si="228"/>
        <v>0.0203299322719244</v>
      </c>
      <c r="GA169" s="43">
        <v>0.00257</v>
      </c>
      <c r="GB169" s="14">
        <f t="shared" si="229"/>
        <v>0.00206114046100696</v>
      </c>
      <c r="GC169" s="43">
        <v>0.00119</v>
      </c>
      <c r="GD169" s="43">
        <v>0.00228</v>
      </c>
      <c r="GE169" s="14">
        <f t="shared" si="230"/>
        <v>0.000460725514813321</v>
      </c>
      <c r="GF169" s="43">
        <v>0.000266</v>
      </c>
      <c r="GG169" s="33">
        <f t="shared" si="231"/>
        <v>-0.119730455940779</v>
      </c>
      <c r="GH169" s="33">
        <f t="shared" si="232"/>
        <v>0.228012540353038</v>
      </c>
    </row>
    <row r="170" spans="1:190">
      <c r="A170" s="4">
        <v>35</v>
      </c>
      <c r="B170" s="4" t="s">
        <v>369</v>
      </c>
      <c r="C170" s="4" t="s">
        <v>370</v>
      </c>
      <c r="D170" s="4" t="s">
        <v>380</v>
      </c>
      <c r="E170" s="5">
        <v>-95.58</v>
      </c>
      <c r="F170" s="5">
        <v>39.07</v>
      </c>
      <c r="G170" s="4" t="s">
        <v>381</v>
      </c>
      <c r="H170" s="4" t="s">
        <v>123</v>
      </c>
      <c r="I170" s="4">
        <v>440</v>
      </c>
      <c r="J170" s="5">
        <v>12</v>
      </c>
      <c r="K170" s="4">
        <v>871</v>
      </c>
      <c r="L170" t="s">
        <v>86</v>
      </c>
      <c r="M170" s="6">
        <v>10</v>
      </c>
      <c r="N170" s="7" t="s">
        <v>96</v>
      </c>
      <c r="O170" s="4" t="s">
        <v>88</v>
      </c>
      <c r="P170" s="4" t="s">
        <v>88</v>
      </c>
      <c r="Q170" s="4" t="s">
        <v>125</v>
      </c>
      <c r="S170" s="8"/>
      <c r="AA170" s="4">
        <v>2008</v>
      </c>
      <c r="AB170" s="4">
        <v>7</v>
      </c>
      <c r="AC170" s="7" t="s">
        <v>96</v>
      </c>
      <c r="AD170" s="4" t="s">
        <v>90</v>
      </c>
      <c r="AE170" s="5">
        <v>0.622900009155273</v>
      </c>
      <c r="AF170" s="4">
        <v>3</v>
      </c>
      <c r="AG170" s="4" t="s">
        <v>139</v>
      </c>
      <c r="AH170" s="4" t="s">
        <v>139</v>
      </c>
      <c r="AI170" s="4">
        <v>20</v>
      </c>
      <c r="AJ170" s="8">
        <v>24</v>
      </c>
      <c r="AK170" s="4" t="s">
        <v>377</v>
      </c>
      <c r="AL170" s="4" t="s">
        <v>114</v>
      </c>
      <c r="AM170" s="7" t="s">
        <v>94</v>
      </c>
      <c r="AN170" s="7" t="s">
        <v>95</v>
      </c>
      <c r="AO170" s="5">
        <v>6.2</v>
      </c>
      <c r="AP170" s="5">
        <v>3.719</v>
      </c>
      <c r="AQ170" s="9">
        <v>0.283</v>
      </c>
      <c r="AR170" s="9">
        <v>31.9</v>
      </c>
      <c r="AS170" s="9">
        <v>49.8</v>
      </c>
      <c r="AT170" s="9">
        <v>18.3</v>
      </c>
      <c r="AU170" s="5">
        <v>0.43</v>
      </c>
      <c r="AV170" s="14">
        <f t="shared" si="175"/>
        <v>0.0519615242270663</v>
      </c>
      <c r="AW170" s="5">
        <v>0.03</v>
      </c>
      <c r="AX170" s="5">
        <v>0.41</v>
      </c>
      <c r="AY170" s="14">
        <f t="shared" si="176"/>
        <v>0.0346410161513775</v>
      </c>
      <c r="AZ170" s="5">
        <v>0.02</v>
      </c>
      <c r="BA170" s="33">
        <f t="shared" si="168"/>
        <v>-0.0476280489892547</v>
      </c>
      <c r="BB170" s="33">
        <f t="shared" si="169"/>
        <v>0.00724703193423524</v>
      </c>
      <c r="CI170" s="5">
        <v>38.52</v>
      </c>
      <c r="CJ170" s="14">
        <f t="shared" si="214"/>
        <v>3.65462720397033</v>
      </c>
      <c r="CK170" s="5">
        <v>2.11</v>
      </c>
      <c r="CL170" s="5">
        <v>40.16</v>
      </c>
      <c r="CM170" s="14">
        <f t="shared" si="215"/>
        <v>5.33471648731214</v>
      </c>
      <c r="CN170" s="5">
        <v>3.08</v>
      </c>
      <c r="CO170" s="33">
        <f t="shared" si="216"/>
        <v>0.0416938884535489</v>
      </c>
      <c r="CP170" s="33">
        <f t="shared" si="217"/>
        <v>0.00888234225622359</v>
      </c>
      <c r="CQ170" s="5">
        <v>2.84</v>
      </c>
      <c r="CR170" s="14">
        <f t="shared" si="218"/>
        <v>0.207846096908265</v>
      </c>
      <c r="CS170" s="5">
        <v>0.12</v>
      </c>
      <c r="CT170" s="5">
        <v>3.06</v>
      </c>
      <c r="CU170" s="14">
        <f t="shared" si="219"/>
        <v>0.207846096908265</v>
      </c>
      <c r="CV170" s="5">
        <v>0.12</v>
      </c>
      <c r="CW170" s="33">
        <f t="shared" si="220"/>
        <v>0.0746108637911747</v>
      </c>
      <c r="CX170" s="33">
        <f t="shared" si="221"/>
        <v>0.00332323009759038</v>
      </c>
      <c r="CY170" s="5">
        <v>0.5</v>
      </c>
      <c r="CZ170" s="14">
        <f t="shared" si="202"/>
        <v>0.103923048454133</v>
      </c>
      <c r="DA170" s="5">
        <v>0.06</v>
      </c>
      <c r="DB170" s="5">
        <v>0.56</v>
      </c>
      <c r="DC170" s="14">
        <f t="shared" si="203"/>
        <v>0.0173205080756888</v>
      </c>
      <c r="DD170" s="5">
        <v>0.01</v>
      </c>
      <c r="DE170" s="33">
        <f t="shared" si="204"/>
        <v>0.113328685307003</v>
      </c>
      <c r="DF170" s="33">
        <f t="shared" si="205"/>
        <v>0.0147188775510204</v>
      </c>
      <c r="EE170" s="5">
        <v>631.7</v>
      </c>
      <c r="EF170" s="14">
        <f t="shared" si="178"/>
        <v>33.9655163364257</v>
      </c>
      <c r="EG170" s="5">
        <v>19.61</v>
      </c>
      <c r="EH170" s="5">
        <v>562.44</v>
      </c>
      <c r="EI170" s="14">
        <f t="shared" si="179"/>
        <v>106.780932286621</v>
      </c>
      <c r="EJ170" s="5">
        <v>61.65</v>
      </c>
      <c r="EK170" s="33">
        <f t="shared" si="180"/>
        <v>-0.11613013618204</v>
      </c>
      <c r="EL170" s="33">
        <f t="shared" si="181"/>
        <v>0.0129784043083327</v>
      </c>
      <c r="EM170" s="5">
        <v>92.72</v>
      </c>
      <c r="EN170" s="14">
        <f t="shared" si="206"/>
        <v>5.62916512459885</v>
      </c>
      <c r="EO170" s="5">
        <v>3.25</v>
      </c>
      <c r="EP170" s="5">
        <v>92.27</v>
      </c>
      <c r="EQ170" s="14">
        <f t="shared" si="207"/>
        <v>19.6068151416797</v>
      </c>
      <c r="ER170" s="5">
        <v>11.32</v>
      </c>
      <c r="ES170" s="33">
        <f t="shared" si="208"/>
        <v>-0.00486513744103156</v>
      </c>
      <c r="ET170" s="33">
        <f t="shared" si="209"/>
        <v>0.0162798502612431</v>
      </c>
      <c r="EU170" s="5">
        <v>99.15</v>
      </c>
      <c r="EV170" s="14">
        <f t="shared" si="210"/>
        <v>16.7316108011154</v>
      </c>
      <c r="EW170" s="5">
        <v>9.66</v>
      </c>
      <c r="EX170" s="5">
        <v>54.92</v>
      </c>
      <c r="EY170" s="14">
        <f t="shared" si="211"/>
        <v>22.1702503368816</v>
      </c>
      <c r="EZ170" s="5">
        <v>12.8</v>
      </c>
      <c r="FA170" s="33">
        <f t="shared" si="198"/>
        <v>-0.590756274066035</v>
      </c>
      <c r="FB170" s="33">
        <f t="shared" si="199"/>
        <v>0.063812132349333</v>
      </c>
      <c r="FC170" s="5">
        <v>116.9</v>
      </c>
      <c r="FD170" s="14">
        <f t="shared" si="212"/>
        <v>64.5535335980921</v>
      </c>
      <c r="FE170" s="5">
        <v>37.27</v>
      </c>
      <c r="FF170" s="5">
        <v>38.17</v>
      </c>
      <c r="FG170" s="14">
        <f t="shared" si="213"/>
        <v>24.2140702898129</v>
      </c>
      <c r="FH170" s="5">
        <v>13.98</v>
      </c>
      <c r="FI170" s="33">
        <f t="shared" si="200"/>
        <v>-1.11926900172088</v>
      </c>
      <c r="FJ170" s="33">
        <f t="shared" si="201"/>
        <v>0.235789496308653</v>
      </c>
      <c r="FK170" s="5">
        <v>273.33</v>
      </c>
      <c r="FL170" s="14">
        <f t="shared" si="222"/>
        <v>45.2931286179261</v>
      </c>
      <c r="FM170" s="5">
        <v>26.15</v>
      </c>
      <c r="FN170" s="5">
        <v>218.37</v>
      </c>
      <c r="FO170" s="14">
        <f t="shared" si="223"/>
        <v>47.3889100950845</v>
      </c>
      <c r="FP170" s="5">
        <v>27.36</v>
      </c>
      <c r="FQ170" s="33">
        <f t="shared" si="233"/>
        <v>-0.224488984595601</v>
      </c>
      <c r="FR170" s="33">
        <f t="shared" si="224"/>
        <v>0.0248511813035096</v>
      </c>
      <c r="FS170" s="43">
        <v>0.00184</v>
      </c>
      <c r="FT170" s="14">
        <f t="shared" si="225"/>
        <v>0.000439940905122495</v>
      </c>
      <c r="FU170" s="43">
        <v>0.000254</v>
      </c>
      <c r="FV170" s="43">
        <v>0.00158</v>
      </c>
      <c r="FW170" s="14">
        <f t="shared" si="226"/>
        <v>0.000422620397046806</v>
      </c>
      <c r="FX170" s="43">
        <v>0.000244</v>
      </c>
      <c r="FY170" s="33">
        <f t="shared" si="227"/>
        <v>-0.152340724582019</v>
      </c>
      <c r="FZ170" s="33">
        <f t="shared" si="228"/>
        <v>0.042904744079111</v>
      </c>
      <c r="GA170" s="5">
        <v>0.00245</v>
      </c>
      <c r="GB170" s="14">
        <f t="shared" si="229"/>
        <v>0.000796743371481684</v>
      </c>
      <c r="GC170" s="43">
        <v>0.00046</v>
      </c>
      <c r="GD170" s="43">
        <v>0.00338</v>
      </c>
      <c r="GE170" s="14">
        <f t="shared" si="230"/>
        <v>0.00138737269686267</v>
      </c>
      <c r="GF170" s="43">
        <v>0.000801</v>
      </c>
      <c r="GG170" s="33">
        <f t="shared" si="231"/>
        <v>0.321787684938291</v>
      </c>
      <c r="GH170" s="33">
        <f t="shared" si="232"/>
        <v>0.0914125644562889</v>
      </c>
    </row>
    <row r="171" spans="1:190">
      <c r="A171" s="4">
        <v>35</v>
      </c>
      <c r="B171" s="4" t="s">
        <v>369</v>
      </c>
      <c r="C171" s="4" t="s">
        <v>370</v>
      </c>
      <c r="D171" s="4" t="s">
        <v>380</v>
      </c>
      <c r="E171" s="5">
        <v>-95.58</v>
      </c>
      <c r="F171" s="5">
        <v>39.07</v>
      </c>
      <c r="G171" s="4" t="s">
        <v>381</v>
      </c>
      <c r="H171" s="4" t="s">
        <v>123</v>
      </c>
      <c r="I171" s="4">
        <v>440</v>
      </c>
      <c r="J171" s="5">
        <v>12</v>
      </c>
      <c r="K171" s="4">
        <v>871</v>
      </c>
      <c r="L171" t="s">
        <v>136</v>
      </c>
      <c r="M171" s="8"/>
      <c r="N171" s="8"/>
      <c r="R171" s="6">
        <v>10</v>
      </c>
      <c r="S171" s="7" t="s">
        <v>96</v>
      </c>
      <c r="T171" s="4" t="s">
        <v>300</v>
      </c>
      <c r="U171" s="4" t="s">
        <v>125</v>
      </c>
      <c r="AA171" s="4">
        <v>2008</v>
      </c>
      <c r="AB171" s="4">
        <v>7</v>
      </c>
      <c r="AC171" s="7" t="s">
        <v>96</v>
      </c>
      <c r="AD171" s="4" t="s">
        <v>90</v>
      </c>
      <c r="AE171" s="5">
        <v>0.622900009155273</v>
      </c>
      <c r="AF171" s="4">
        <v>3</v>
      </c>
      <c r="AG171" s="4" t="s">
        <v>139</v>
      </c>
      <c r="AH171" s="4" t="s">
        <v>139</v>
      </c>
      <c r="AI171" s="4">
        <v>20</v>
      </c>
      <c r="AJ171" s="8">
        <v>24</v>
      </c>
      <c r="AK171" s="4" t="s">
        <v>378</v>
      </c>
      <c r="AL171" s="4" t="s">
        <v>114</v>
      </c>
      <c r="AM171" s="7" t="s">
        <v>94</v>
      </c>
      <c r="AN171" s="7" t="s">
        <v>95</v>
      </c>
      <c r="AO171" s="5">
        <v>6.2</v>
      </c>
      <c r="AP171" s="5">
        <v>3.719</v>
      </c>
      <c r="AQ171" s="9">
        <v>0.283</v>
      </c>
      <c r="AR171" s="9">
        <v>31.9</v>
      </c>
      <c r="AS171" s="9">
        <v>49.8</v>
      </c>
      <c r="AT171" s="9">
        <v>18.3</v>
      </c>
      <c r="AU171" s="5">
        <v>0.43</v>
      </c>
      <c r="AV171" s="14">
        <f t="shared" si="175"/>
        <v>0.0519615242270663</v>
      </c>
      <c r="AW171" s="5">
        <v>0.03</v>
      </c>
      <c r="AX171" s="5">
        <v>0.4</v>
      </c>
      <c r="AY171" s="14">
        <f t="shared" si="176"/>
        <v>0.0692820323027551</v>
      </c>
      <c r="AZ171" s="5">
        <v>0.04</v>
      </c>
      <c r="BA171" s="33">
        <f t="shared" si="168"/>
        <v>-0.072320661579626</v>
      </c>
      <c r="BB171" s="33">
        <f t="shared" si="169"/>
        <v>0.0148674959437534</v>
      </c>
      <c r="CI171" s="5">
        <v>38.52</v>
      </c>
      <c r="CJ171" s="14">
        <f t="shared" si="214"/>
        <v>3.65462720397033</v>
      </c>
      <c r="CK171" s="5">
        <v>2.11</v>
      </c>
      <c r="CL171" s="5">
        <v>40.49</v>
      </c>
      <c r="CM171" s="14">
        <f t="shared" si="215"/>
        <v>2.78860180018589</v>
      </c>
      <c r="CN171" s="5">
        <v>1.61</v>
      </c>
      <c r="CO171" s="33">
        <f t="shared" si="216"/>
        <v>0.0498774431141449</v>
      </c>
      <c r="CP171" s="33">
        <f t="shared" si="217"/>
        <v>0.00458157974247595</v>
      </c>
      <c r="CQ171" s="5">
        <v>2.84</v>
      </c>
      <c r="CR171" s="14">
        <f t="shared" si="218"/>
        <v>0.207846096908265</v>
      </c>
      <c r="CS171" s="5">
        <v>0.12</v>
      </c>
      <c r="CT171" s="5">
        <v>3.05</v>
      </c>
      <c r="CU171" s="14">
        <f t="shared" si="219"/>
        <v>0.173205080756888</v>
      </c>
      <c r="CV171" s="5">
        <v>0.1</v>
      </c>
      <c r="CW171" s="33">
        <f t="shared" si="220"/>
        <v>0.0713375384462056</v>
      </c>
      <c r="CX171" s="33">
        <f t="shared" si="221"/>
        <v>0.00286033989173752</v>
      </c>
      <c r="CY171" s="5">
        <v>0.5</v>
      </c>
      <c r="CZ171" s="14">
        <f t="shared" si="202"/>
        <v>0.103923048454133</v>
      </c>
      <c r="DA171" s="5">
        <v>0.06</v>
      </c>
      <c r="DB171" s="5">
        <v>0.6</v>
      </c>
      <c r="DC171" s="14">
        <f t="shared" si="203"/>
        <v>0.13856406460551</v>
      </c>
      <c r="DD171" s="5">
        <v>0.08</v>
      </c>
      <c r="DE171" s="33">
        <f t="shared" si="204"/>
        <v>0.182321556793955</v>
      </c>
      <c r="DF171" s="33">
        <f t="shared" si="205"/>
        <v>0.0321777777777778</v>
      </c>
      <c r="EE171" s="5">
        <v>631.7</v>
      </c>
      <c r="EF171" s="14">
        <f t="shared" si="178"/>
        <v>33.9655163364257</v>
      </c>
      <c r="EG171" s="5">
        <v>19.61</v>
      </c>
      <c r="EH171" s="5">
        <v>660.61</v>
      </c>
      <c r="EI171" s="14">
        <f t="shared" si="179"/>
        <v>37.6721050646231</v>
      </c>
      <c r="EJ171" s="5">
        <v>21.75</v>
      </c>
      <c r="EK171" s="33">
        <f t="shared" si="180"/>
        <v>0.0447490526910173</v>
      </c>
      <c r="EL171" s="33">
        <f t="shared" si="181"/>
        <v>0.00204767869151862</v>
      </c>
      <c r="EM171" s="5">
        <v>92.72</v>
      </c>
      <c r="EN171" s="14">
        <f t="shared" si="206"/>
        <v>5.62916512459885</v>
      </c>
      <c r="EO171" s="5">
        <v>3.25</v>
      </c>
      <c r="EP171" s="5">
        <v>99.93</v>
      </c>
      <c r="EQ171" s="14">
        <f t="shared" si="207"/>
        <v>9.47431791740176</v>
      </c>
      <c r="ER171" s="5">
        <v>5.47</v>
      </c>
      <c r="ES171" s="33">
        <f t="shared" si="208"/>
        <v>0.074885741842202</v>
      </c>
      <c r="ET171" s="33">
        <f t="shared" si="209"/>
        <v>0.00422490982211863</v>
      </c>
      <c r="EU171" s="5">
        <v>99.15</v>
      </c>
      <c r="EV171" s="14">
        <f t="shared" si="210"/>
        <v>16.7316108011154</v>
      </c>
      <c r="EW171" s="5">
        <v>9.66</v>
      </c>
      <c r="EX171" s="5">
        <v>121.61</v>
      </c>
      <c r="EY171" s="14">
        <f t="shared" si="211"/>
        <v>25.4265058551111</v>
      </c>
      <c r="EZ171" s="5">
        <v>14.68</v>
      </c>
      <c r="FA171" s="33">
        <f t="shared" si="198"/>
        <v>0.204185348027103</v>
      </c>
      <c r="FB171" s="33">
        <f t="shared" si="199"/>
        <v>0.0240640534560224</v>
      </c>
      <c r="FC171" s="5">
        <v>116.9</v>
      </c>
      <c r="FD171" s="14">
        <f t="shared" si="212"/>
        <v>64.5535335980921</v>
      </c>
      <c r="FE171" s="5">
        <v>37.27</v>
      </c>
      <c r="FF171" s="5">
        <v>101.56</v>
      </c>
      <c r="FG171" s="14">
        <f t="shared" si="213"/>
        <v>51.9268832109149</v>
      </c>
      <c r="FH171" s="5">
        <v>29.98</v>
      </c>
      <c r="FI171" s="33">
        <f t="shared" si="200"/>
        <v>-0.140669111641546</v>
      </c>
      <c r="FJ171" s="33">
        <f t="shared" si="201"/>
        <v>0.188785939644309</v>
      </c>
      <c r="FK171" s="5">
        <v>273.33</v>
      </c>
      <c r="FL171" s="14">
        <f t="shared" si="222"/>
        <v>45.2931286179261</v>
      </c>
      <c r="FM171" s="5">
        <v>26.15</v>
      </c>
      <c r="FN171" s="5">
        <v>363.94</v>
      </c>
      <c r="FO171" s="14">
        <f t="shared" si="223"/>
        <v>121.693889739789</v>
      </c>
      <c r="FP171" s="5">
        <v>70.26</v>
      </c>
      <c r="FQ171" s="33">
        <f t="shared" si="233"/>
        <v>0.28630916249122</v>
      </c>
      <c r="FR171" s="33">
        <f t="shared" si="224"/>
        <v>0.0464228818748355</v>
      </c>
      <c r="FS171" s="43">
        <v>0.00184</v>
      </c>
      <c r="FT171" s="14">
        <f t="shared" si="225"/>
        <v>0.000439940905122495</v>
      </c>
      <c r="FU171" s="43">
        <v>0.000254</v>
      </c>
      <c r="FV171" s="43">
        <v>0.002</v>
      </c>
      <c r="FW171" s="14">
        <f t="shared" si="226"/>
        <v>0.000374122974434877</v>
      </c>
      <c r="FX171" s="43">
        <v>0.000216</v>
      </c>
      <c r="FY171" s="33">
        <f t="shared" si="227"/>
        <v>0.0833816089390513</v>
      </c>
      <c r="FZ171" s="33">
        <f t="shared" si="228"/>
        <v>0.0307200018903592</v>
      </c>
      <c r="GA171" s="5">
        <v>0.00245</v>
      </c>
      <c r="GB171" s="14">
        <f t="shared" si="229"/>
        <v>0.000796743371481684</v>
      </c>
      <c r="GC171" s="43">
        <v>0.00046</v>
      </c>
      <c r="GD171" s="43">
        <v>0.00255</v>
      </c>
      <c r="GE171" s="14">
        <f t="shared" si="230"/>
        <v>0.000471117819658735</v>
      </c>
      <c r="GF171" s="43">
        <v>0.000272</v>
      </c>
      <c r="GG171" s="33">
        <f t="shared" si="231"/>
        <v>0.0400053346136993</v>
      </c>
      <c r="GH171" s="33">
        <f t="shared" si="232"/>
        <v>0.0466297561201351</v>
      </c>
    </row>
    <row r="172" spans="1:190">
      <c r="A172" s="4">
        <v>35</v>
      </c>
      <c r="B172" s="4" t="s">
        <v>369</v>
      </c>
      <c r="C172" s="4" t="s">
        <v>370</v>
      </c>
      <c r="D172" s="4" t="s">
        <v>380</v>
      </c>
      <c r="E172" s="5">
        <v>-95.58</v>
      </c>
      <c r="F172" s="5">
        <v>39.07</v>
      </c>
      <c r="G172" s="4" t="s">
        <v>381</v>
      </c>
      <c r="H172" s="4" t="s">
        <v>123</v>
      </c>
      <c r="I172" s="4">
        <v>440</v>
      </c>
      <c r="J172" s="5">
        <v>12</v>
      </c>
      <c r="K172" s="4">
        <v>871</v>
      </c>
      <c r="L172" t="s">
        <v>173</v>
      </c>
      <c r="M172" s="8"/>
      <c r="N172" s="8"/>
      <c r="S172" s="8"/>
      <c r="V172" s="7" t="s">
        <v>234</v>
      </c>
      <c r="W172" s="7" t="s">
        <v>235</v>
      </c>
      <c r="X172" s="24" t="s">
        <v>375</v>
      </c>
      <c r="Y172" s="4" t="s">
        <v>305</v>
      </c>
      <c r="Z172" s="4" t="s">
        <v>125</v>
      </c>
      <c r="AA172" s="4">
        <v>2008</v>
      </c>
      <c r="AB172" s="4">
        <v>7</v>
      </c>
      <c r="AC172" s="7" t="s">
        <v>96</v>
      </c>
      <c r="AD172" s="4" t="s">
        <v>90</v>
      </c>
      <c r="AE172" s="5">
        <v>0.622900009155273</v>
      </c>
      <c r="AF172" s="4">
        <v>3</v>
      </c>
      <c r="AG172" s="4" t="s">
        <v>139</v>
      </c>
      <c r="AH172" s="4" t="s">
        <v>139</v>
      </c>
      <c r="AI172" s="4">
        <v>20</v>
      </c>
      <c r="AJ172" s="8">
        <v>24</v>
      </c>
      <c r="AK172" s="4" t="s">
        <v>379</v>
      </c>
      <c r="AL172" s="4" t="s">
        <v>114</v>
      </c>
      <c r="AM172" s="7" t="s">
        <v>94</v>
      </c>
      <c r="AN172" s="7" t="s">
        <v>95</v>
      </c>
      <c r="AO172" s="5">
        <v>6.2</v>
      </c>
      <c r="AP172" s="5">
        <v>3.719</v>
      </c>
      <c r="AQ172" s="9">
        <v>0.283</v>
      </c>
      <c r="AR172" s="9">
        <v>31.9</v>
      </c>
      <c r="AS172" s="9">
        <v>49.8</v>
      </c>
      <c r="AT172" s="9">
        <v>18.3</v>
      </c>
      <c r="AU172" s="5">
        <v>0.43</v>
      </c>
      <c r="AV172" s="14">
        <f t="shared" si="175"/>
        <v>0.0519615242270663</v>
      </c>
      <c r="AW172" s="5">
        <v>0.03</v>
      </c>
      <c r="AX172" s="5">
        <v>0.34</v>
      </c>
      <c r="AY172" s="14">
        <f t="shared" si="176"/>
        <v>0</v>
      </c>
      <c r="AZ172" s="5">
        <v>0</v>
      </c>
      <c r="BA172" s="33">
        <f t="shared" si="168"/>
        <v>-0.234839591077401</v>
      </c>
      <c r="BB172" s="33">
        <f t="shared" si="169"/>
        <v>0.00486749594375338</v>
      </c>
      <c r="CI172" s="5">
        <v>38.52</v>
      </c>
      <c r="CJ172" s="14">
        <f t="shared" si="214"/>
        <v>3.65462720397033</v>
      </c>
      <c r="CK172" s="5">
        <v>2.11</v>
      </c>
      <c r="CL172" s="5">
        <v>39.702</v>
      </c>
      <c r="CM172" s="14">
        <f t="shared" si="215"/>
        <v>5.23079343885801</v>
      </c>
      <c r="CN172" s="5">
        <v>3.02</v>
      </c>
      <c r="CO172" s="33">
        <f t="shared" si="216"/>
        <v>0.0302239773280526</v>
      </c>
      <c r="CP172" s="33">
        <f t="shared" si="217"/>
        <v>0.00878663355053043</v>
      </c>
      <c r="CQ172" s="5">
        <v>2.84</v>
      </c>
      <c r="CR172" s="14">
        <f t="shared" si="218"/>
        <v>0.207846096908265</v>
      </c>
      <c r="CS172" s="5">
        <v>0.12</v>
      </c>
      <c r="CT172" s="5">
        <v>3.07</v>
      </c>
      <c r="CU172" s="14">
        <f t="shared" si="219"/>
        <v>0.225166604983954</v>
      </c>
      <c r="CV172" s="5">
        <v>0.13</v>
      </c>
      <c r="CW172" s="33">
        <f t="shared" si="220"/>
        <v>0.077873509425991</v>
      </c>
      <c r="CX172" s="33">
        <f t="shared" si="221"/>
        <v>0.0035784825210576</v>
      </c>
      <c r="CY172" s="5">
        <v>0.5</v>
      </c>
      <c r="CZ172" s="14">
        <f t="shared" si="202"/>
        <v>0.103923048454133</v>
      </c>
      <c r="DA172" s="5">
        <v>0.06</v>
      </c>
      <c r="DB172" s="5">
        <v>0.58</v>
      </c>
      <c r="DC172" s="14">
        <f t="shared" si="203"/>
        <v>0.0692820323027551</v>
      </c>
      <c r="DD172" s="5">
        <v>0.04</v>
      </c>
      <c r="DE172" s="33">
        <f t="shared" si="204"/>
        <v>0.148420005118273</v>
      </c>
      <c r="DF172" s="33">
        <f t="shared" si="205"/>
        <v>0.019156242568371</v>
      </c>
      <c r="EE172" s="5">
        <v>631.7</v>
      </c>
      <c r="EF172" s="14">
        <f t="shared" si="178"/>
        <v>33.9655163364257</v>
      </c>
      <c r="EG172" s="5">
        <v>19.61</v>
      </c>
      <c r="EH172" s="5">
        <v>531.62</v>
      </c>
      <c r="EI172" s="14">
        <f t="shared" si="179"/>
        <v>85.6325919262053</v>
      </c>
      <c r="EJ172" s="5">
        <v>49.44</v>
      </c>
      <c r="EK172" s="33">
        <f t="shared" si="180"/>
        <v>-0.17248564950088</v>
      </c>
      <c r="EL172" s="33">
        <f t="shared" si="181"/>
        <v>0.00961245038884697</v>
      </c>
      <c r="EM172" s="5">
        <v>92.72</v>
      </c>
      <c r="EN172" s="14">
        <f t="shared" si="206"/>
        <v>5.62916512459885</v>
      </c>
      <c r="EO172" s="5">
        <v>3.25</v>
      </c>
      <c r="EP172" s="5">
        <v>93.32</v>
      </c>
      <c r="EQ172" s="14">
        <f t="shared" si="207"/>
        <v>17.0087389303264</v>
      </c>
      <c r="ER172" s="5">
        <v>9.82</v>
      </c>
      <c r="ES172" s="33">
        <f t="shared" si="208"/>
        <v>0.006450248121733</v>
      </c>
      <c r="ET172" s="33">
        <f t="shared" si="209"/>
        <v>0.0123018359601544</v>
      </c>
      <c r="EU172" s="5">
        <v>99.15</v>
      </c>
      <c r="EV172" s="14">
        <f t="shared" si="210"/>
        <v>16.7316108011154</v>
      </c>
      <c r="EW172" s="5">
        <v>9.66</v>
      </c>
      <c r="EX172" s="5">
        <v>157.71</v>
      </c>
      <c r="EY172" s="14">
        <f t="shared" si="211"/>
        <v>51.5111910170984</v>
      </c>
      <c r="EZ172" s="5">
        <v>29.74</v>
      </c>
      <c r="FA172" s="33">
        <f t="shared" si="198"/>
        <v>0.464124048533661</v>
      </c>
      <c r="FB172" s="33">
        <f t="shared" si="199"/>
        <v>0.0450523825323074</v>
      </c>
      <c r="FC172" s="5">
        <v>116.9</v>
      </c>
      <c r="FD172" s="14">
        <f t="shared" si="212"/>
        <v>64.5535335980921</v>
      </c>
      <c r="FE172" s="5">
        <v>37.27</v>
      </c>
      <c r="FF172" s="5">
        <v>76.41</v>
      </c>
      <c r="FG172" s="14">
        <f t="shared" si="213"/>
        <v>27.0199925980745</v>
      </c>
      <c r="FH172" s="5">
        <v>15.6</v>
      </c>
      <c r="FI172" s="33">
        <f t="shared" si="200"/>
        <v>-0.425205290818548</v>
      </c>
      <c r="FJ172" s="33">
        <f t="shared" si="201"/>
        <v>0.143327899845045</v>
      </c>
      <c r="FK172" s="5">
        <v>273.33</v>
      </c>
      <c r="FL172" s="14">
        <f t="shared" si="222"/>
        <v>45.2931286179261</v>
      </c>
      <c r="FM172" s="5">
        <v>26.15</v>
      </c>
      <c r="FN172" s="5">
        <v>335.79</v>
      </c>
      <c r="FO172" s="14">
        <f t="shared" si="223"/>
        <v>143.102037721341</v>
      </c>
      <c r="FP172" s="5">
        <v>82.62</v>
      </c>
      <c r="FQ172" s="33">
        <f t="shared" si="233"/>
        <v>0.205806108175409</v>
      </c>
      <c r="FR172" s="33">
        <f t="shared" si="224"/>
        <v>0.0696920593805787</v>
      </c>
      <c r="FS172" s="43">
        <v>0.00184</v>
      </c>
      <c r="FT172" s="14">
        <f t="shared" si="225"/>
        <v>0.000439940905122495</v>
      </c>
      <c r="FU172" s="43">
        <v>0.000254</v>
      </c>
      <c r="FV172" s="43">
        <v>0.00183</v>
      </c>
      <c r="FW172" s="14">
        <f t="shared" si="226"/>
        <v>0.000405299888971117</v>
      </c>
      <c r="FX172" s="43">
        <v>0.000234</v>
      </c>
      <c r="FY172" s="33">
        <f t="shared" si="227"/>
        <v>-0.00544960476756451</v>
      </c>
      <c r="FZ172" s="33">
        <f t="shared" si="228"/>
        <v>0.0354064453195449</v>
      </c>
      <c r="GA172" s="5">
        <v>0.00245</v>
      </c>
      <c r="GB172" s="14">
        <f t="shared" si="229"/>
        <v>0.000796743371481684</v>
      </c>
      <c r="GC172" s="43">
        <v>0.00046</v>
      </c>
      <c r="GD172" s="43">
        <v>0.00234</v>
      </c>
      <c r="GE172" s="14">
        <f t="shared" si="230"/>
        <v>0.000384515279280291</v>
      </c>
      <c r="GF172" s="43">
        <v>0.000222</v>
      </c>
      <c r="GG172" s="33">
        <f t="shared" si="231"/>
        <v>-0.0459370951870257</v>
      </c>
      <c r="GH172" s="33">
        <f t="shared" si="232"/>
        <v>0.0442526358045533</v>
      </c>
    </row>
    <row r="173" ht="14" customHeight="1" spans="1:188">
      <c r="A173" s="4">
        <v>35</v>
      </c>
      <c r="B173" s="4" t="s">
        <v>369</v>
      </c>
      <c r="C173" s="4" t="s">
        <v>370</v>
      </c>
      <c r="D173" s="4" t="s">
        <v>371</v>
      </c>
      <c r="E173" s="5">
        <v>-101.63</v>
      </c>
      <c r="F173" s="5">
        <v>41.2</v>
      </c>
      <c r="G173" s="4" t="s">
        <v>372</v>
      </c>
      <c r="H173" s="4" t="s">
        <v>123</v>
      </c>
      <c r="I173" s="4">
        <v>965</v>
      </c>
      <c r="J173" s="5">
        <v>9.3</v>
      </c>
      <c r="K173" s="4">
        <v>454</v>
      </c>
      <c r="L173" t="s">
        <v>86</v>
      </c>
      <c r="M173" s="6">
        <v>10</v>
      </c>
      <c r="N173" s="7" t="s">
        <v>96</v>
      </c>
      <c r="O173" s="4" t="s">
        <v>88</v>
      </c>
      <c r="P173" s="4" t="s">
        <v>88</v>
      </c>
      <c r="Q173" s="4" t="s">
        <v>125</v>
      </c>
      <c r="S173" s="8"/>
      <c r="AA173" s="4">
        <v>2008</v>
      </c>
      <c r="AB173" s="4">
        <v>7</v>
      </c>
      <c r="AC173" s="7" t="s">
        <v>96</v>
      </c>
      <c r="AD173" s="4" t="s">
        <v>90</v>
      </c>
      <c r="AE173" s="5">
        <v>0.275700002908707</v>
      </c>
      <c r="AF173" s="4">
        <v>3</v>
      </c>
      <c r="AG173" s="4" t="s">
        <v>139</v>
      </c>
      <c r="AH173" s="4" t="s">
        <v>139</v>
      </c>
      <c r="AI173" s="4">
        <v>20</v>
      </c>
      <c r="AJ173" s="8">
        <v>24</v>
      </c>
      <c r="AK173" s="4" t="s">
        <v>373</v>
      </c>
      <c r="AL173" s="4" t="s">
        <v>114</v>
      </c>
      <c r="AM173" s="7" t="s">
        <v>94</v>
      </c>
      <c r="AN173" s="7" t="s">
        <v>95</v>
      </c>
      <c r="AO173" s="5">
        <v>6.7</v>
      </c>
      <c r="AP173" s="5">
        <v>1.401</v>
      </c>
      <c r="AQ173" s="9">
        <v>0.111</v>
      </c>
      <c r="AR173" s="9">
        <v>71.4</v>
      </c>
      <c r="AS173" s="9">
        <v>18.1</v>
      </c>
      <c r="AT173" s="9">
        <v>10.5</v>
      </c>
      <c r="AU173" s="5">
        <v>0.25</v>
      </c>
      <c r="AV173" s="14">
        <f t="shared" si="175"/>
        <v>0.0173205080756888</v>
      </c>
      <c r="AW173" s="5">
        <v>0.01</v>
      </c>
      <c r="AX173" s="5">
        <v>0.22</v>
      </c>
      <c r="AY173" s="14">
        <f t="shared" si="176"/>
        <v>0.0346410161513775</v>
      </c>
      <c r="AZ173" s="5">
        <v>0.02</v>
      </c>
      <c r="BA173" s="33">
        <f t="shared" si="168"/>
        <v>-0.127833371509885</v>
      </c>
      <c r="BB173" s="33">
        <f t="shared" si="169"/>
        <v>0.00986446280991736</v>
      </c>
      <c r="FS173" s="43"/>
      <c r="FU173" s="43"/>
      <c r="FV173" s="43"/>
      <c r="FX173" s="43"/>
      <c r="GA173" s="43"/>
      <c r="GC173" s="43"/>
      <c r="GD173" s="43"/>
      <c r="GF173" s="43"/>
    </row>
    <row r="174" spans="1:188">
      <c r="A174" s="4">
        <v>35</v>
      </c>
      <c r="B174" s="4" t="s">
        <v>369</v>
      </c>
      <c r="C174" s="4" t="s">
        <v>370</v>
      </c>
      <c r="D174" s="4" t="s">
        <v>371</v>
      </c>
      <c r="E174" s="5">
        <v>-101.63</v>
      </c>
      <c r="F174" s="5">
        <v>41.2</v>
      </c>
      <c r="G174" s="4" t="s">
        <v>372</v>
      </c>
      <c r="H174" s="4" t="s">
        <v>123</v>
      </c>
      <c r="I174" s="4">
        <v>965</v>
      </c>
      <c r="J174" s="5">
        <v>9.3</v>
      </c>
      <c r="K174" s="4">
        <v>454</v>
      </c>
      <c r="L174" t="s">
        <v>136</v>
      </c>
      <c r="M174" s="8"/>
      <c r="N174" s="8"/>
      <c r="R174" s="6">
        <v>10</v>
      </c>
      <c r="S174" s="7" t="s">
        <v>96</v>
      </c>
      <c r="T174" s="4" t="s">
        <v>300</v>
      </c>
      <c r="U174" s="4" t="s">
        <v>125</v>
      </c>
      <c r="AA174" s="4">
        <v>2008</v>
      </c>
      <c r="AB174" s="4">
        <v>7</v>
      </c>
      <c r="AC174" s="7" t="s">
        <v>96</v>
      </c>
      <c r="AD174" s="4" t="s">
        <v>90</v>
      </c>
      <c r="AE174" s="5">
        <v>0.275700002908707</v>
      </c>
      <c r="AF174" s="4">
        <v>3</v>
      </c>
      <c r="AG174" s="4" t="s">
        <v>139</v>
      </c>
      <c r="AH174" s="4" t="s">
        <v>139</v>
      </c>
      <c r="AI174" s="4">
        <v>20</v>
      </c>
      <c r="AJ174" s="8">
        <v>24</v>
      </c>
      <c r="AK174" s="4" t="s">
        <v>374</v>
      </c>
      <c r="AL174" s="4" t="s">
        <v>114</v>
      </c>
      <c r="AM174" s="7" t="s">
        <v>94</v>
      </c>
      <c r="AN174" s="7" t="s">
        <v>95</v>
      </c>
      <c r="AO174" s="5">
        <v>6.7</v>
      </c>
      <c r="AP174" s="5">
        <v>1.401</v>
      </c>
      <c r="AQ174" s="9">
        <v>0.111</v>
      </c>
      <c r="AR174" s="9">
        <v>71.4</v>
      </c>
      <c r="AS174" s="9">
        <v>18.1</v>
      </c>
      <c r="AT174" s="9">
        <v>10.5</v>
      </c>
      <c r="AU174" s="5">
        <v>0.25</v>
      </c>
      <c r="AV174" s="14">
        <f t="shared" si="175"/>
        <v>0.0173205080756888</v>
      </c>
      <c r="AW174" s="5">
        <v>0.01</v>
      </c>
      <c r="AX174" s="5">
        <v>0.17</v>
      </c>
      <c r="AY174" s="14">
        <f t="shared" si="176"/>
        <v>0.0173205080756888</v>
      </c>
      <c r="AZ174" s="5">
        <v>0.01</v>
      </c>
      <c r="BA174" s="33">
        <f t="shared" si="168"/>
        <v>-0.385662480811985</v>
      </c>
      <c r="BB174" s="33">
        <f t="shared" si="169"/>
        <v>0.00506020761245675</v>
      </c>
      <c r="FS174" s="43"/>
      <c r="FU174" s="43"/>
      <c r="GA174" s="43"/>
      <c r="GC174" s="43"/>
      <c r="GD174" s="43"/>
      <c r="GF174" s="43"/>
    </row>
    <row r="175" spans="1:188">
      <c r="A175" s="4">
        <v>35</v>
      </c>
      <c r="B175" s="4" t="s">
        <v>369</v>
      </c>
      <c r="C175" s="4" t="s">
        <v>370</v>
      </c>
      <c r="D175" s="4" t="s">
        <v>371</v>
      </c>
      <c r="E175" s="5">
        <v>-101.63</v>
      </c>
      <c r="F175" s="5">
        <v>41.2</v>
      </c>
      <c r="G175" s="4" t="s">
        <v>372</v>
      </c>
      <c r="H175" s="4" t="s">
        <v>123</v>
      </c>
      <c r="I175" s="4">
        <v>965</v>
      </c>
      <c r="J175" s="5">
        <v>9.3</v>
      </c>
      <c r="K175" s="4">
        <v>454</v>
      </c>
      <c r="L175" t="s">
        <v>173</v>
      </c>
      <c r="M175" s="8"/>
      <c r="N175" s="8"/>
      <c r="S175" s="8"/>
      <c r="V175" s="7" t="s">
        <v>234</v>
      </c>
      <c r="W175" s="7" t="s">
        <v>235</v>
      </c>
      <c r="X175" s="24" t="s">
        <v>375</v>
      </c>
      <c r="Y175" s="4" t="s">
        <v>305</v>
      </c>
      <c r="Z175" s="4" t="s">
        <v>125</v>
      </c>
      <c r="AA175" s="4">
        <v>2008</v>
      </c>
      <c r="AB175" s="4">
        <v>7</v>
      </c>
      <c r="AC175" s="7" t="s">
        <v>96</v>
      </c>
      <c r="AD175" s="4" t="s">
        <v>90</v>
      </c>
      <c r="AE175" s="5">
        <v>0.275700002908707</v>
      </c>
      <c r="AF175" s="4">
        <v>3</v>
      </c>
      <c r="AG175" s="4" t="s">
        <v>139</v>
      </c>
      <c r="AH175" s="4" t="s">
        <v>139</v>
      </c>
      <c r="AI175" s="4">
        <v>20</v>
      </c>
      <c r="AJ175" s="8">
        <v>24</v>
      </c>
      <c r="AK175" s="4" t="s">
        <v>376</v>
      </c>
      <c r="AL175" s="4" t="s">
        <v>114</v>
      </c>
      <c r="AM175" s="7" t="s">
        <v>94</v>
      </c>
      <c r="AN175" s="7" t="s">
        <v>95</v>
      </c>
      <c r="AO175" s="5">
        <v>6.7</v>
      </c>
      <c r="AP175" s="5">
        <v>1.401</v>
      </c>
      <c r="AQ175" s="9">
        <v>0.111</v>
      </c>
      <c r="AR175" s="9">
        <v>71.4</v>
      </c>
      <c r="AS175" s="9">
        <v>18.1</v>
      </c>
      <c r="AT175" s="9">
        <v>10.5</v>
      </c>
      <c r="AU175" s="5">
        <v>0.25</v>
      </c>
      <c r="AV175" s="14">
        <f t="shared" si="175"/>
        <v>0.0173205080756888</v>
      </c>
      <c r="AW175" s="5">
        <v>0.01</v>
      </c>
      <c r="AX175" s="5">
        <v>0.16</v>
      </c>
      <c r="AY175" s="14">
        <f t="shared" si="176"/>
        <v>0.0173205080756888</v>
      </c>
      <c r="AZ175" s="5">
        <v>0.01</v>
      </c>
      <c r="BA175" s="33">
        <f t="shared" si="168"/>
        <v>-0.44628710262842</v>
      </c>
      <c r="BB175" s="33">
        <f t="shared" si="169"/>
        <v>0.00550625</v>
      </c>
      <c r="FS175" s="43"/>
      <c r="FU175" s="43"/>
      <c r="GA175" s="43"/>
      <c r="GC175" s="43"/>
      <c r="GD175" s="43"/>
      <c r="GF175" s="43"/>
    </row>
    <row r="176" spans="1:188">
      <c r="A176" s="4">
        <v>35</v>
      </c>
      <c r="B176" s="4" t="s">
        <v>369</v>
      </c>
      <c r="C176" s="4" t="s">
        <v>370</v>
      </c>
      <c r="D176" s="4" t="s">
        <v>371</v>
      </c>
      <c r="E176" s="5">
        <v>-101.63</v>
      </c>
      <c r="F176" s="5">
        <v>41.2</v>
      </c>
      <c r="G176" s="4" t="s">
        <v>372</v>
      </c>
      <c r="H176" s="4" t="s">
        <v>123</v>
      </c>
      <c r="I176" s="4">
        <v>965</v>
      </c>
      <c r="J176" s="5">
        <v>9.3</v>
      </c>
      <c r="K176" s="4">
        <v>454</v>
      </c>
      <c r="L176" t="s">
        <v>86</v>
      </c>
      <c r="M176" s="6">
        <v>10</v>
      </c>
      <c r="N176" s="7" t="s">
        <v>96</v>
      </c>
      <c r="O176" s="4" t="s">
        <v>88</v>
      </c>
      <c r="P176" s="4" t="s">
        <v>88</v>
      </c>
      <c r="Q176" s="4" t="s">
        <v>125</v>
      </c>
      <c r="S176" s="8"/>
      <c r="AA176" s="4">
        <v>2008</v>
      </c>
      <c r="AB176" s="4">
        <v>7</v>
      </c>
      <c r="AC176" s="7" t="s">
        <v>96</v>
      </c>
      <c r="AD176" s="4" t="s">
        <v>90</v>
      </c>
      <c r="AE176" s="5">
        <v>0.275700002908707</v>
      </c>
      <c r="AF176" s="4">
        <v>3</v>
      </c>
      <c r="AG176" s="4" t="s">
        <v>139</v>
      </c>
      <c r="AH176" s="4" t="s">
        <v>139</v>
      </c>
      <c r="AI176" s="4">
        <v>20</v>
      </c>
      <c r="AJ176" s="8">
        <v>24</v>
      </c>
      <c r="AK176" s="4" t="s">
        <v>377</v>
      </c>
      <c r="AL176" s="4" t="s">
        <v>114</v>
      </c>
      <c r="AM176" s="7" t="s">
        <v>94</v>
      </c>
      <c r="AN176" s="7" t="s">
        <v>95</v>
      </c>
      <c r="AO176" s="5">
        <v>6.7</v>
      </c>
      <c r="AP176" s="5">
        <v>1.401</v>
      </c>
      <c r="AQ176" s="9">
        <v>0.111</v>
      </c>
      <c r="AR176" s="9">
        <v>71.4</v>
      </c>
      <c r="AS176" s="9">
        <v>18.1</v>
      </c>
      <c r="AT176" s="9">
        <v>10.5</v>
      </c>
      <c r="AU176" s="5">
        <v>0.24</v>
      </c>
      <c r="AV176" s="14">
        <f t="shared" si="175"/>
        <v>0.0692820323027551</v>
      </c>
      <c r="AW176" s="5">
        <v>0.04</v>
      </c>
      <c r="AX176" s="5">
        <v>0.12</v>
      </c>
      <c r="AY176" s="14">
        <f t="shared" si="176"/>
        <v>0</v>
      </c>
      <c r="AZ176" s="5">
        <v>0</v>
      </c>
      <c r="BA176" s="33">
        <f t="shared" si="168"/>
        <v>-0.693147180559945</v>
      </c>
      <c r="BB176" s="33">
        <f t="shared" si="169"/>
        <v>0.0277777777777778</v>
      </c>
      <c r="FV176" s="43"/>
      <c r="FX176" s="43"/>
      <c r="GA176" s="43"/>
      <c r="GC176" s="43"/>
      <c r="GD176" s="43"/>
      <c r="GF176" s="43"/>
    </row>
    <row r="177" spans="1:188">
      <c r="A177" s="4">
        <v>35</v>
      </c>
      <c r="B177" s="4" t="s">
        <v>369</v>
      </c>
      <c r="C177" s="4" t="s">
        <v>370</v>
      </c>
      <c r="D177" s="4" t="s">
        <v>371</v>
      </c>
      <c r="E177" s="5">
        <v>-101.63</v>
      </c>
      <c r="F177" s="5">
        <v>41.2</v>
      </c>
      <c r="G177" s="4" t="s">
        <v>372</v>
      </c>
      <c r="H177" s="4" t="s">
        <v>123</v>
      </c>
      <c r="I177" s="4">
        <v>965</v>
      </c>
      <c r="J177" s="5">
        <v>9.3</v>
      </c>
      <c r="K177" s="4">
        <v>454</v>
      </c>
      <c r="L177" t="s">
        <v>136</v>
      </c>
      <c r="M177" s="8"/>
      <c r="N177" s="8"/>
      <c r="R177" s="6">
        <v>10</v>
      </c>
      <c r="S177" s="7" t="s">
        <v>96</v>
      </c>
      <c r="T177" s="4" t="s">
        <v>300</v>
      </c>
      <c r="U177" s="4" t="s">
        <v>125</v>
      </c>
      <c r="AA177" s="4">
        <v>2008</v>
      </c>
      <c r="AB177" s="4">
        <v>7</v>
      </c>
      <c r="AC177" s="7" t="s">
        <v>96</v>
      </c>
      <c r="AD177" s="4" t="s">
        <v>90</v>
      </c>
      <c r="AE177" s="5">
        <v>0.275700002908707</v>
      </c>
      <c r="AF177" s="4">
        <v>3</v>
      </c>
      <c r="AG177" s="4" t="s">
        <v>139</v>
      </c>
      <c r="AH177" s="4" t="s">
        <v>139</v>
      </c>
      <c r="AI177" s="4">
        <v>20</v>
      </c>
      <c r="AJ177" s="8">
        <v>24</v>
      </c>
      <c r="AK177" s="4" t="s">
        <v>378</v>
      </c>
      <c r="AL177" s="4" t="s">
        <v>114</v>
      </c>
      <c r="AM177" s="7" t="s">
        <v>94</v>
      </c>
      <c r="AN177" s="7" t="s">
        <v>95</v>
      </c>
      <c r="AO177" s="5">
        <v>6.7</v>
      </c>
      <c r="AP177" s="5">
        <v>1.401</v>
      </c>
      <c r="AQ177" s="9">
        <v>0.111</v>
      </c>
      <c r="AR177" s="9">
        <v>71.4</v>
      </c>
      <c r="AS177" s="9">
        <v>18.1</v>
      </c>
      <c r="AT177" s="9">
        <v>10.5</v>
      </c>
      <c r="AU177" s="5">
        <v>0.24</v>
      </c>
      <c r="AV177" s="14">
        <f t="shared" si="175"/>
        <v>0.0692820323027551</v>
      </c>
      <c r="AW177" s="5">
        <v>0.04</v>
      </c>
      <c r="AX177" s="5">
        <v>0.18</v>
      </c>
      <c r="AY177" s="14">
        <f t="shared" si="176"/>
        <v>0.0519615242270663</v>
      </c>
      <c r="AZ177" s="5">
        <v>0.03</v>
      </c>
      <c r="BA177" s="33">
        <f t="shared" si="168"/>
        <v>-0.287682072451781</v>
      </c>
      <c r="BB177" s="33">
        <f t="shared" si="169"/>
        <v>0.0555555555555556</v>
      </c>
      <c r="FV177" s="43"/>
      <c r="FX177" s="43"/>
      <c r="GA177" s="43"/>
      <c r="GC177" s="43"/>
      <c r="GD177" s="43"/>
      <c r="GF177" s="43"/>
    </row>
    <row r="178" spans="1:188">
      <c r="A178" s="4">
        <v>35</v>
      </c>
      <c r="B178" s="4" t="s">
        <v>369</v>
      </c>
      <c r="C178" s="4" t="s">
        <v>370</v>
      </c>
      <c r="D178" s="4" t="s">
        <v>371</v>
      </c>
      <c r="E178" s="5">
        <v>-101.63</v>
      </c>
      <c r="F178" s="5">
        <v>41.2</v>
      </c>
      <c r="G178" s="4" t="s">
        <v>372</v>
      </c>
      <c r="H178" s="4" t="s">
        <v>123</v>
      </c>
      <c r="I178" s="4">
        <v>965</v>
      </c>
      <c r="J178" s="5">
        <v>9.3</v>
      </c>
      <c r="K178" s="4">
        <v>454</v>
      </c>
      <c r="L178" t="s">
        <v>173</v>
      </c>
      <c r="M178" s="8"/>
      <c r="N178" s="8"/>
      <c r="S178" s="8"/>
      <c r="V178" s="7" t="s">
        <v>234</v>
      </c>
      <c r="W178" s="7" t="s">
        <v>235</v>
      </c>
      <c r="X178" s="24" t="s">
        <v>375</v>
      </c>
      <c r="Y178" s="4" t="s">
        <v>305</v>
      </c>
      <c r="Z178" s="4" t="s">
        <v>125</v>
      </c>
      <c r="AA178" s="4">
        <v>2008</v>
      </c>
      <c r="AB178" s="4">
        <v>7</v>
      </c>
      <c r="AC178" s="7" t="s">
        <v>96</v>
      </c>
      <c r="AD178" s="4" t="s">
        <v>90</v>
      </c>
      <c r="AE178" s="5">
        <v>0.275700002908707</v>
      </c>
      <c r="AF178" s="4">
        <v>3</v>
      </c>
      <c r="AG178" s="4" t="s">
        <v>139</v>
      </c>
      <c r="AH178" s="4" t="s">
        <v>139</v>
      </c>
      <c r="AI178" s="4">
        <v>20</v>
      </c>
      <c r="AJ178" s="8">
        <v>24</v>
      </c>
      <c r="AK178" s="4" t="s">
        <v>379</v>
      </c>
      <c r="AL178" s="4" t="s">
        <v>114</v>
      </c>
      <c r="AM178" s="7" t="s">
        <v>94</v>
      </c>
      <c r="AN178" s="7" t="s">
        <v>95</v>
      </c>
      <c r="AO178" s="5">
        <v>6.7</v>
      </c>
      <c r="AP178" s="5">
        <v>1.401</v>
      </c>
      <c r="AQ178" s="9">
        <v>0.111</v>
      </c>
      <c r="AR178" s="9">
        <v>71.4</v>
      </c>
      <c r="AS178" s="9">
        <v>18.1</v>
      </c>
      <c r="AT178" s="9">
        <v>10.5</v>
      </c>
      <c r="AU178" s="5">
        <v>0.24</v>
      </c>
      <c r="AV178" s="14">
        <f t="shared" si="175"/>
        <v>0.0692820323027551</v>
      </c>
      <c r="AW178" s="5">
        <v>0.04</v>
      </c>
      <c r="AX178" s="5">
        <v>0.14</v>
      </c>
      <c r="AY178" s="14">
        <f t="shared" si="176"/>
        <v>0.0346410161513775</v>
      </c>
      <c r="AZ178" s="5">
        <v>0.02</v>
      </c>
      <c r="BA178" s="33">
        <f t="shared" si="168"/>
        <v>-0.538996500732687</v>
      </c>
      <c r="BB178" s="33">
        <f t="shared" si="169"/>
        <v>0.0481859410430839</v>
      </c>
      <c r="FV178" s="43"/>
      <c r="FX178" s="43"/>
      <c r="GA178" s="43"/>
      <c r="GC178" s="43"/>
      <c r="GD178" s="43"/>
      <c r="GF178" s="43"/>
    </row>
    <row r="179" spans="1:188">
      <c r="A179" s="4">
        <v>35</v>
      </c>
      <c r="B179" s="4" t="s">
        <v>369</v>
      </c>
      <c r="C179" s="4" t="s">
        <v>370</v>
      </c>
      <c r="D179" s="4" t="s">
        <v>380</v>
      </c>
      <c r="E179" s="5">
        <v>-95.58</v>
      </c>
      <c r="F179" s="5">
        <v>39.07</v>
      </c>
      <c r="G179" s="4" t="s">
        <v>381</v>
      </c>
      <c r="H179" s="4" t="s">
        <v>123</v>
      </c>
      <c r="I179" s="4">
        <v>440</v>
      </c>
      <c r="J179" s="5">
        <v>12</v>
      </c>
      <c r="K179" s="4">
        <v>871</v>
      </c>
      <c r="L179" t="s">
        <v>86</v>
      </c>
      <c r="M179" s="6">
        <v>10</v>
      </c>
      <c r="N179" s="7" t="s">
        <v>96</v>
      </c>
      <c r="O179" s="4" t="s">
        <v>88</v>
      </c>
      <c r="P179" s="4" t="s">
        <v>88</v>
      </c>
      <c r="Q179" s="4" t="s">
        <v>125</v>
      </c>
      <c r="S179" s="8"/>
      <c r="AA179" s="4">
        <v>2008</v>
      </c>
      <c r="AB179" s="4">
        <v>7</v>
      </c>
      <c r="AC179" s="7" t="s">
        <v>96</v>
      </c>
      <c r="AD179" s="4" t="s">
        <v>90</v>
      </c>
      <c r="AE179" s="5">
        <v>0.622900009155273</v>
      </c>
      <c r="AF179" s="4">
        <v>3</v>
      </c>
      <c r="AG179" s="4" t="s">
        <v>139</v>
      </c>
      <c r="AH179" s="4" t="s">
        <v>139</v>
      </c>
      <c r="AI179" s="4">
        <v>20</v>
      </c>
      <c r="AJ179" s="8">
        <v>24</v>
      </c>
      <c r="AK179" s="4" t="s">
        <v>373</v>
      </c>
      <c r="AL179" s="4" t="s">
        <v>114</v>
      </c>
      <c r="AM179" s="7" t="s">
        <v>94</v>
      </c>
      <c r="AN179" s="7" t="s">
        <v>95</v>
      </c>
      <c r="AO179" s="5">
        <v>6.2</v>
      </c>
      <c r="AP179" s="5">
        <v>3.719</v>
      </c>
      <c r="AQ179" s="9">
        <v>0.283</v>
      </c>
      <c r="AR179" s="9">
        <v>31.9</v>
      </c>
      <c r="AS179" s="9">
        <v>49.8</v>
      </c>
      <c r="AT179" s="9">
        <v>18.3</v>
      </c>
      <c r="AU179" s="5">
        <v>0.09</v>
      </c>
      <c r="AV179" s="14">
        <f t="shared" si="175"/>
        <v>0.0173205080756888</v>
      </c>
      <c r="AW179" s="5">
        <v>0.01</v>
      </c>
      <c r="AX179" s="5">
        <v>0.29</v>
      </c>
      <c r="AY179" s="14">
        <f t="shared" si="176"/>
        <v>0.0173205080756888</v>
      </c>
      <c r="AZ179" s="5">
        <v>0.01</v>
      </c>
      <c r="BA179" s="33">
        <f t="shared" si="168"/>
        <v>1.17007125265025</v>
      </c>
      <c r="BB179" s="33">
        <f t="shared" si="169"/>
        <v>0.0135347396544384</v>
      </c>
      <c r="FS179" s="43"/>
      <c r="FU179" s="43"/>
      <c r="FV179" s="43"/>
      <c r="FX179" s="43"/>
      <c r="GA179" s="43"/>
      <c r="GC179" s="43"/>
      <c r="GD179" s="43"/>
      <c r="GF179" s="43"/>
    </row>
    <row r="180" spans="1:188">
      <c r="A180" s="4">
        <v>35</v>
      </c>
      <c r="B180" s="4" t="s">
        <v>369</v>
      </c>
      <c r="C180" s="4" t="s">
        <v>370</v>
      </c>
      <c r="D180" s="4" t="s">
        <v>380</v>
      </c>
      <c r="E180" s="5">
        <v>-95.58</v>
      </c>
      <c r="F180" s="5">
        <v>39.07</v>
      </c>
      <c r="G180" s="4" t="s">
        <v>381</v>
      </c>
      <c r="H180" s="4" t="s">
        <v>123</v>
      </c>
      <c r="I180" s="4">
        <v>440</v>
      </c>
      <c r="J180" s="5">
        <v>12</v>
      </c>
      <c r="K180" s="4">
        <v>871</v>
      </c>
      <c r="L180" t="s">
        <v>136</v>
      </c>
      <c r="M180" s="8"/>
      <c r="N180" s="8"/>
      <c r="R180" s="6">
        <v>10</v>
      </c>
      <c r="S180" s="7" t="s">
        <v>96</v>
      </c>
      <c r="T180" s="4" t="s">
        <v>300</v>
      </c>
      <c r="U180" s="4" t="s">
        <v>125</v>
      </c>
      <c r="AA180" s="4">
        <v>2008</v>
      </c>
      <c r="AB180" s="4">
        <v>7</v>
      </c>
      <c r="AC180" s="7" t="s">
        <v>96</v>
      </c>
      <c r="AD180" s="4" t="s">
        <v>90</v>
      </c>
      <c r="AE180" s="5">
        <v>0.622900009155273</v>
      </c>
      <c r="AF180" s="4">
        <v>3</v>
      </c>
      <c r="AG180" s="4" t="s">
        <v>139</v>
      </c>
      <c r="AH180" s="4" t="s">
        <v>139</v>
      </c>
      <c r="AI180" s="4">
        <v>20</v>
      </c>
      <c r="AJ180" s="8">
        <v>24</v>
      </c>
      <c r="AK180" s="4" t="s">
        <v>374</v>
      </c>
      <c r="AL180" s="4" t="s">
        <v>114</v>
      </c>
      <c r="AM180" s="7" t="s">
        <v>94</v>
      </c>
      <c r="AN180" s="7" t="s">
        <v>95</v>
      </c>
      <c r="AO180" s="5">
        <v>6.2</v>
      </c>
      <c r="AP180" s="5">
        <v>3.719</v>
      </c>
      <c r="AQ180" s="9">
        <v>0.283</v>
      </c>
      <c r="AR180" s="9">
        <v>31.9</v>
      </c>
      <c r="AS180" s="9">
        <v>49.8</v>
      </c>
      <c r="AT180" s="9">
        <v>18.3</v>
      </c>
      <c r="AU180" s="5">
        <v>0.09</v>
      </c>
      <c r="AV180" s="14">
        <f t="shared" si="175"/>
        <v>0.0173205080756888</v>
      </c>
      <c r="AW180" s="5">
        <v>0.01</v>
      </c>
      <c r="AX180" s="5">
        <v>0.29</v>
      </c>
      <c r="AY180" s="14">
        <f t="shared" si="176"/>
        <v>0.0346410161513775</v>
      </c>
      <c r="AZ180" s="5">
        <v>0.02</v>
      </c>
      <c r="BA180" s="33">
        <f t="shared" si="168"/>
        <v>1.17007125265025</v>
      </c>
      <c r="BB180" s="33">
        <f t="shared" si="169"/>
        <v>0.0171019215807167</v>
      </c>
      <c r="FS180" s="43"/>
      <c r="FU180" s="43"/>
      <c r="FV180" s="43"/>
      <c r="FX180" s="43"/>
      <c r="GA180" s="43"/>
      <c r="GC180" s="43"/>
      <c r="GD180" s="43"/>
      <c r="GF180" s="43"/>
    </row>
    <row r="181" spans="1:188">
      <c r="A181" s="4">
        <v>35</v>
      </c>
      <c r="B181" s="4" t="s">
        <v>369</v>
      </c>
      <c r="C181" s="4" t="s">
        <v>370</v>
      </c>
      <c r="D181" s="4" t="s">
        <v>380</v>
      </c>
      <c r="E181" s="5">
        <v>-95.58</v>
      </c>
      <c r="F181" s="5">
        <v>39.07</v>
      </c>
      <c r="G181" s="4" t="s">
        <v>381</v>
      </c>
      <c r="H181" s="4" t="s">
        <v>123</v>
      </c>
      <c r="I181" s="4">
        <v>440</v>
      </c>
      <c r="J181" s="5">
        <v>12</v>
      </c>
      <c r="K181" s="4">
        <v>871</v>
      </c>
      <c r="L181" t="s">
        <v>173</v>
      </c>
      <c r="M181" s="8"/>
      <c r="N181" s="8"/>
      <c r="S181" s="8"/>
      <c r="V181" s="7" t="s">
        <v>234</v>
      </c>
      <c r="W181" s="7" t="s">
        <v>235</v>
      </c>
      <c r="X181" s="24" t="s">
        <v>375</v>
      </c>
      <c r="Y181" s="4" t="s">
        <v>305</v>
      </c>
      <c r="Z181" s="4" t="s">
        <v>125</v>
      </c>
      <c r="AA181" s="4">
        <v>2008</v>
      </c>
      <c r="AB181" s="4">
        <v>7</v>
      </c>
      <c r="AC181" s="7" t="s">
        <v>96</v>
      </c>
      <c r="AD181" s="4" t="s">
        <v>90</v>
      </c>
      <c r="AE181" s="5">
        <v>0.622900009155273</v>
      </c>
      <c r="AF181" s="4">
        <v>3</v>
      </c>
      <c r="AG181" s="4" t="s">
        <v>139</v>
      </c>
      <c r="AH181" s="4" t="s">
        <v>139</v>
      </c>
      <c r="AI181" s="4">
        <v>20</v>
      </c>
      <c r="AJ181" s="8">
        <v>24</v>
      </c>
      <c r="AK181" s="4" t="s">
        <v>376</v>
      </c>
      <c r="AL181" s="4" t="s">
        <v>114</v>
      </c>
      <c r="AM181" s="7" t="s">
        <v>94</v>
      </c>
      <c r="AN181" s="7" t="s">
        <v>95</v>
      </c>
      <c r="AO181" s="5">
        <v>6.2</v>
      </c>
      <c r="AP181" s="5">
        <v>3.719</v>
      </c>
      <c r="AQ181" s="9">
        <v>0.283</v>
      </c>
      <c r="AR181" s="9">
        <v>31.9</v>
      </c>
      <c r="AS181" s="9">
        <v>49.8</v>
      </c>
      <c r="AT181" s="9">
        <v>18.3</v>
      </c>
      <c r="AU181" s="5">
        <v>0.09</v>
      </c>
      <c r="AV181" s="14">
        <f t="shared" si="175"/>
        <v>0.0173205080756888</v>
      </c>
      <c r="AW181" s="5">
        <v>0.01</v>
      </c>
      <c r="AX181" s="5">
        <v>0.25</v>
      </c>
      <c r="AY181" s="14">
        <f t="shared" si="176"/>
        <v>0.0173205080756888</v>
      </c>
      <c r="AZ181" s="5">
        <v>0.01</v>
      </c>
      <c r="BA181" s="33">
        <f t="shared" si="168"/>
        <v>1.02165124753198</v>
      </c>
      <c r="BB181" s="33">
        <f t="shared" si="169"/>
        <v>0.0139456790123457</v>
      </c>
      <c r="FS181" s="43"/>
      <c r="FU181" s="43"/>
      <c r="FX181" s="43"/>
      <c r="GA181" s="43"/>
      <c r="GC181" s="43"/>
      <c r="GD181" s="43"/>
      <c r="GF181" s="43"/>
    </row>
    <row r="182" spans="1:188">
      <c r="A182" s="4">
        <v>35</v>
      </c>
      <c r="B182" s="4" t="s">
        <v>369</v>
      </c>
      <c r="C182" s="4" t="s">
        <v>370</v>
      </c>
      <c r="D182" s="4" t="s">
        <v>380</v>
      </c>
      <c r="E182" s="5">
        <v>-95.58</v>
      </c>
      <c r="F182" s="5">
        <v>39.07</v>
      </c>
      <c r="G182" s="4" t="s">
        <v>381</v>
      </c>
      <c r="H182" s="4" t="s">
        <v>123</v>
      </c>
      <c r="I182" s="4">
        <v>440</v>
      </c>
      <c r="J182" s="5">
        <v>12</v>
      </c>
      <c r="K182" s="4">
        <v>871</v>
      </c>
      <c r="L182" t="s">
        <v>86</v>
      </c>
      <c r="M182" s="6">
        <v>10</v>
      </c>
      <c r="N182" s="7" t="s">
        <v>96</v>
      </c>
      <c r="O182" s="4" t="s">
        <v>88</v>
      </c>
      <c r="P182" s="4" t="s">
        <v>88</v>
      </c>
      <c r="Q182" s="4" t="s">
        <v>125</v>
      </c>
      <c r="S182" s="8"/>
      <c r="AA182" s="4">
        <v>2008</v>
      </c>
      <c r="AB182" s="4">
        <v>7</v>
      </c>
      <c r="AC182" s="7" t="s">
        <v>96</v>
      </c>
      <c r="AD182" s="4" t="s">
        <v>90</v>
      </c>
      <c r="AE182" s="5">
        <v>0.622900009155273</v>
      </c>
      <c r="AF182" s="4">
        <v>3</v>
      </c>
      <c r="AG182" s="4" t="s">
        <v>139</v>
      </c>
      <c r="AH182" s="4" t="s">
        <v>139</v>
      </c>
      <c r="AI182" s="4">
        <v>20</v>
      </c>
      <c r="AJ182" s="8">
        <v>24</v>
      </c>
      <c r="AK182" s="4" t="s">
        <v>377</v>
      </c>
      <c r="AL182" s="4" t="s">
        <v>114</v>
      </c>
      <c r="AM182" s="7" t="s">
        <v>94</v>
      </c>
      <c r="AN182" s="7" t="s">
        <v>95</v>
      </c>
      <c r="AO182" s="5">
        <v>6.2</v>
      </c>
      <c r="AP182" s="5">
        <v>3.719</v>
      </c>
      <c r="AQ182" s="9">
        <v>0.283</v>
      </c>
      <c r="AR182" s="9">
        <v>31.9</v>
      </c>
      <c r="AS182" s="9">
        <v>49.8</v>
      </c>
      <c r="AT182" s="9">
        <v>18.3</v>
      </c>
      <c r="AU182" s="5">
        <v>0.29</v>
      </c>
      <c r="AV182" s="14">
        <f t="shared" si="175"/>
        <v>0.0173205080756888</v>
      </c>
      <c r="AW182" s="5">
        <v>0.01</v>
      </c>
      <c r="AX182" s="5">
        <v>0.26</v>
      </c>
      <c r="AY182" s="14">
        <f t="shared" si="176"/>
        <v>0.0346410161513775</v>
      </c>
      <c r="AZ182" s="5">
        <v>0.02</v>
      </c>
      <c r="BA182" s="33">
        <f t="shared" si="168"/>
        <v>-0.109199291964992</v>
      </c>
      <c r="BB182" s="33">
        <f t="shared" si="169"/>
        <v>0.00710622040540636</v>
      </c>
      <c r="FS182" s="43"/>
      <c r="FU182" s="43"/>
      <c r="FV182" s="43"/>
      <c r="FX182" s="43"/>
      <c r="GC182" s="43"/>
      <c r="GD182" s="43"/>
      <c r="GF182" s="43"/>
    </row>
    <row r="183" spans="1:188">
      <c r="A183" s="4">
        <v>35</v>
      </c>
      <c r="B183" s="4" t="s">
        <v>369</v>
      </c>
      <c r="C183" s="4" t="s">
        <v>370</v>
      </c>
      <c r="D183" s="4" t="s">
        <v>380</v>
      </c>
      <c r="E183" s="5">
        <v>-95.58</v>
      </c>
      <c r="F183" s="5">
        <v>39.07</v>
      </c>
      <c r="G183" s="4" t="s">
        <v>381</v>
      </c>
      <c r="H183" s="4" t="s">
        <v>123</v>
      </c>
      <c r="I183" s="4">
        <v>440</v>
      </c>
      <c r="J183" s="5">
        <v>12</v>
      </c>
      <c r="K183" s="4">
        <v>871</v>
      </c>
      <c r="L183" t="s">
        <v>136</v>
      </c>
      <c r="M183" s="8"/>
      <c r="N183" s="8"/>
      <c r="R183" s="6">
        <v>10</v>
      </c>
      <c r="S183" s="7" t="s">
        <v>96</v>
      </c>
      <c r="T183" s="4" t="s">
        <v>300</v>
      </c>
      <c r="U183" s="4" t="s">
        <v>125</v>
      </c>
      <c r="AA183" s="4">
        <v>2008</v>
      </c>
      <c r="AB183" s="4">
        <v>7</v>
      </c>
      <c r="AC183" s="7" t="s">
        <v>96</v>
      </c>
      <c r="AD183" s="4" t="s">
        <v>90</v>
      </c>
      <c r="AE183" s="5">
        <v>0.622900009155273</v>
      </c>
      <c r="AF183" s="4">
        <v>3</v>
      </c>
      <c r="AG183" s="4" t="s">
        <v>139</v>
      </c>
      <c r="AH183" s="4" t="s">
        <v>139</v>
      </c>
      <c r="AI183" s="4">
        <v>20</v>
      </c>
      <c r="AJ183" s="8">
        <v>24</v>
      </c>
      <c r="AK183" s="4" t="s">
        <v>378</v>
      </c>
      <c r="AL183" s="4" t="s">
        <v>114</v>
      </c>
      <c r="AM183" s="7" t="s">
        <v>94</v>
      </c>
      <c r="AN183" s="7" t="s">
        <v>95</v>
      </c>
      <c r="AO183" s="5">
        <v>6.2</v>
      </c>
      <c r="AP183" s="5">
        <v>3.719</v>
      </c>
      <c r="AQ183" s="9">
        <v>0.283</v>
      </c>
      <c r="AR183" s="9">
        <v>31.9</v>
      </c>
      <c r="AS183" s="9">
        <v>49.8</v>
      </c>
      <c r="AT183" s="9">
        <v>18.3</v>
      </c>
      <c r="AU183" s="5">
        <v>0.29</v>
      </c>
      <c r="AV183" s="14">
        <f t="shared" si="175"/>
        <v>0.0173205080756888</v>
      </c>
      <c r="AW183" s="5">
        <v>0.01</v>
      </c>
      <c r="AX183" s="5">
        <v>0.27</v>
      </c>
      <c r="AY183" s="14">
        <f t="shared" si="176"/>
        <v>0.0346410161513775</v>
      </c>
      <c r="AZ183" s="5">
        <v>0.02</v>
      </c>
      <c r="BA183" s="33">
        <f t="shared" si="168"/>
        <v>-0.0714589639821448</v>
      </c>
      <c r="BB183" s="33">
        <f t="shared" si="169"/>
        <v>0.00667602909202416</v>
      </c>
      <c r="FS183" s="43"/>
      <c r="FU183" s="43"/>
      <c r="FV183" s="43"/>
      <c r="FX183" s="43"/>
      <c r="GC183" s="43"/>
      <c r="GD183" s="43"/>
      <c r="GF183" s="43"/>
    </row>
    <row r="184" spans="1:188">
      <c r="A184" s="4">
        <v>35</v>
      </c>
      <c r="B184" s="4" t="s">
        <v>369</v>
      </c>
      <c r="C184" s="4" t="s">
        <v>370</v>
      </c>
      <c r="D184" s="4" t="s">
        <v>380</v>
      </c>
      <c r="E184" s="5">
        <v>-95.58</v>
      </c>
      <c r="F184" s="5">
        <v>39.07</v>
      </c>
      <c r="G184" s="4" t="s">
        <v>381</v>
      </c>
      <c r="H184" s="4" t="s">
        <v>123</v>
      </c>
      <c r="I184" s="4">
        <v>440</v>
      </c>
      <c r="J184" s="5">
        <v>12</v>
      </c>
      <c r="K184" s="4">
        <v>871</v>
      </c>
      <c r="L184" t="s">
        <v>173</v>
      </c>
      <c r="M184" s="8"/>
      <c r="N184" s="8"/>
      <c r="S184" s="8"/>
      <c r="V184" s="7" t="s">
        <v>234</v>
      </c>
      <c r="W184" s="7" t="s">
        <v>235</v>
      </c>
      <c r="X184" s="24" t="s">
        <v>375</v>
      </c>
      <c r="Y184" s="4" t="s">
        <v>305</v>
      </c>
      <c r="Z184" s="4" t="s">
        <v>125</v>
      </c>
      <c r="AA184" s="4">
        <v>2008</v>
      </c>
      <c r="AB184" s="4">
        <v>7</v>
      </c>
      <c r="AC184" s="7" t="s">
        <v>96</v>
      </c>
      <c r="AD184" s="4" t="s">
        <v>90</v>
      </c>
      <c r="AE184" s="5">
        <v>0.622900009155273</v>
      </c>
      <c r="AF184" s="4">
        <v>3</v>
      </c>
      <c r="AG184" s="4" t="s">
        <v>139</v>
      </c>
      <c r="AH184" s="4" t="s">
        <v>139</v>
      </c>
      <c r="AI184" s="4">
        <v>20</v>
      </c>
      <c r="AJ184" s="8">
        <v>24</v>
      </c>
      <c r="AK184" s="4" t="s">
        <v>379</v>
      </c>
      <c r="AL184" s="4" t="s">
        <v>114</v>
      </c>
      <c r="AM184" s="7" t="s">
        <v>94</v>
      </c>
      <c r="AN184" s="7" t="s">
        <v>95</v>
      </c>
      <c r="AO184" s="5">
        <v>6.2</v>
      </c>
      <c r="AP184" s="5">
        <v>3.719</v>
      </c>
      <c r="AQ184" s="9">
        <v>0.283</v>
      </c>
      <c r="AR184" s="9">
        <v>31.9</v>
      </c>
      <c r="AS184" s="9">
        <v>49.8</v>
      </c>
      <c r="AT184" s="9">
        <v>18.3</v>
      </c>
      <c r="AU184" s="5">
        <v>0.29</v>
      </c>
      <c r="AV184" s="14">
        <f t="shared" si="175"/>
        <v>0.0173205080756888</v>
      </c>
      <c r="AW184" s="5">
        <v>0.01</v>
      </c>
      <c r="AX184" s="5">
        <v>0.28</v>
      </c>
      <c r="AY184" s="14">
        <f t="shared" si="176"/>
        <v>0.0346410161513775</v>
      </c>
      <c r="AZ184" s="5">
        <v>0.02</v>
      </c>
      <c r="BA184" s="33">
        <f t="shared" si="168"/>
        <v>-0.0350913198112699</v>
      </c>
      <c r="BB184" s="33">
        <f t="shared" si="169"/>
        <v>0.00629110145841928</v>
      </c>
      <c r="FS184" s="43"/>
      <c r="FU184" s="43"/>
      <c r="FV184" s="43"/>
      <c r="FX184" s="43"/>
      <c r="GC184" s="43"/>
      <c r="GD184" s="43"/>
      <c r="GF184" s="43"/>
    </row>
    <row r="185" spans="1:70">
      <c r="A185" s="4">
        <v>36</v>
      </c>
      <c r="B185" s="4" t="s">
        <v>382</v>
      </c>
      <c r="C185" s="4" t="s">
        <v>383</v>
      </c>
      <c r="D185" s="4" t="s">
        <v>384</v>
      </c>
      <c r="E185" s="5">
        <v>13.384</v>
      </c>
      <c r="F185" s="5">
        <v>55.401</v>
      </c>
      <c r="G185" s="4" t="s">
        <v>85</v>
      </c>
      <c r="H185" s="4" t="s">
        <v>85</v>
      </c>
      <c r="I185" s="4">
        <v>32</v>
      </c>
      <c r="J185" s="5">
        <v>7.5</v>
      </c>
      <c r="K185" s="4">
        <v>700</v>
      </c>
      <c r="L185" t="s">
        <v>86</v>
      </c>
      <c r="M185" s="6">
        <v>5</v>
      </c>
      <c r="N185" s="7" t="s">
        <v>87</v>
      </c>
      <c r="O185" s="4" t="s">
        <v>110</v>
      </c>
      <c r="P185" s="4" t="s">
        <v>110</v>
      </c>
      <c r="Q185" s="4" t="s">
        <v>125</v>
      </c>
      <c r="S185" s="8"/>
      <c r="AA185" s="4">
        <v>2018</v>
      </c>
      <c r="AB185" s="4">
        <v>1</v>
      </c>
      <c r="AC185" s="4" t="s">
        <v>87</v>
      </c>
      <c r="AD185" s="4" t="s">
        <v>138</v>
      </c>
      <c r="AE185" s="5">
        <v>0.896200001239777</v>
      </c>
      <c r="AF185" s="4">
        <v>3</v>
      </c>
      <c r="AG185" s="4" t="s">
        <v>212</v>
      </c>
      <c r="AH185" s="4" t="s">
        <v>112</v>
      </c>
      <c r="AI185" s="4">
        <v>16</v>
      </c>
      <c r="AJ185" s="8">
        <v>4</v>
      </c>
      <c r="AK185" s="4" t="s">
        <v>385</v>
      </c>
      <c r="AL185" s="4" t="s">
        <v>114</v>
      </c>
      <c r="AM185" s="7" t="s">
        <v>386</v>
      </c>
      <c r="AN185" s="7" t="s">
        <v>95</v>
      </c>
      <c r="AO185" s="5">
        <v>4.2</v>
      </c>
      <c r="AP185" s="5">
        <v>4.1</v>
      </c>
      <c r="AQ185" s="9">
        <v>0.379999995231628</v>
      </c>
      <c r="AR185" s="9">
        <v>52</v>
      </c>
      <c r="AS185" s="9">
        <v>30</v>
      </c>
      <c r="AT185" s="9">
        <v>18</v>
      </c>
      <c r="AU185" s="5">
        <v>0.0900452488687782</v>
      </c>
      <c r="AV185" s="14">
        <f t="shared" si="175"/>
        <v>0.0174162977131101</v>
      </c>
      <c r="AW185" s="5">
        <v>0.0100553041729508</v>
      </c>
      <c r="AX185" s="5">
        <v>0.0856460532931121</v>
      </c>
      <c r="AY185" s="14">
        <f t="shared" si="176"/>
        <v>0.00979666746362491</v>
      </c>
      <c r="AZ185" s="5">
        <v>0.00565610859728509</v>
      </c>
      <c r="BA185" s="33">
        <f t="shared" si="168"/>
        <v>-0.0500891649596897</v>
      </c>
      <c r="BB185" s="33">
        <f t="shared" si="169"/>
        <v>0.016831416219961</v>
      </c>
      <c r="BK185" s="5">
        <v>5405.12820512818</v>
      </c>
      <c r="BL185" s="14">
        <f t="shared" ref="BL185:BL200" si="234">BM185*(AF185^0.5)</f>
        <v>1924.50089729877</v>
      </c>
      <c r="BM185" s="5">
        <v>1111.11111111112</v>
      </c>
      <c r="BN185" s="5">
        <v>4635.89743589742</v>
      </c>
      <c r="BO185" s="14">
        <f t="shared" ref="BO185:BO200" si="235">BP185*(AF185^0.5)</f>
        <v>1480.38530561442</v>
      </c>
      <c r="BP185" s="5">
        <v>854.70085470085</v>
      </c>
      <c r="BQ185" s="33">
        <f t="shared" ref="BQ185:BQ200" si="236">LN(BN185)-LN(BK185)</f>
        <v>-0.153518368709129</v>
      </c>
      <c r="BR185" s="33">
        <f t="shared" ref="BR185:BR200" si="237">(BO185^2)/(AF185*(BN185^2))+(BL185^2)/(AF185*(BK185^2))</f>
        <v>0.0762481618689003</v>
      </c>
    </row>
    <row r="186" spans="1:70">
      <c r="A186" s="4">
        <v>36</v>
      </c>
      <c r="B186" s="4" t="s">
        <v>382</v>
      </c>
      <c r="C186" s="4" t="s">
        <v>383</v>
      </c>
      <c r="D186" s="4" t="s">
        <v>384</v>
      </c>
      <c r="E186" s="5">
        <v>13.384</v>
      </c>
      <c r="F186" s="5">
        <v>55.401</v>
      </c>
      <c r="G186" s="4" t="s">
        <v>85</v>
      </c>
      <c r="H186" s="4" t="s">
        <v>85</v>
      </c>
      <c r="I186" s="4">
        <v>32</v>
      </c>
      <c r="J186" s="5">
        <v>7.5</v>
      </c>
      <c r="K186" s="4">
        <v>700</v>
      </c>
      <c r="L186" t="s">
        <v>86</v>
      </c>
      <c r="M186" s="6">
        <v>5</v>
      </c>
      <c r="N186" s="7" t="s">
        <v>87</v>
      </c>
      <c r="O186" s="4" t="s">
        <v>110</v>
      </c>
      <c r="P186" s="4" t="s">
        <v>110</v>
      </c>
      <c r="Q186" s="4" t="s">
        <v>125</v>
      </c>
      <c r="S186" s="8"/>
      <c r="AA186" s="4">
        <v>2018</v>
      </c>
      <c r="AB186" s="4">
        <v>1</v>
      </c>
      <c r="AC186" s="4" t="s">
        <v>87</v>
      </c>
      <c r="AD186" s="4" t="s">
        <v>138</v>
      </c>
      <c r="AE186" s="5">
        <v>0.896200001239777</v>
      </c>
      <c r="AF186" s="4">
        <v>3</v>
      </c>
      <c r="AG186" s="4" t="s">
        <v>212</v>
      </c>
      <c r="AH186" s="4" t="s">
        <v>112</v>
      </c>
      <c r="AI186" s="4">
        <v>16</v>
      </c>
      <c r="AJ186" s="8">
        <v>4</v>
      </c>
      <c r="AK186" s="4" t="s">
        <v>387</v>
      </c>
      <c r="AL186" s="4" t="s">
        <v>114</v>
      </c>
      <c r="AM186" s="7" t="s">
        <v>386</v>
      </c>
      <c r="AN186" s="7" t="s">
        <v>95</v>
      </c>
      <c r="AO186" s="5">
        <v>4.2</v>
      </c>
      <c r="AP186" s="5">
        <v>4.1</v>
      </c>
      <c r="AQ186" s="9">
        <v>0.379999995231628</v>
      </c>
      <c r="AR186" s="9">
        <v>52</v>
      </c>
      <c r="AS186" s="9">
        <v>30</v>
      </c>
      <c r="AT186" s="9">
        <v>18</v>
      </c>
      <c r="AU186" s="5">
        <v>0.159803921568627</v>
      </c>
      <c r="AV186" s="14">
        <f t="shared" si="175"/>
        <v>0.0239474093555276</v>
      </c>
      <c r="AW186" s="5">
        <v>0.013826043237808</v>
      </c>
      <c r="AX186" s="5">
        <v>0.136551030668677</v>
      </c>
      <c r="AY186" s="14">
        <f t="shared" si="176"/>
        <v>0.0402751884615694</v>
      </c>
      <c r="AZ186" s="5">
        <v>0.02325289089995</v>
      </c>
      <c r="BA186" s="33">
        <f t="shared" si="168"/>
        <v>-0.157249177697879</v>
      </c>
      <c r="BB186" s="33">
        <f t="shared" si="169"/>
        <v>0.0364832285076047</v>
      </c>
      <c r="BK186" s="5">
        <v>11558.9743589743</v>
      </c>
      <c r="BL186" s="14">
        <f t="shared" si="234"/>
        <v>4737.2329779661</v>
      </c>
      <c r="BM186" s="5">
        <v>2735.0427350427</v>
      </c>
      <c r="BN186" s="5">
        <v>8738.46153846152</v>
      </c>
      <c r="BO186" s="14">
        <f t="shared" si="235"/>
        <v>3997.0403251589</v>
      </c>
      <c r="BP186" s="5">
        <v>2307.69230769228</v>
      </c>
      <c r="BQ186" s="33">
        <f t="shared" si="236"/>
        <v>-0.279727987210457</v>
      </c>
      <c r="BR186" s="33">
        <f t="shared" si="237"/>
        <v>0.125727940834243</v>
      </c>
    </row>
    <row r="187" spans="1:70">
      <c r="A187" s="4">
        <v>36</v>
      </c>
      <c r="B187" s="4" t="s">
        <v>382</v>
      </c>
      <c r="C187" s="4" t="s">
        <v>383</v>
      </c>
      <c r="D187" s="4" t="s">
        <v>384</v>
      </c>
      <c r="E187" s="5">
        <v>13.384</v>
      </c>
      <c r="F187" s="5">
        <v>55.401</v>
      </c>
      <c r="G187" s="4" t="s">
        <v>85</v>
      </c>
      <c r="H187" s="4" t="s">
        <v>85</v>
      </c>
      <c r="I187" s="4">
        <v>32</v>
      </c>
      <c r="J187" s="5">
        <v>7.5</v>
      </c>
      <c r="K187" s="4">
        <v>700</v>
      </c>
      <c r="L187" t="s">
        <v>86</v>
      </c>
      <c r="M187" s="6">
        <v>5</v>
      </c>
      <c r="N187" s="7" t="s">
        <v>87</v>
      </c>
      <c r="O187" s="4" t="s">
        <v>110</v>
      </c>
      <c r="P187" s="4" t="s">
        <v>110</v>
      </c>
      <c r="Q187" s="4" t="s">
        <v>125</v>
      </c>
      <c r="S187" s="8"/>
      <c r="AA187" s="4">
        <v>2018</v>
      </c>
      <c r="AB187" s="4">
        <v>1</v>
      </c>
      <c r="AC187" s="4" t="s">
        <v>87</v>
      </c>
      <c r="AD187" s="4" t="s">
        <v>138</v>
      </c>
      <c r="AE187" s="5">
        <v>0.896200001239777</v>
      </c>
      <c r="AF187" s="4">
        <v>3</v>
      </c>
      <c r="AG187" s="4" t="s">
        <v>212</v>
      </c>
      <c r="AH187" s="4" t="s">
        <v>112</v>
      </c>
      <c r="AI187" s="4">
        <v>16</v>
      </c>
      <c r="AJ187" s="8">
        <v>4</v>
      </c>
      <c r="AK187" s="4" t="s">
        <v>388</v>
      </c>
      <c r="AL187" s="4" t="s">
        <v>114</v>
      </c>
      <c r="AM187" s="7" t="s">
        <v>386</v>
      </c>
      <c r="AN187" s="7" t="s">
        <v>95</v>
      </c>
      <c r="AO187" s="5">
        <v>4.2</v>
      </c>
      <c r="AP187" s="5">
        <v>4.1</v>
      </c>
      <c r="AQ187" s="9">
        <v>0.379999995231628</v>
      </c>
      <c r="AR187" s="9">
        <v>52</v>
      </c>
      <c r="AS187" s="9">
        <v>30</v>
      </c>
      <c r="AT187" s="9">
        <v>18</v>
      </c>
      <c r="AU187" s="5">
        <v>0.0875314228255404</v>
      </c>
      <c r="AV187" s="14">
        <f t="shared" si="175"/>
        <v>0.0228588907484565</v>
      </c>
      <c r="AW187" s="5">
        <v>0.0131975867269976</v>
      </c>
      <c r="AX187" s="5">
        <v>0.0636500754147812</v>
      </c>
      <c r="AY187" s="14">
        <f t="shared" si="176"/>
        <v>0.0141507418919026</v>
      </c>
      <c r="AZ187" s="5">
        <v>0.0081699346405229</v>
      </c>
      <c r="BA187" s="33">
        <f t="shared" si="168"/>
        <v>-0.318597337064068</v>
      </c>
      <c r="BB187" s="33">
        <f t="shared" si="169"/>
        <v>0.0392087533533115</v>
      </c>
      <c r="BK187" s="5">
        <v>14806.8376068376</v>
      </c>
      <c r="BL187" s="14">
        <f t="shared" si="234"/>
        <v>1628.4238361758</v>
      </c>
      <c r="BM187" s="5">
        <v>940.170940170899</v>
      </c>
      <c r="BN187" s="5">
        <v>13781.1965811965</v>
      </c>
      <c r="BO187" s="14">
        <f t="shared" si="235"/>
        <v>1924.50089729873</v>
      </c>
      <c r="BP187" s="5">
        <v>1111.1111111111</v>
      </c>
      <c r="BQ187" s="33">
        <f t="shared" si="236"/>
        <v>-0.0717839780974661</v>
      </c>
      <c r="BR187" s="33">
        <f t="shared" si="237"/>
        <v>0.0105321231604054</v>
      </c>
    </row>
    <row r="188" spans="1:70">
      <c r="A188" s="4">
        <v>36</v>
      </c>
      <c r="B188" s="4" t="s">
        <v>382</v>
      </c>
      <c r="C188" s="4" t="s">
        <v>383</v>
      </c>
      <c r="D188" s="4" t="s">
        <v>384</v>
      </c>
      <c r="E188" s="5">
        <v>13.384</v>
      </c>
      <c r="F188" s="5">
        <v>55.401</v>
      </c>
      <c r="G188" s="4" t="s">
        <v>85</v>
      </c>
      <c r="H188" s="4" t="s">
        <v>85</v>
      </c>
      <c r="I188" s="4">
        <v>32</v>
      </c>
      <c r="J188" s="5">
        <v>7.5</v>
      </c>
      <c r="K188" s="4">
        <v>700</v>
      </c>
      <c r="L188" t="s">
        <v>86</v>
      </c>
      <c r="M188" s="6">
        <v>5</v>
      </c>
      <c r="N188" s="7" t="s">
        <v>87</v>
      </c>
      <c r="O188" s="4" t="s">
        <v>110</v>
      </c>
      <c r="P188" s="4" t="s">
        <v>110</v>
      </c>
      <c r="Q188" s="4" t="s">
        <v>125</v>
      </c>
      <c r="S188" s="8"/>
      <c r="AA188" s="4">
        <v>2018</v>
      </c>
      <c r="AB188" s="4">
        <v>1</v>
      </c>
      <c r="AC188" s="4" t="s">
        <v>87</v>
      </c>
      <c r="AD188" s="4" t="s">
        <v>138</v>
      </c>
      <c r="AE188" s="5">
        <v>0.896200001239777</v>
      </c>
      <c r="AF188" s="4">
        <v>3</v>
      </c>
      <c r="AG188" s="4" t="s">
        <v>212</v>
      </c>
      <c r="AH188" s="4" t="s">
        <v>112</v>
      </c>
      <c r="AI188" s="4">
        <v>16</v>
      </c>
      <c r="AJ188" s="8">
        <v>4</v>
      </c>
      <c r="AK188" s="4" t="s">
        <v>389</v>
      </c>
      <c r="AL188" s="4" t="s">
        <v>114</v>
      </c>
      <c r="AM188" s="7" t="s">
        <v>386</v>
      </c>
      <c r="AN188" s="7" t="s">
        <v>95</v>
      </c>
      <c r="AO188" s="5">
        <v>4.2</v>
      </c>
      <c r="AP188" s="5">
        <v>4.1</v>
      </c>
      <c r="AQ188" s="9">
        <v>0.379999995231628</v>
      </c>
      <c r="AR188" s="9">
        <v>52</v>
      </c>
      <c r="AS188" s="9">
        <v>30</v>
      </c>
      <c r="AT188" s="9">
        <v>18</v>
      </c>
      <c r="AU188" s="5">
        <v>0.157918552036199</v>
      </c>
      <c r="AV188" s="14">
        <f t="shared" si="175"/>
        <v>0.0185048163201791</v>
      </c>
      <c r="AW188" s="5">
        <v>0.01068376068376</v>
      </c>
      <c r="AX188" s="5">
        <v>0.132151835093011</v>
      </c>
      <c r="AY188" s="14">
        <f t="shared" si="176"/>
        <v>0.0119737046777638</v>
      </c>
      <c r="AZ188" s="5">
        <v>0.006913021618904</v>
      </c>
      <c r="BA188" s="33">
        <f t="shared" si="168"/>
        <v>-0.178127879279148</v>
      </c>
      <c r="BB188" s="33">
        <f t="shared" si="169"/>
        <v>0.00731347349476937</v>
      </c>
      <c r="BK188" s="5">
        <v>21388.0341880341</v>
      </c>
      <c r="BL188" s="14">
        <f t="shared" si="234"/>
        <v>6217.6182835806</v>
      </c>
      <c r="BM188" s="5">
        <v>3589.7435897436</v>
      </c>
      <c r="BN188" s="5">
        <v>18567.5213675213</v>
      </c>
      <c r="BO188" s="14">
        <f t="shared" si="235"/>
        <v>3849.00179459747</v>
      </c>
      <c r="BP188" s="5">
        <v>2222.2222222222</v>
      </c>
      <c r="BQ188" s="33">
        <f t="shared" si="236"/>
        <v>-0.141417724190301</v>
      </c>
      <c r="BR188" s="33">
        <f t="shared" si="237"/>
        <v>0.0424939800514715</v>
      </c>
    </row>
    <row r="189" spans="1:70">
      <c r="A189" s="4">
        <v>36</v>
      </c>
      <c r="B189" s="4" t="s">
        <v>382</v>
      </c>
      <c r="C189" s="4" t="s">
        <v>383</v>
      </c>
      <c r="D189" s="4" t="s">
        <v>384</v>
      </c>
      <c r="E189" s="5">
        <v>13.384</v>
      </c>
      <c r="F189" s="5">
        <v>55.401</v>
      </c>
      <c r="G189" s="4" t="s">
        <v>85</v>
      </c>
      <c r="H189" s="4" t="s">
        <v>85</v>
      </c>
      <c r="I189" s="4">
        <v>32</v>
      </c>
      <c r="J189" s="5">
        <v>7.5</v>
      </c>
      <c r="K189" s="4">
        <v>700</v>
      </c>
      <c r="L189" t="s">
        <v>86</v>
      </c>
      <c r="M189" s="6">
        <v>5</v>
      </c>
      <c r="N189" s="7" t="s">
        <v>87</v>
      </c>
      <c r="O189" s="4" t="s">
        <v>110</v>
      </c>
      <c r="P189" s="4" t="s">
        <v>110</v>
      </c>
      <c r="Q189" s="4" t="s">
        <v>125</v>
      </c>
      <c r="S189" s="8"/>
      <c r="AA189" s="4">
        <v>2018</v>
      </c>
      <c r="AB189" s="4">
        <v>1</v>
      </c>
      <c r="AC189" s="4" t="s">
        <v>87</v>
      </c>
      <c r="AD189" s="4" t="s">
        <v>138</v>
      </c>
      <c r="AE189" s="5">
        <v>0.896200001239777</v>
      </c>
      <c r="AF189" s="4">
        <v>3</v>
      </c>
      <c r="AG189" s="4" t="s">
        <v>212</v>
      </c>
      <c r="AH189" s="4" t="s">
        <v>112</v>
      </c>
      <c r="AI189" s="4">
        <v>16</v>
      </c>
      <c r="AJ189" s="8">
        <v>4</v>
      </c>
      <c r="AK189" s="4" t="s">
        <v>390</v>
      </c>
      <c r="AL189" s="4" t="s">
        <v>114</v>
      </c>
      <c r="AM189" s="7" t="s">
        <v>386</v>
      </c>
      <c r="AN189" s="7" t="s">
        <v>95</v>
      </c>
      <c r="AO189" s="5">
        <v>4.5</v>
      </c>
      <c r="AP189" s="5">
        <v>4.5</v>
      </c>
      <c r="AQ189" s="9">
        <v>0.379999995231628</v>
      </c>
      <c r="AR189" s="9">
        <v>52</v>
      </c>
      <c r="AS189" s="9">
        <v>30</v>
      </c>
      <c r="AT189" s="9">
        <v>18</v>
      </c>
      <c r="AU189" s="5">
        <v>0.0845454545454545</v>
      </c>
      <c r="AV189" s="14">
        <f t="shared" si="175"/>
        <v>0.0236188746486664</v>
      </c>
      <c r="AW189" s="5">
        <v>0.0136363636363636</v>
      </c>
      <c r="AX189" s="5">
        <v>0.0809090909090909</v>
      </c>
      <c r="AY189" s="14">
        <f t="shared" si="176"/>
        <v>0.00944754985946649</v>
      </c>
      <c r="AZ189" s="5">
        <v>0.00545454545454539</v>
      </c>
      <c r="BA189" s="33">
        <f t="shared" si="168"/>
        <v>-0.0439631234211153</v>
      </c>
      <c r="BB189" s="33">
        <f t="shared" si="169"/>
        <v>0.0305594488550501</v>
      </c>
      <c r="BK189" s="5">
        <v>5044.74359115472</v>
      </c>
      <c r="BL189" s="14">
        <f t="shared" si="234"/>
        <v>529.576145914429</v>
      </c>
      <c r="BM189" s="5">
        <v>305.7509304001</v>
      </c>
      <c r="BN189" s="5">
        <v>4301.15732842173</v>
      </c>
      <c r="BO189" s="14">
        <f t="shared" si="235"/>
        <v>353.756865470792</v>
      </c>
      <c r="BP189" s="5">
        <v>204.24162150724</v>
      </c>
      <c r="BQ189" s="33">
        <f t="shared" si="236"/>
        <v>-0.159462695533286</v>
      </c>
      <c r="BR189" s="33">
        <f t="shared" si="237"/>
        <v>0.00592815926416562</v>
      </c>
    </row>
    <row r="190" spans="1:70">
      <c r="A190" s="4">
        <v>36</v>
      </c>
      <c r="B190" s="4" t="s">
        <v>382</v>
      </c>
      <c r="C190" s="4" t="s">
        <v>383</v>
      </c>
      <c r="D190" s="4" t="s">
        <v>384</v>
      </c>
      <c r="E190" s="5">
        <v>13.384</v>
      </c>
      <c r="F190" s="5">
        <v>55.401</v>
      </c>
      <c r="G190" s="4" t="s">
        <v>85</v>
      </c>
      <c r="H190" s="4" t="s">
        <v>85</v>
      </c>
      <c r="I190" s="4">
        <v>32</v>
      </c>
      <c r="J190" s="5">
        <v>7.5</v>
      </c>
      <c r="K190" s="4">
        <v>700</v>
      </c>
      <c r="L190" t="s">
        <v>86</v>
      </c>
      <c r="M190" s="6">
        <v>5</v>
      </c>
      <c r="N190" s="7" t="s">
        <v>87</v>
      </c>
      <c r="O190" s="4" t="s">
        <v>110</v>
      </c>
      <c r="P190" s="4" t="s">
        <v>110</v>
      </c>
      <c r="Q190" s="4" t="s">
        <v>125</v>
      </c>
      <c r="S190" s="8"/>
      <c r="AA190" s="4">
        <v>2018</v>
      </c>
      <c r="AB190" s="4">
        <v>1</v>
      </c>
      <c r="AC190" s="4" t="s">
        <v>87</v>
      </c>
      <c r="AD190" s="4" t="s">
        <v>138</v>
      </c>
      <c r="AE190" s="5">
        <v>0.896200001239777</v>
      </c>
      <c r="AF190" s="4">
        <v>3</v>
      </c>
      <c r="AG190" s="4" t="s">
        <v>212</v>
      </c>
      <c r="AH190" s="4" t="s">
        <v>112</v>
      </c>
      <c r="AI190" s="4">
        <v>16</v>
      </c>
      <c r="AJ190" s="8">
        <v>4</v>
      </c>
      <c r="AK190" s="4" t="s">
        <v>391</v>
      </c>
      <c r="AL190" s="4" t="s">
        <v>114</v>
      </c>
      <c r="AM190" s="7" t="s">
        <v>386</v>
      </c>
      <c r="AN190" s="7" t="s">
        <v>95</v>
      </c>
      <c r="AO190" s="5">
        <v>4.5</v>
      </c>
      <c r="AP190" s="5">
        <v>4.5</v>
      </c>
      <c r="AQ190" s="9">
        <v>0.379999995231628</v>
      </c>
      <c r="AR190" s="9">
        <v>52</v>
      </c>
      <c r="AS190" s="9">
        <v>30</v>
      </c>
      <c r="AT190" s="9">
        <v>18</v>
      </c>
      <c r="AU190" s="5">
        <v>0.28090909090909</v>
      </c>
      <c r="AV190" s="14">
        <f t="shared" si="175"/>
        <v>0.0236188746486671</v>
      </c>
      <c r="AW190" s="5">
        <v>0.013636363636364</v>
      </c>
      <c r="AX190" s="5">
        <v>0.221818181818181</v>
      </c>
      <c r="AY190" s="14">
        <f t="shared" si="176"/>
        <v>0.0251934662919117</v>
      </c>
      <c r="AZ190" s="5">
        <v>0.014545454545455</v>
      </c>
      <c r="BA190" s="33">
        <f t="shared" si="168"/>
        <v>-0.236173051604544</v>
      </c>
      <c r="BB190" s="33">
        <f t="shared" si="169"/>
        <v>0.00665640914934652</v>
      </c>
      <c r="BK190" s="5">
        <v>8962.02451144058</v>
      </c>
      <c r="BL190" s="14">
        <f t="shared" si="234"/>
        <v>531.16487435212</v>
      </c>
      <c r="BM190" s="5">
        <v>306.66818319127</v>
      </c>
      <c r="BN190" s="5">
        <v>6482.38446589591</v>
      </c>
      <c r="BO190" s="14">
        <f t="shared" si="235"/>
        <v>1415.5570380292</v>
      </c>
      <c r="BP190" s="5">
        <v>817.27223695943</v>
      </c>
      <c r="BQ190" s="33">
        <f t="shared" si="236"/>
        <v>-0.323907735590803</v>
      </c>
      <c r="BR190" s="33">
        <f t="shared" si="237"/>
        <v>0.0170660385574183</v>
      </c>
    </row>
    <row r="191" spans="1:70">
      <c r="A191" s="4">
        <v>36</v>
      </c>
      <c r="B191" s="4" t="s">
        <v>382</v>
      </c>
      <c r="C191" s="4" t="s">
        <v>383</v>
      </c>
      <c r="D191" s="4" t="s">
        <v>384</v>
      </c>
      <c r="E191" s="5">
        <v>13.384</v>
      </c>
      <c r="F191" s="5">
        <v>55.401</v>
      </c>
      <c r="G191" s="4" t="s">
        <v>85</v>
      </c>
      <c r="H191" s="4" t="s">
        <v>85</v>
      </c>
      <c r="I191" s="4">
        <v>32</v>
      </c>
      <c r="J191" s="5">
        <v>7.5</v>
      </c>
      <c r="K191" s="4">
        <v>700</v>
      </c>
      <c r="L191" t="s">
        <v>86</v>
      </c>
      <c r="M191" s="6">
        <v>5</v>
      </c>
      <c r="N191" s="7" t="s">
        <v>87</v>
      </c>
      <c r="O191" s="4" t="s">
        <v>110</v>
      </c>
      <c r="P191" s="4" t="s">
        <v>110</v>
      </c>
      <c r="Q191" s="4" t="s">
        <v>125</v>
      </c>
      <c r="S191" s="8"/>
      <c r="AA191" s="4">
        <v>2018</v>
      </c>
      <c r="AB191" s="4">
        <v>1</v>
      </c>
      <c r="AC191" s="4" t="s">
        <v>87</v>
      </c>
      <c r="AD191" s="4" t="s">
        <v>138</v>
      </c>
      <c r="AE191" s="5">
        <v>0.896200001239777</v>
      </c>
      <c r="AF191" s="4">
        <v>3</v>
      </c>
      <c r="AG191" s="4" t="s">
        <v>212</v>
      </c>
      <c r="AH191" s="4" t="s">
        <v>112</v>
      </c>
      <c r="AI191" s="4">
        <v>16</v>
      </c>
      <c r="AJ191" s="8">
        <v>4</v>
      </c>
      <c r="AK191" s="4" t="s">
        <v>392</v>
      </c>
      <c r="AL191" s="4" t="s">
        <v>114</v>
      </c>
      <c r="AM191" s="7" t="s">
        <v>386</v>
      </c>
      <c r="AN191" s="7" t="s">
        <v>95</v>
      </c>
      <c r="AO191" s="5">
        <v>4.5</v>
      </c>
      <c r="AP191" s="5">
        <v>4.5</v>
      </c>
      <c r="AQ191" s="9">
        <v>0.379999995231628</v>
      </c>
      <c r="AR191" s="9">
        <v>52</v>
      </c>
      <c r="AS191" s="9">
        <v>30</v>
      </c>
      <c r="AT191" s="9">
        <v>18</v>
      </c>
      <c r="AU191" s="5">
        <v>0.08</v>
      </c>
      <c r="AV191" s="14">
        <f t="shared" si="175"/>
        <v>0.022044283005422</v>
      </c>
      <c r="AW191" s="5">
        <v>0.0127272727272727</v>
      </c>
      <c r="AX191" s="5">
        <v>0.0718181818181818</v>
      </c>
      <c r="AY191" s="14">
        <f t="shared" si="176"/>
        <v>0.0173205080756889</v>
      </c>
      <c r="AZ191" s="5">
        <v>0.0100000000000001</v>
      </c>
      <c r="BA191" s="33">
        <f t="shared" si="168"/>
        <v>-0.107888962011185</v>
      </c>
      <c r="BB191" s="33">
        <f t="shared" si="169"/>
        <v>0.0446978359581602</v>
      </c>
      <c r="BK191" s="5">
        <v>12922.4163129128</v>
      </c>
      <c r="BL191" s="14">
        <f t="shared" si="234"/>
        <v>2123.60034511668</v>
      </c>
      <c r="BM191" s="5">
        <v>1226.0612309043</v>
      </c>
      <c r="BN191" s="5">
        <v>12280.9508609334</v>
      </c>
      <c r="BO191" s="14">
        <f t="shared" si="235"/>
        <v>886.510468260637</v>
      </c>
      <c r="BP191" s="5">
        <v>511.8270574897</v>
      </c>
      <c r="BQ191" s="33">
        <f t="shared" si="236"/>
        <v>-0.0509141505980466</v>
      </c>
      <c r="BR191" s="33">
        <f t="shared" si="237"/>
        <v>0.0107388862426208</v>
      </c>
    </row>
    <row r="192" spans="1:70">
      <c r="A192" s="4">
        <v>36</v>
      </c>
      <c r="B192" s="4" t="s">
        <v>382</v>
      </c>
      <c r="C192" s="4" t="s">
        <v>383</v>
      </c>
      <c r="D192" s="4" t="s">
        <v>384</v>
      </c>
      <c r="E192" s="5">
        <v>13.384</v>
      </c>
      <c r="F192" s="5">
        <v>55.401</v>
      </c>
      <c r="G192" s="4" t="s">
        <v>85</v>
      </c>
      <c r="H192" s="4" t="s">
        <v>85</v>
      </c>
      <c r="I192" s="4">
        <v>32</v>
      </c>
      <c r="J192" s="5">
        <v>7.5</v>
      </c>
      <c r="K192" s="4">
        <v>700</v>
      </c>
      <c r="L192" t="s">
        <v>86</v>
      </c>
      <c r="M192" s="6">
        <v>5</v>
      </c>
      <c r="N192" s="7" t="s">
        <v>87</v>
      </c>
      <c r="O192" s="4" t="s">
        <v>110</v>
      </c>
      <c r="P192" s="4" t="s">
        <v>110</v>
      </c>
      <c r="Q192" s="4" t="s">
        <v>125</v>
      </c>
      <c r="S192" s="8"/>
      <c r="AA192" s="4">
        <v>2018</v>
      </c>
      <c r="AB192" s="4">
        <v>1</v>
      </c>
      <c r="AC192" s="4" t="s">
        <v>87</v>
      </c>
      <c r="AD192" s="4" t="s">
        <v>138</v>
      </c>
      <c r="AE192" s="5">
        <v>0.896200001239777</v>
      </c>
      <c r="AF192" s="4">
        <v>3</v>
      </c>
      <c r="AG192" s="4" t="s">
        <v>212</v>
      </c>
      <c r="AH192" s="4" t="s">
        <v>112</v>
      </c>
      <c r="AI192" s="4">
        <v>16</v>
      </c>
      <c r="AJ192" s="8">
        <v>4</v>
      </c>
      <c r="AK192" s="4" t="s">
        <v>393</v>
      </c>
      <c r="AL192" s="4" t="s">
        <v>114</v>
      </c>
      <c r="AM192" s="7" t="s">
        <v>386</v>
      </c>
      <c r="AN192" s="7" t="s">
        <v>95</v>
      </c>
      <c r="AO192" s="5">
        <v>4.5</v>
      </c>
      <c r="AP192" s="5">
        <v>4.5</v>
      </c>
      <c r="AQ192" s="9">
        <v>0.379999995231628</v>
      </c>
      <c r="AR192" s="9">
        <v>52</v>
      </c>
      <c r="AS192" s="9">
        <v>30</v>
      </c>
      <c r="AT192" s="9">
        <v>18</v>
      </c>
      <c r="AU192" s="5">
        <v>0.251818181818181</v>
      </c>
      <c r="AV192" s="14">
        <f t="shared" si="175"/>
        <v>0.0157459164324441</v>
      </c>
      <c r="AW192" s="5">
        <v>0.00909090909090898</v>
      </c>
      <c r="AX192" s="5">
        <v>0.194545454545454</v>
      </c>
      <c r="AY192" s="14">
        <f t="shared" si="176"/>
        <v>0.0346410161513775</v>
      </c>
      <c r="AZ192" s="5">
        <v>0.02</v>
      </c>
      <c r="BA192" s="33">
        <f t="shared" si="168"/>
        <v>-0.258041491165487</v>
      </c>
      <c r="BB192" s="33">
        <f t="shared" si="169"/>
        <v>0.0118718968082247</v>
      </c>
      <c r="BK192" s="5">
        <v>19903.6273067378</v>
      </c>
      <c r="BL192" s="14">
        <f t="shared" si="234"/>
        <v>1060.7410202666</v>
      </c>
      <c r="BM192" s="5">
        <v>612.419113591401</v>
      </c>
      <c r="BN192" s="5">
        <v>16504.8999644105</v>
      </c>
      <c r="BO192" s="14">
        <f t="shared" si="235"/>
        <v>1592.43547076469</v>
      </c>
      <c r="BP192" s="5">
        <v>919.3930477131</v>
      </c>
      <c r="BQ192" s="33">
        <f t="shared" si="236"/>
        <v>-0.187244687480122</v>
      </c>
      <c r="BR192" s="33">
        <f t="shared" si="237"/>
        <v>0.00404970827207882</v>
      </c>
    </row>
    <row r="193" spans="1:70">
      <c r="A193" s="4">
        <v>36</v>
      </c>
      <c r="B193" s="4" t="s">
        <v>382</v>
      </c>
      <c r="C193" s="4" t="s">
        <v>383</v>
      </c>
      <c r="D193" s="4" t="s">
        <v>384</v>
      </c>
      <c r="E193" s="5">
        <v>13.384</v>
      </c>
      <c r="F193" s="5">
        <v>55.401</v>
      </c>
      <c r="G193" s="4" t="s">
        <v>85</v>
      </c>
      <c r="H193" s="4" t="s">
        <v>85</v>
      </c>
      <c r="I193" s="4">
        <v>32</v>
      </c>
      <c r="J193" s="5">
        <v>7.5</v>
      </c>
      <c r="K193" s="4">
        <v>700</v>
      </c>
      <c r="L193" t="s">
        <v>86</v>
      </c>
      <c r="M193" s="6">
        <v>5</v>
      </c>
      <c r="N193" s="7" t="s">
        <v>87</v>
      </c>
      <c r="O193" s="4" t="s">
        <v>110</v>
      </c>
      <c r="P193" s="4" t="s">
        <v>110</v>
      </c>
      <c r="Q193" s="4" t="s">
        <v>125</v>
      </c>
      <c r="S193" s="8"/>
      <c r="AA193" s="4">
        <v>2018</v>
      </c>
      <c r="AB193" s="4">
        <v>1</v>
      </c>
      <c r="AC193" s="4" t="s">
        <v>87</v>
      </c>
      <c r="AD193" s="4" t="s">
        <v>138</v>
      </c>
      <c r="AE193" s="5">
        <v>0.896200001239777</v>
      </c>
      <c r="AF193" s="4">
        <v>3</v>
      </c>
      <c r="AG193" s="4" t="s">
        <v>212</v>
      </c>
      <c r="AH193" s="4" t="s">
        <v>112</v>
      </c>
      <c r="AI193" s="4">
        <v>16</v>
      </c>
      <c r="AJ193" s="8">
        <v>4</v>
      </c>
      <c r="AK193" s="4" t="s">
        <v>394</v>
      </c>
      <c r="AL193" s="4" t="s">
        <v>114</v>
      </c>
      <c r="AM193" s="7" t="s">
        <v>386</v>
      </c>
      <c r="AN193" s="7" t="s">
        <v>95</v>
      </c>
      <c r="AO193" s="5">
        <v>4.6</v>
      </c>
      <c r="AP193" s="5">
        <v>2.7</v>
      </c>
      <c r="AQ193" s="9">
        <v>0.379999995231628</v>
      </c>
      <c r="AR193" s="9">
        <v>52</v>
      </c>
      <c r="AS193" s="9">
        <v>30</v>
      </c>
      <c r="AT193" s="9">
        <v>18</v>
      </c>
      <c r="AU193" s="5">
        <v>0.0869101978691019</v>
      </c>
      <c r="AV193" s="14">
        <f t="shared" si="175"/>
        <v>0.0144996642947167</v>
      </c>
      <c r="AW193" s="5">
        <v>0.00837138508371391</v>
      </c>
      <c r="AX193" s="5">
        <v>0.0899543378995433</v>
      </c>
      <c r="AY193" s="14">
        <f t="shared" si="176"/>
        <v>0.0276811772899124</v>
      </c>
      <c r="AZ193" s="5">
        <v>0.0159817351598167</v>
      </c>
      <c r="BA193" s="33">
        <f t="shared" si="168"/>
        <v>0.034426807750088</v>
      </c>
      <c r="BB193" s="33">
        <f t="shared" si="169"/>
        <v>0.0408428174489736</v>
      </c>
      <c r="BK193" s="5">
        <v>7829.89550044454</v>
      </c>
      <c r="BL193" s="14">
        <f t="shared" si="234"/>
        <v>847.811186829954</v>
      </c>
      <c r="BM193" s="5">
        <v>489.48401693825</v>
      </c>
      <c r="BN193" s="5">
        <v>5959.9961263854</v>
      </c>
      <c r="BO193" s="14">
        <f t="shared" si="235"/>
        <v>635.858390122468</v>
      </c>
      <c r="BP193" s="5">
        <v>367.113012703689</v>
      </c>
      <c r="BQ193" s="33">
        <f t="shared" si="236"/>
        <v>-0.272879332723988</v>
      </c>
      <c r="BR193" s="33">
        <f t="shared" si="237"/>
        <v>0.00770218465403253</v>
      </c>
    </row>
    <row r="194" spans="1:70">
      <c r="A194" s="4">
        <v>36</v>
      </c>
      <c r="B194" s="4" t="s">
        <v>382</v>
      </c>
      <c r="C194" s="4" t="s">
        <v>383</v>
      </c>
      <c r="D194" s="4" t="s">
        <v>384</v>
      </c>
      <c r="E194" s="5">
        <v>13.384</v>
      </c>
      <c r="F194" s="5">
        <v>55.401</v>
      </c>
      <c r="G194" s="4" t="s">
        <v>85</v>
      </c>
      <c r="H194" s="4" t="s">
        <v>85</v>
      </c>
      <c r="I194" s="4">
        <v>32</v>
      </c>
      <c r="J194" s="5">
        <v>7.5</v>
      </c>
      <c r="K194" s="4">
        <v>700</v>
      </c>
      <c r="L194" t="s">
        <v>86</v>
      </c>
      <c r="M194" s="6">
        <v>5</v>
      </c>
      <c r="N194" s="7" t="s">
        <v>87</v>
      </c>
      <c r="O194" s="4" t="s">
        <v>110</v>
      </c>
      <c r="P194" s="4" t="s">
        <v>110</v>
      </c>
      <c r="Q194" s="4" t="s">
        <v>125</v>
      </c>
      <c r="S194" s="8"/>
      <c r="AA194" s="4">
        <v>2018</v>
      </c>
      <c r="AB194" s="4">
        <v>1</v>
      </c>
      <c r="AC194" s="4" t="s">
        <v>87</v>
      </c>
      <c r="AD194" s="4" t="s">
        <v>138</v>
      </c>
      <c r="AE194" s="5">
        <v>0.896200001239777</v>
      </c>
      <c r="AF194" s="4">
        <v>3</v>
      </c>
      <c r="AG194" s="4" t="s">
        <v>212</v>
      </c>
      <c r="AH194" s="4" t="s">
        <v>112</v>
      </c>
      <c r="AI194" s="4">
        <v>16</v>
      </c>
      <c r="AJ194" s="8">
        <v>4</v>
      </c>
      <c r="AK194" s="4" t="s">
        <v>395</v>
      </c>
      <c r="AL194" s="4" t="s">
        <v>114</v>
      </c>
      <c r="AM194" s="7" t="s">
        <v>386</v>
      </c>
      <c r="AN194" s="7" t="s">
        <v>95</v>
      </c>
      <c r="AO194" s="5">
        <v>4.6</v>
      </c>
      <c r="AP194" s="5">
        <v>2.7</v>
      </c>
      <c r="AQ194" s="9">
        <v>0.379999995231628</v>
      </c>
      <c r="AR194" s="9">
        <v>52</v>
      </c>
      <c r="AS194" s="9">
        <v>30</v>
      </c>
      <c r="AT194" s="9">
        <v>18</v>
      </c>
      <c r="AU194" s="5">
        <v>0.198021308980213</v>
      </c>
      <c r="AV194" s="14">
        <f t="shared" si="175"/>
        <v>0.0316356311884719</v>
      </c>
      <c r="AW194" s="5">
        <v>0.018264840182648</v>
      </c>
      <c r="AX194" s="5">
        <v>0.190410958904109</v>
      </c>
      <c r="AY194" s="14">
        <f t="shared" si="176"/>
        <v>0.0461352954831888</v>
      </c>
      <c r="AZ194" s="5">
        <v>0.026636225266362</v>
      </c>
      <c r="BA194" s="33">
        <f t="shared" si="168"/>
        <v>-0.0391899680455969</v>
      </c>
      <c r="BB194" s="33">
        <f t="shared" si="169"/>
        <v>0.0280762939763862</v>
      </c>
      <c r="BK194" s="5">
        <v>19743.0208911073</v>
      </c>
      <c r="BL194" s="14">
        <f t="shared" si="234"/>
        <v>4029.39039783858</v>
      </c>
      <c r="BM194" s="5">
        <v>2326.3696308622</v>
      </c>
      <c r="BN194" s="5">
        <v>15670.443440826</v>
      </c>
      <c r="BO194" s="14">
        <f t="shared" si="235"/>
        <v>847.811186830039</v>
      </c>
      <c r="BP194" s="5">
        <v>489.484016938299</v>
      </c>
      <c r="BQ194" s="33">
        <f t="shared" si="236"/>
        <v>-0.231023701614058</v>
      </c>
      <c r="BR194" s="33">
        <f t="shared" si="237"/>
        <v>0.0148601953601818</v>
      </c>
    </row>
    <row r="195" spans="1:70">
      <c r="A195" s="4">
        <v>36</v>
      </c>
      <c r="B195" s="4" t="s">
        <v>382</v>
      </c>
      <c r="C195" s="4" t="s">
        <v>383</v>
      </c>
      <c r="D195" s="4" t="s">
        <v>384</v>
      </c>
      <c r="E195" s="5">
        <v>13.384</v>
      </c>
      <c r="F195" s="5">
        <v>55.401</v>
      </c>
      <c r="G195" s="4" t="s">
        <v>85</v>
      </c>
      <c r="H195" s="4" t="s">
        <v>85</v>
      </c>
      <c r="I195" s="4">
        <v>32</v>
      </c>
      <c r="J195" s="5">
        <v>7.5</v>
      </c>
      <c r="K195" s="4">
        <v>700</v>
      </c>
      <c r="L195" t="s">
        <v>86</v>
      </c>
      <c r="M195" s="6">
        <v>5</v>
      </c>
      <c r="N195" s="7" t="s">
        <v>87</v>
      </c>
      <c r="O195" s="4" t="s">
        <v>110</v>
      </c>
      <c r="P195" s="4" t="s">
        <v>110</v>
      </c>
      <c r="Q195" s="4" t="s">
        <v>125</v>
      </c>
      <c r="S195" s="8"/>
      <c r="AA195" s="4">
        <v>2018</v>
      </c>
      <c r="AB195" s="4">
        <v>1</v>
      </c>
      <c r="AC195" s="4" t="s">
        <v>87</v>
      </c>
      <c r="AD195" s="4" t="s">
        <v>138</v>
      </c>
      <c r="AE195" s="5">
        <v>0.896200001239777</v>
      </c>
      <c r="AF195" s="4">
        <v>3</v>
      </c>
      <c r="AG195" s="4" t="s">
        <v>212</v>
      </c>
      <c r="AH195" s="4" t="s">
        <v>112</v>
      </c>
      <c r="AI195" s="4">
        <v>16</v>
      </c>
      <c r="AJ195" s="8">
        <v>4</v>
      </c>
      <c r="AK195" s="4" t="s">
        <v>396</v>
      </c>
      <c r="AL195" s="4" t="s">
        <v>114</v>
      </c>
      <c r="AM195" s="7" t="s">
        <v>386</v>
      </c>
      <c r="AN195" s="7" t="s">
        <v>95</v>
      </c>
      <c r="AO195" s="5">
        <v>4.6</v>
      </c>
      <c r="AP195" s="5">
        <v>2.7</v>
      </c>
      <c r="AQ195" s="9">
        <v>0.379999995231628</v>
      </c>
      <c r="AR195" s="9">
        <v>52</v>
      </c>
      <c r="AS195" s="9">
        <v>30</v>
      </c>
      <c r="AT195" s="9">
        <v>18</v>
      </c>
      <c r="AU195" s="5">
        <v>0.0579908675799085</v>
      </c>
      <c r="AV195" s="14">
        <f t="shared" si="175"/>
        <v>0.00790890779711816</v>
      </c>
      <c r="AW195" s="5">
        <v>0.0045662100456621</v>
      </c>
      <c r="AX195" s="5">
        <v>0.0480974124809741</v>
      </c>
      <c r="AY195" s="14">
        <f t="shared" si="176"/>
        <v>0.0184541181932755</v>
      </c>
      <c r="AZ195" s="5">
        <v>0.0106544901065448</v>
      </c>
      <c r="BA195" s="33">
        <f t="shared" si="168"/>
        <v>-0.187057161539786</v>
      </c>
      <c r="BB195" s="33">
        <f t="shared" si="169"/>
        <v>0.0552706741529482</v>
      </c>
      <c r="BK195" s="5">
        <v>19962.6724418737</v>
      </c>
      <c r="BL195" s="14">
        <f t="shared" si="234"/>
        <v>4025.57829717829</v>
      </c>
      <c r="BM195" s="5">
        <v>2324.1687135198</v>
      </c>
      <c r="BN195" s="5">
        <v>18825.6785428166</v>
      </c>
      <c r="BO195" s="14">
        <f t="shared" si="235"/>
        <v>2755.38635719733</v>
      </c>
      <c r="BP195" s="5">
        <v>1590.8230550493</v>
      </c>
      <c r="BQ195" s="33">
        <f t="shared" si="236"/>
        <v>-0.0586423339868052</v>
      </c>
      <c r="BR195" s="33">
        <f t="shared" si="237"/>
        <v>0.0206956783790695</v>
      </c>
    </row>
    <row r="196" spans="1:70">
      <c r="A196" s="4">
        <v>36</v>
      </c>
      <c r="B196" s="4" t="s">
        <v>382</v>
      </c>
      <c r="C196" s="4" t="s">
        <v>383</v>
      </c>
      <c r="D196" s="4" t="s">
        <v>384</v>
      </c>
      <c r="E196" s="5">
        <v>13.384</v>
      </c>
      <c r="F196" s="5">
        <v>55.401</v>
      </c>
      <c r="G196" s="4" t="s">
        <v>85</v>
      </c>
      <c r="H196" s="4" t="s">
        <v>85</v>
      </c>
      <c r="I196" s="4">
        <v>32</v>
      </c>
      <c r="J196" s="5">
        <v>7.5</v>
      </c>
      <c r="K196" s="4">
        <v>700</v>
      </c>
      <c r="L196" t="s">
        <v>86</v>
      </c>
      <c r="M196" s="6">
        <v>5</v>
      </c>
      <c r="N196" s="7" t="s">
        <v>87</v>
      </c>
      <c r="O196" s="4" t="s">
        <v>110</v>
      </c>
      <c r="P196" s="4" t="s">
        <v>110</v>
      </c>
      <c r="Q196" s="4" t="s">
        <v>125</v>
      </c>
      <c r="S196" s="8"/>
      <c r="AA196" s="4">
        <v>2018</v>
      </c>
      <c r="AB196" s="4">
        <v>1</v>
      </c>
      <c r="AC196" s="4" t="s">
        <v>87</v>
      </c>
      <c r="AD196" s="4" t="s">
        <v>138</v>
      </c>
      <c r="AE196" s="5">
        <v>0.896200001239777</v>
      </c>
      <c r="AF196" s="4">
        <v>3</v>
      </c>
      <c r="AG196" s="4" t="s">
        <v>212</v>
      </c>
      <c r="AH196" s="4" t="s">
        <v>112</v>
      </c>
      <c r="AI196" s="4">
        <v>16</v>
      </c>
      <c r="AJ196" s="8">
        <v>4</v>
      </c>
      <c r="AK196" s="4" t="s">
        <v>397</v>
      </c>
      <c r="AL196" s="4" t="s">
        <v>114</v>
      </c>
      <c r="AM196" s="7" t="s">
        <v>386</v>
      </c>
      <c r="AN196" s="7" t="s">
        <v>95</v>
      </c>
      <c r="AO196" s="5">
        <v>4.6</v>
      </c>
      <c r="AP196" s="5">
        <v>2.7</v>
      </c>
      <c r="AQ196" s="9">
        <v>0.379999995231628</v>
      </c>
      <c r="AR196" s="9">
        <v>52</v>
      </c>
      <c r="AS196" s="9">
        <v>30</v>
      </c>
      <c r="AT196" s="9">
        <v>18</v>
      </c>
      <c r="AU196" s="5">
        <v>0.134855403348553</v>
      </c>
      <c r="AV196" s="14">
        <f t="shared" ref="AV196:AV264" si="238">AW196*(AF196^0.5)</f>
        <v>0.0461352954831906</v>
      </c>
      <c r="AW196" s="5">
        <v>0.026636225266363</v>
      </c>
      <c r="AX196" s="5">
        <v>0.165296803652968</v>
      </c>
      <c r="AY196" s="14">
        <f t="shared" ref="AY196:AY264" si="239">AZ196*(AF196^0.5)</f>
        <v>0.0303174798889529</v>
      </c>
      <c r="AZ196" s="5">
        <v>0.017503805175038</v>
      </c>
      <c r="BA196" s="33">
        <f t="shared" ref="BA196:BA259" si="240">LN(AX196)-LN(AU196)</f>
        <v>0.203539549888807</v>
      </c>
      <c r="BB196" s="33">
        <f t="shared" ref="BB196:BB259" si="241">(AY196^2)/(AF196*(AX196^2))+(AV196^2)/(AF196*(AU196^2))</f>
        <v>0.0502263044875555</v>
      </c>
      <c r="BK196" s="5">
        <v>34567.5197422285</v>
      </c>
      <c r="BL196" s="14">
        <f t="shared" si="234"/>
        <v>8055.73111514879</v>
      </c>
      <c r="BM196" s="5">
        <v>4650.9785278504</v>
      </c>
      <c r="BN196" s="5">
        <v>26823.8121649102</v>
      </c>
      <c r="BO196" s="14">
        <f t="shared" si="235"/>
        <v>5299.58233781937</v>
      </c>
      <c r="BP196" s="5">
        <v>3059.7152893326</v>
      </c>
      <c r="BQ196" s="33">
        <f t="shared" si="236"/>
        <v>-0.253624498763271</v>
      </c>
      <c r="BR196" s="33">
        <f t="shared" si="237"/>
        <v>0.0311143802831495</v>
      </c>
    </row>
    <row r="197" spans="1:70">
      <c r="A197" s="4">
        <v>36</v>
      </c>
      <c r="B197" s="4" t="s">
        <v>382</v>
      </c>
      <c r="C197" s="4" t="s">
        <v>383</v>
      </c>
      <c r="D197" s="4" t="s">
        <v>384</v>
      </c>
      <c r="E197" s="5">
        <v>13.384</v>
      </c>
      <c r="F197" s="5">
        <v>55.401</v>
      </c>
      <c r="G197" s="4" t="s">
        <v>85</v>
      </c>
      <c r="H197" s="4" t="s">
        <v>85</v>
      </c>
      <c r="I197" s="4">
        <v>32</v>
      </c>
      <c r="J197" s="5">
        <v>7.5</v>
      </c>
      <c r="K197" s="4">
        <v>700</v>
      </c>
      <c r="L197" t="s">
        <v>86</v>
      </c>
      <c r="M197" s="6">
        <v>5</v>
      </c>
      <c r="N197" s="7" t="s">
        <v>87</v>
      </c>
      <c r="O197" s="4" t="s">
        <v>110</v>
      </c>
      <c r="P197" s="4" t="s">
        <v>110</v>
      </c>
      <c r="Q197" s="4" t="s">
        <v>125</v>
      </c>
      <c r="S197" s="8"/>
      <c r="AA197" s="4">
        <v>2018</v>
      </c>
      <c r="AB197" s="4">
        <v>1</v>
      </c>
      <c r="AC197" s="4" t="s">
        <v>87</v>
      </c>
      <c r="AD197" s="4" t="s">
        <v>138</v>
      </c>
      <c r="AE197" s="5">
        <v>0.896200001239777</v>
      </c>
      <c r="AF197" s="4">
        <v>3</v>
      </c>
      <c r="AG197" s="4" t="s">
        <v>212</v>
      </c>
      <c r="AH197" s="4" t="s">
        <v>112</v>
      </c>
      <c r="AI197" s="4">
        <v>16</v>
      </c>
      <c r="AJ197" s="8">
        <v>4</v>
      </c>
      <c r="AK197" s="4" t="s">
        <v>398</v>
      </c>
      <c r="AL197" s="4" t="s">
        <v>114</v>
      </c>
      <c r="AM197" s="7" t="s">
        <v>386</v>
      </c>
      <c r="AN197" s="7" t="s">
        <v>95</v>
      </c>
      <c r="AO197" s="5">
        <v>5.2</v>
      </c>
      <c r="AP197" s="5">
        <v>2.2</v>
      </c>
      <c r="AQ197" s="9">
        <v>0.379999995231628</v>
      </c>
      <c r="AR197" s="9">
        <v>52</v>
      </c>
      <c r="AS197" s="9">
        <v>30</v>
      </c>
      <c r="AT197" s="9">
        <v>18</v>
      </c>
      <c r="AU197" s="5">
        <v>0.0825144255310565</v>
      </c>
      <c r="AV197" s="14">
        <f t="shared" si="238"/>
        <v>0.0230710069447025</v>
      </c>
      <c r="AW197" s="5">
        <v>0.0133200520699997</v>
      </c>
      <c r="AX197" s="5">
        <v>0.0702882158267352</v>
      </c>
      <c r="AY197" s="14">
        <f t="shared" si="239"/>
        <v>0.0164768912439961</v>
      </c>
      <c r="AZ197" s="5">
        <v>0.00951293759512931</v>
      </c>
      <c r="BA197" s="33">
        <f t="shared" si="240"/>
        <v>-0.160368975142758</v>
      </c>
      <c r="BB197" s="33">
        <f t="shared" si="241"/>
        <v>0.0443760783109966</v>
      </c>
      <c r="BK197" s="5">
        <v>10171.1254116975</v>
      </c>
      <c r="BL197" s="14">
        <f t="shared" si="234"/>
        <v>1278.89376423481</v>
      </c>
      <c r="BM197" s="5">
        <v>738.3696590459</v>
      </c>
      <c r="BN197" s="5">
        <v>7415.85438594539</v>
      </c>
      <c r="BO197" s="14">
        <f t="shared" si="235"/>
        <v>639.126035713903</v>
      </c>
      <c r="BP197" s="5">
        <v>368.99958876552</v>
      </c>
      <c r="BQ197" s="33">
        <f t="shared" si="236"/>
        <v>-0.315932670938547</v>
      </c>
      <c r="BR197" s="33">
        <f t="shared" si="237"/>
        <v>0.00774586726231915</v>
      </c>
    </row>
    <row r="198" spans="1:70">
      <c r="A198" s="4">
        <v>36</v>
      </c>
      <c r="B198" s="4" t="s">
        <v>382</v>
      </c>
      <c r="C198" s="4" t="s">
        <v>383</v>
      </c>
      <c r="D198" s="4" t="s">
        <v>384</v>
      </c>
      <c r="E198" s="5">
        <v>13.384</v>
      </c>
      <c r="F198" s="5">
        <v>55.401</v>
      </c>
      <c r="G198" s="4" t="s">
        <v>85</v>
      </c>
      <c r="H198" s="4" t="s">
        <v>85</v>
      </c>
      <c r="I198" s="4">
        <v>32</v>
      </c>
      <c r="J198" s="5">
        <v>7.5</v>
      </c>
      <c r="K198" s="4">
        <v>700</v>
      </c>
      <c r="L198" t="s">
        <v>86</v>
      </c>
      <c r="M198" s="6">
        <v>5</v>
      </c>
      <c r="N198" s="7" t="s">
        <v>87</v>
      </c>
      <c r="O198" s="4" t="s">
        <v>110</v>
      </c>
      <c r="P198" s="4" t="s">
        <v>110</v>
      </c>
      <c r="Q198" s="4" t="s">
        <v>125</v>
      </c>
      <c r="S198" s="8"/>
      <c r="AA198" s="4">
        <v>2018</v>
      </c>
      <c r="AB198" s="4">
        <v>1</v>
      </c>
      <c r="AC198" s="4" t="s">
        <v>87</v>
      </c>
      <c r="AD198" s="4" t="s">
        <v>138</v>
      </c>
      <c r="AE198" s="5">
        <v>0.896200001239777</v>
      </c>
      <c r="AF198" s="4">
        <v>3</v>
      </c>
      <c r="AG198" s="4" t="s">
        <v>212</v>
      </c>
      <c r="AH198" s="4" t="s">
        <v>112</v>
      </c>
      <c r="AI198" s="4">
        <v>16</v>
      </c>
      <c r="AJ198" s="8">
        <v>4</v>
      </c>
      <c r="AK198" s="4" t="s">
        <v>399</v>
      </c>
      <c r="AL198" s="4" t="s">
        <v>114</v>
      </c>
      <c r="AM198" s="7" t="s">
        <v>386</v>
      </c>
      <c r="AN198" s="7" t="s">
        <v>95</v>
      </c>
      <c r="AO198" s="5">
        <v>5.2</v>
      </c>
      <c r="AP198" s="5">
        <v>2.2</v>
      </c>
      <c r="AQ198" s="9">
        <v>0.379999995231628</v>
      </c>
      <c r="AR198" s="9">
        <v>52</v>
      </c>
      <c r="AS198" s="9">
        <v>30</v>
      </c>
      <c r="AT198" s="9">
        <v>18</v>
      </c>
      <c r="AU198" s="5">
        <v>0.090989764428246</v>
      </c>
      <c r="AV198" s="14">
        <f t="shared" si="238"/>
        <v>0.0230676477415944</v>
      </c>
      <c r="AW198" s="5">
        <v>0.013318112633181</v>
      </c>
      <c r="AX198" s="5">
        <v>0.122519188787882</v>
      </c>
      <c r="AY198" s="14">
        <f t="shared" si="239"/>
        <v>0.0439450950568724</v>
      </c>
      <c r="AZ198" s="5">
        <v>0.025371712460649</v>
      </c>
      <c r="BA198" s="33">
        <f t="shared" si="240"/>
        <v>0.297520639503755</v>
      </c>
      <c r="BB198" s="33">
        <f t="shared" si="241"/>
        <v>0.0643075963571498</v>
      </c>
      <c r="BK198" s="5">
        <v>23491.7882772238</v>
      </c>
      <c r="BL198" s="14">
        <f t="shared" si="234"/>
        <v>3409.95557608805</v>
      </c>
      <c r="BM198" s="5">
        <v>1968.7387697791</v>
      </c>
      <c r="BN198" s="5">
        <v>17293.2620526898</v>
      </c>
      <c r="BO198" s="14">
        <f t="shared" si="235"/>
        <v>2130.42011904634</v>
      </c>
      <c r="BP198" s="5">
        <v>1229.9986292184</v>
      </c>
      <c r="BQ198" s="33">
        <f t="shared" si="236"/>
        <v>-0.306333976156877</v>
      </c>
      <c r="BR198" s="33">
        <f t="shared" si="237"/>
        <v>0.0120822374925391</v>
      </c>
    </row>
    <row r="199" spans="1:70">
      <c r="A199" s="4">
        <v>36</v>
      </c>
      <c r="B199" s="4" t="s">
        <v>382</v>
      </c>
      <c r="C199" s="4" t="s">
        <v>383</v>
      </c>
      <c r="D199" s="4" t="s">
        <v>384</v>
      </c>
      <c r="E199" s="5">
        <v>13.384</v>
      </c>
      <c r="F199" s="5">
        <v>55.401</v>
      </c>
      <c r="G199" s="4" t="s">
        <v>85</v>
      </c>
      <c r="H199" s="4" t="s">
        <v>85</v>
      </c>
      <c r="I199" s="4">
        <v>32</v>
      </c>
      <c r="J199" s="5">
        <v>7.5</v>
      </c>
      <c r="K199" s="4">
        <v>700</v>
      </c>
      <c r="L199" t="s">
        <v>86</v>
      </c>
      <c r="M199" s="6">
        <v>5</v>
      </c>
      <c r="N199" s="7" t="s">
        <v>87</v>
      </c>
      <c r="O199" s="4" t="s">
        <v>110</v>
      </c>
      <c r="P199" s="4" t="s">
        <v>110</v>
      </c>
      <c r="Q199" s="4" t="s">
        <v>125</v>
      </c>
      <c r="S199" s="8"/>
      <c r="AA199" s="4">
        <v>2018</v>
      </c>
      <c r="AB199" s="4">
        <v>1</v>
      </c>
      <c r="AC199" s="4" t="s">
        <v>87</v>
      </c>
      <c r="AD199" s="4" t="s">
        <v>138</v>
      </c>
      <c r="AE199" s="5">
        <v>0.896200001239777</v>
      </c>
      <c r="AF199" s="4">
        <v>3</v>
      </c>
      <c r="AG199" s="4" t="s">
        <v>212</v>
      </c>
      <c r="AH199" s="4" t="s">
        <v>112</v>
      </c>
      <c r="AI199" s="4">
        <v>16</v>
      </c>
      <c r="AJ199" s="8">
        <v>4</v>
      </c>
      <c r="AK199" s="4" t="s">
        <v>400</v>
      </c>
      <c r="AL199" s="4" t="s">
        <v>114</v>
      </c>
      <c r="AM199" s="7" t="s">
        <v>386</v>
      </c>
      <c r="AN199" s="7" t="s">
        <v>95</v>
      </c>
      <c r="AO199" s="5">
        <v>5.2</v>
      </c>
      <c r="AP199" s="5">
        <v>2.2</v>
      </c>
      <c r="AQ199" s="9">
        <v>0.379999995231628</v>
      </c>
      <c r="AR199" s="9">
        <v>52</v>
      </c>
      <c r="AS199" s="9">
        <v>30</v>
      </c>
      <c r="AT199" s="9">
        <v>18</v>
      </c>
      <c r="AU199" s="5">
        <v>0.0527964351599725</v>
      </c>
      <c r="AV199" s="14">
        <f t="shared" si="238"/>
        <v>0.00879103453323842</v>
      </c>
      <c r="AW199" s="5">
        <v>0.0050755061542205</v>
      </c>
      <c r="AX199" s="5">
        <v>0.0507173588904561</v>
      </c>
      <c r="AY199" s="14">
        <f t="shared" si="239"/>
        <v>0.00549565628443949</v>
      </c>
      <c r="AZ199" s="5">
        <v>0.0031729186351948</v>
      </c>
      <c r="BA199" s="33">
        <f t="shared" si="240"/>
        <v>-0.0401754360991955</v>
      </c>
      <c r="BB199" s="33">
        <f t="shared" si="241"/>
        <v>0.0131555039382057</v>
      </c>
      <c r="BK199" s="5">
        <v>24576.5581526309</v>
      </c>
      <c r="BL199" s="14">
        <f t="shared" si="234"/>
        <v>5965.81802613662</v>
      </c>
      <c r="BM199" s="5">
        <v>3444.3666433263</v>
      </c>
      <c r="BN199" s="5">
        <v>22314.0275415957</v>
      </c>
      <c r="BO199" s="14">
        <f t="shared" si="235"/>
        <v>4473.88224999742</v>
      </c>
      <c r="BP199" s="5">
        <v>2582.9971213587</v>
      </c>
      <c r="BQ199" s="33">
        <f t="shared" si="236"/>
        <v>-0.0965775495515775</v>
      </c>
      <c r="BR199" s="33">
        <f t="shared" si="237"/>
        <v>0.0330411918011477</v>
      </c>
    </row>
    <row r="200" spans="1:70">
      <c r="A200" s="4">
        <v>36</v>
      </c>
      <c r="B200" s="4" t="s">
        <v>382</v>
      </c>
      <c r="C200" s="4" t="s">
        <v>383</v>
      </c>
      <c r="D200" s="4" t="s">
        <v>384</v>
      </c>
      <c r="E200" s="5">
        <v>13.384</v>
      </c>
      <c r="F200" s="5">
        <v>55.401</v>
      </c>
      <c r="G200" s="4" t="s">
        <v>85</v>
      </c>
      <c r="H200" s="4" t="s">
        <v>85</v>
      </c>
      <c r="I200" s="4">
        <v>32</v>
      </c>
      <c r="J200" s="5">
        <v>7.5</v>
      </c>
      <c r="K200" s="4">
        <v>700</v>
      </c>
      <c r="L200" t="s">
        <v>86</v>
      </c>
      <c r="M200" s="6">
        <v>5</v>
      </c>
      <c r="N200" s="7" t="s">
        <v>87</v>
      </c>
      <c r="O200" s="4" t="s">
        <v>110</v>
      </c>
      <c r="P200" s="4" t="s">
        <v>110</v>
      </c>
      <c r="Q200" s="4" t="s">
        <v>125</v>
      </c>
      <c r="S200" s="8"/>
      <c r="AA200" s="4">
        <v>2018</v>
      </c>
      <c r="AB200" s="4">
        <v>1</v>
      </c>
      <c r="AC200" s="4" t="s">
        <v>87</v>
      </c>
      <c r="AD200" s="4" t="s">
        <v>138</v>
      </c>
      <c r="AE200" s="5">
        <v>0.896200001239777</v>
      </c>
      <c r="AF200" s="4">
        <v>3</v>
      </c>
      <c r="AG200" s="4" t="s">
        <v>212</v>
      </c>
      <c r="AH200" s="4" t="s">
        <v>112</v>
      </c>
      <c r="AI200" s="4">
        <v>16</v>
      </c>
      <c r="AJ200" s="8">
        <v>4</v>
      </c>
      <c r="AK200" s="4" t="s">
        <v>401</v>
      </c>
      <c r="AL200" s="4" t="s">
        <v>114</v>
      </c>
      <c r="AM200" s="7" t="s">
        <v>386</v>
      </c>
      <c r="AN200" s="7" t="s">
        <v>95</v>
      </c>
      <c r="AO200" s="5">
        <v>5.2</v>
      </c>
      <c r="AP200" s="5">
        <v>2.2</v>
      </c>
      <c r="AQ200" s="9">
        <v>0.379999995231628</v>
      </c>
      <c r="AR200" s="9">
        <v>52</v>
      </c>
      <c r="AS200" s="9">
        <v>30</v>
      </c>
      <c r="AT200" s="9">
        <v>18</v>
      </c>
      <c r="AU200" s="5">
        <v>0.139908179303261</v>
      </c>
      <c r="AV200" s="14">
        <f t="shared" si="238"/>
        <v>0.073603499296064</v>
      </c>
      <c r="AW200" s="5">
        <v>0.042495000131881</v>
      </c>
      <c r="AX200" s="5">
        <v>0.141640096382251</v>
      </c>
      <c r="AY200" s="14">
        <f t="shared" si="239"/>
        <v>0.0801875373874492</v>
      </c>
      <c r="AZ200" s="5">
        <v>0.046296296296297</v>
      </c>
      <c r="BA200" s="33">
        <f t="shared" si="240"/>
        <v>0.0123029623987689</v>
      </c>
      <c r="BB200" s="33">
        <f t="shared" si="241"/>
        <v>0.199091506685975</v>
      </c>
      <c r="BK200" s="5">
        <v>40111.2185507504</v>
      </c>
      <c r="BL200" s="14">
        <f t="shared" si="234"/>
        <v>8736.00587370375</v>
      </c>
      <c r="BM200" s="5">
        <v>5043.73534282501</v>
      </c>
      <c r="BN200" s="5">
        <v>34035.6921891382</v>
      </c>
      <c r="BO200" s="14">
        <f t="shared" si="235"/>
        <v>7029.74470004582</v>
      </c>
      <c r="BP200" s="5">
        <v>4058.6249949058</v>
      </c>
      <c r="BQ200" s="33">
        <f t="shared" si="236"/>
        <v>-0.164246315282195</v>
      </c>
      <c r="BR200" s="33">
        <f t="shared" si="237"/>
        <v>0.0300311350368156</v>
      </c>
    </row>
    <row r="201" spans="1:166">
      <c r="A201" s="4">
        <v>37</v>
      </c>
      <c r="B201" s="4" t="s">
        <v>402</v>
      </c>
      <c r="C201" s="4" t="s">
        <v>403</v>
      </c>
      <c r="D201" s="4" t="s">
        <v>157</v>
      </c>
      <c r="E201" s="5">
        <v>108.066667</v>
      </c>
      <c r="F201" s="5">
        <v>34.283333</v>
      </c>
      <c r="G201" s="4" t="s">
        <v>108</v>
      </c>
      <c r="H201" s="4" t="s">
        <v>108</v>
      </c>
      <c r="I201" s="4">
        <v>520</v>
      </c>
      <c r="J201" s="5">
        <v>12.9</v>
      </c>
      <c r="K201" s="4">
        <v>660</v>
      </c>
      <c r="L201" t="s">
        <v>86</v>
      </c>
      <c r="M201" s="6">
        <v>20.25</v>
      </c>
      <c r="N201" s="7" t="s">
        <v>109</v>
      </c>
      <c r="O201" s="4" t="s">
        <v>88</v>
      </c>
      <c r="P201" s="4" t="s">
        <v>88</v>
      </c>
      <c r="Q201" s="4" t="s">
        <v>125</v>
      </c>
      <c r="S201" s="8"/>
      <c r="AA201" s="4">
        <v>2019</v>
      </c>
      <c r="AB201" s="4">
        <v>1</v>
      </c>
      <c r="AC201" s="4" t="s">
        <v>87</v>
      </c>
      <c r="AD201" s="4" t="s">
        <v>90</v>
      </c>
      <c r="AE201" s="5">
        <v>0.547699987888336</v>
      </c>
      <c r="AF201" s="4">
        <v>3</v>
      </c>
      <c r="AG201" s="4" t="s">
        <v>91</v>
      </c>
      <c r="AH201" s="4" t="s">
        <v>91</v>
      </c>
      <c r="AI201" s="4">
        <v>25</v>
      </c>
      <c r="AJ201" s="8">
        <v>4</v>
      </c>
      <c r="AK201" s="4" t="s">
        <v>404</v>
      </c>
      <c r="AL201" s="4" t="s">
        <v>114</v>
      </c>
      <c r="AM201" s="7" t="s">
        <v>141</v>
      </c>
      <c r="AN201" s="7" t="s">
        <v>95</v>
      </c>
      <c r="AO201" s="5">
        <v>8.26</v>
      </c>
      <c r="AP201" s="5">
        <v>0.778</v>
      </c>
      <c r="AQ201" s="9">
        <v>0.056</v>
      </c>
      <c r="AR201" s="9">
        <v>17.5</v>
      </c>
      <c r="AS201" s="9">
        <v>56.5</v>
      </c>
      <c r="AT201" s="9">
        <v>27</v>
      </c>
      <c r="AU201" s="5">
        <v>0.424211502782931</v>
      </c>
      <c r="AV201" s="14">
        <f>AU201*0.212834193302881</f>
        <v>0.090286712984608</v>
      </c>
      <c r="AX201" s="5">
        <v>0.486549165120593</v>
      </c>
      <c r="AY201" s="14">
        <f>AX201*0.217668232025259</f>
        <v>0.105906296565165</v>
      </c>
      <c r="BA201" s="33">
        <f t="shared" si="240"/>
        <v>0.137105797172342</v>
      </c>
      <c r="BB201" s="33">
        <f t="shared" si="241"/>
        <v>0.03089261769063</v>
      </c>
      <c r="CI201" s="5">
        <v>7.52</v>
      </c>
      <c r="CJ201" s="14">
        <f>CK201*(AF201^0.5)</f>
        <v>0.207846096908265</v>
      </c>
      <c r="CK201" s="5">
        <v>0.12</v>
      </c>
      <c r="CL201" s="5">
        <v>8.4</v>
      </c>
      <c r="CM201" s="14">
        <f>CN201*(AF201^0.5)</f>
        <v>0.242487113059643</v>
      </c>
      <c r="CN201" s="5">
        <v>0.14</v>
      </c>
      <c r="CO201" s="33">
        <f t="shared" ref="CO201:CO232" si="242">LN(CL201)-LN(CI201)</f>
        <v>0.11066556788752</v>
      </c>
      <c r="CP201" s="33">
        <f t="shared" ref="CP201:CP232" si="243">(CM201^2)/(AF201*(CL201^2))+(CJ201^2)/(AF201*(CI201^2))</f>
        <v>0.000532417886424224</v>
      </c>
      <c r="CQ201" s="5">
        <v>0.85</v>
      </c>
      <c r="CR201" s="14">
        <f>CS201*(AF201^0.5)</f>
        <v>0.0173205080756888</v>
      </c>
      <c r="CS201" s="5">
        <v>0.01</v>
      </c>
      <c r="CT201" s="5">
        <v>0.98</v>
      </c>
      <c r="CU201" s="14">
        <f>CV201*(AF201^0.5)</f>
        <v>0.0173205080756888</v>
      </c>
      <c r="CV201" s="5">
        <v>0.01</v>
      </c>
      <c r="CW201" s="33">
        <f t="shared" ref="CW201:CW211" si="244">LN(CT201)-LN(CQ201)</f>
        <v>0.142316222180255</v>
      </c>
      <c r="CX201" s="33">
        <f t="shared" ref="CX201:CX211" si="245">(CU201^2)/(AF201*(CT201^2))+(CR201^2)/(AF201*(CQ201^2))</f>
        <v>0.000242531586464118</v>
      </c>
      <c r="CY201" s="5">
        <v>62.92</v>
      </c>
      <c r="CZ201" s="14">
        <f>DA201*(AF201^0.5)</f>
        <v>18.2038539875489</v>
      </c>
      <c r="DA201" s="5">
        <v>10.51</v>
      </c>
      <c r="DB201" s="5">
        <v>49.01</v>
      </c>
      <c r="DC201" s="14">
        <f>DD201*(AF201^0.5)</f>
        <v>69.5938014481175</v>
      </c>
      <c r="DD201" s="5">
        <v>40.18</v>
      </c>
      <c r="DE201" s="33">
        <f>LN(DB201)-LN(CY201)</f>
        <v>-0.249839719268621</v>
      </c>
      <c r="DF201" s="33">
        <f>(DC201^2)/(AF201*(DB201^2))+(CZ201^2)/(AF201*(CY201^2))</f>
        <v>0.700027164073557</v>
      </c>
      <c r="DH201" s="5">
        <v>10.87</v>
      </c>
      <c r="DJ201" s="5">
        <v>0.76</v>
      </c>
      <c r="DK201" s="5">
        <v>31.51</v>
      </c>
      <c r="DM201" s="5">
        <v>10.51</v>
      </c>
      <c r="EE201" s="5">
        <v>63.62</v>
      </c>
      <c r="EF201" s="14">
        <f>EG201*(AF201^0.5)</f>
        <v>34.7969007240587</v>
      </c>
      <c r="EG201" s="5">
        <v>20.09</v>
      </c>
      <c r="EH201" s="5">
        <v>80.84</v>
      </c>
      <c r="EI201" s="14">
        <f>EJ201*(AF201^0.5)</f>
        <v>0.762102355330306</v>
      </c>
      <c r="EJ201" s="5">
        <v>0.44</v>
      </c>
      <c r="EK201" s="33">
        <f>LN(EH201)-LN(EE201)</f>
        <v>0.239544006214422</v>
      </c>
      <c r="EL201" s="33">
        <f>(EI201^2)/(AF201*(EH201^2))+(EF201^2)/(AF201*(EE201^2))</f>
        <v>0.0997473914462883</v>
      </c>
      <c r="EM201" s="5">
        <v>16.03</v>
      </c>
      <c r="EN201" s="14">
        <f>EO201*(AF201^0.5)</f>
        <v>1.40296115413079</v>
      </c>
      <c r="EO201" s="5">
        <v>0.81</v>
      </c>
      <c r="EP201" s="5">
        <v>33.04</v>
      </c>
      <c r="EQ201" s="14">
        <f>ER201*(AF201^0.5)</f>
        <v>70.6330319326588</v>
      </c>
      <c r="ER201" s="5">
        <v>40.78</v>
      </c>
      <c r="ES201" s="33">
        <f>LN(EP201)-LN(EM201)</f>
        <v>0.723256982031315</v>
      </c>
      <c r="ET201" s="33">
        <f>(EQ201^2)/(AF201*(EP201^2))+(EN201^2)/(AF201*(EM201^2))</f>
        <v>1.525954760119</v>
      </c>
      <c r="EU201" s="5">
        <v>416.83</v>
      </c>
      <c r="EV201" s="14">
        <f>EW201*(AF201^0.5)</f>
        <v>330.250127479158</v>
      </c>
      <c r="EW201" s="5">
        <v>190.67</v>
      </c>
      <c r="EX201" s="5">
        <v>489.56</v>
      </c>
      <c r="EY201" s="14">
        <f>EZ201*(AF201^0.5)</f>
        <v>642.24443944654</v>
      </c>
      <c r="EZ201" s="5">
        <v>370.8</v>
      </c>
      <c r="FA201" s="33">
        <f>LN(EX201)-LN(EU201)</f>
        <v>0.160828563697828</v>
      </c>
      <c r="FB201" s="33">
        <f>(EY201^2)/(AF201*(EX201^2))+(EV201^2)/(AF201*(EU201^2))</f>
        <v>0.782918216349593</v>
      </c>
      <c r="FC201" s="5">
        <v>359.87</v>
      </c>
      <c r="FD201" s="14">
        <f>FE201*(AF201^0.5)</f>
        <v>9.64752299815865</v>
      </c>
      <c r="FE201" s="5">
        <v>5.57</v>
      </c>
      <c r="FF201" s="5">
        <v>408.07</v>
      </c>
      <c r="FG201" s="14">
        <f>FH201*(AF201^0.5)</f>
        <v>243.491702528033</v>
      </c>
      <c r="FH201" s="5">
        <v>140.58</v>
      </c>
      <c r="FI201" s="33">
        <f>LN(FF201)-LN(FC201)</f>
        <v>0.125695873192672</v>
      </c>
      <c r="FJ201" s="33">
        <f>(FG201^2)/(AF201*(FF201^2))+(FD201^2)/(AF201*(FC201^2))</f>
        <v>0.118919618476683</v>
      </c>
    </row>
    <row r="202" spans="1:166">
      <c r="A202" s="4">
        <v>37</v>
      </c>
      <c r="B202" s="4" t="s">
        <v>402</v>
      </c>
      <c r="C202" s="4" t="s">
        <v>403</v>
      </c>
      <c r="D202" s="4" t="s">
        <v>157</v>
      </c>
      <c r="E202" s="5">
        <v>108.066667</v>
      </c>
      <c r="F202" s="5">
        <v>34.283333</v>
      </c>
      <c r="G202" s="4" t="s">
        <v>108</v>
      </c>
      <c r="H202" s="4" t="s">
        <v>108</v>
      </c>
      <c r="I202" s="4">
        <v>520</v>
      </c>
      <c r="J202" s="5">
        <v>12.9</v>
      </c>
      <c r="K202" s="4">
        <v>660</v>
      </c>
      <c r="L202" t="s">
        <v>173</v>
      </c>
      <c r="M202" s="8"/>
      <c r="N202" s="8"/>
      <c r="S202" s="8"/>
      <c r="V202" s="4" t="s">
        <v>405</v>
      </c>
      <c r="W202" s="7" t="s">
        <v>175</v>
      </c>
      <c r="X202" s="24" t="s">
        <v>406</v>
      </c>
      <c r="Y202" s="4" t="s">
        <v>305</v>
      </c>
      <c r="Z202" s="4" t="s">
        <v>125</v>
      </c>
      <c r="AA202" s="4">
        <v>2019</v>
      </c>
      <c r="AB202" s="4">
        <v>1</v>
      </c>
      <c r="AC202" s="4" t="s">
        <v>87</v>
      </c>
      <c r="AD202" s="4" t="s">
        <v>90</v>
      </c>
      <c r="AE202" s="5">
        <v>0.547699987888336</v>
      </c>
      <c r="AF202" s="4">
        <v>3</v>
      </c>
      <c r="AG202" s="4" t="s">
        <v>91</v>
      </c>
      <c r="AH202" s="4" t="s">
        <v>91</v>
      </c>
      <c r="AI202" s="4">
        <v>25</v>
      </c>
      <c r="AJ202" s="8">
        <v>4</v>
      </c>
      <c r="AK202" s="4" t="s">
        <v>407</v>
      </c>
      <c r="AL202" s="4" t="s">
        <v>114</v>
      </c>
      <c r="AM202" s="7" t="s">
        <v>141</v>
      </c>
      <c r="AN202" s="7" t="s">
        <v>95</v>
      </c>
      <c r="AO202" s="5">
        <v>8.26</v>
      </c>
      <c r="AP202" s="5">
        <v>0.778</v>
      </c>
      <c r="AQ202" s="9">
        <v>0.056</v>
      </c>
      <c r="AR202" s="9">
        <v>17.5</v>
      </c>
      <c r="AS202" s="9">
        <v>56.5</v>
      </c>
      <c r="AT202" s="9">
        <v>27</v>
      </c>
      <c r="AU202" s="5">
        <v>0.424211502782931</v>
      </c>
      <c r="AV202" s="14">
        <f>AU202*0.212834193302881</f>
        <v>0.090286712984608</v>
      </c>
      <c r="AX202" s="5">
        <v>0.463914656771799</v>
      </c>
      <c r="AY202" s="14">
        <f>AX202*0.217668232025259</f>
        <v>0.100979483150122</v>
      </c>
      <c r="BA202" s="33">
        <f t="shared" si="240"/>
        <v>0.0894684477608479</v>
      </c>
      <c r="BB202" s="33">
        <f t="shared" si="241"/>
        <v>0.03089261769063</v>
      </c>
      <c r="CI202" s="5">
        <v>7.52</v>
      </c>
      <c r="CJ202" s="14">
        <f>CK202*(AF202^0.5)</f>
        <v>0.207846096908265</v>
      </c>
      <c r="CK202" s="5">
        <v>0.12</v>
      </c>
      <c r="CL202" s="5">
        <v>8.5</v>
      </c>
      <c r="CM202" s="14">
        <f>CN202*(AF202^0.5)</f>
        <v>0.329089653438087</v>
      </c>
      <c r="CN202" s="5">
        <v>0.19</v>
      </c>
      <c r="CO202" s="33">
        <f t="shared" si="242"/>
        <v>0.122500025534523</v>
      </c>
      <c r="CP202" s="33">
        <f t="shared" si="243"/>
        <v>0.0007542940878852</v>
      </c>
      <c r="CQ202" s="5">
        <v>0.85</v>
      </c>
      <c r="CR202" s="14">
        <f>CS202*(AF202^0.5)</f>
        <v>0.0173205080756888</v>
      </c>
      <c r="CS202" s="5">
        <v>0.01</v>
      </c>
      <c r="CT202" s="5">
        <v>0.98</v>
      </c>
      <c r="CU202" s="14">
        <f>CV202*(AF202^0.5)</f>
        <v>0.0173205080756888</v>
      </c>
      <c r="CV202" s="5">
        <v>0.01</v>
      </c>
      <c r="CW202" s="33">
        <f t="shared" si="244"/>
        <v>0.142316222180255</v>
      </c>
      <c r="CX202" s="33">
        <f t="shared" si="245"/>
        <v>0.000242531586464118</v>
      </c>
      <c r="CY202" s="5">
        <v>62.92</v>
      </c>
      <c r="CZ202" s="14">
        <f>DA202*(AF202^0.5)</f>
        <v>18.2038539875489</v>
      </c>
      <c r="DA202" s="5">
        <v>10.51</v>
      </c>
      <c r="DB202" s="5">
        <v>72.59</v>
      </c>
      <c r="DC202" s="14">
        <f>DD202*(AF202^0.5)</f>
        <v>87.3126812095471</v>
      </c>
      <c r="DD202" s="5">
        <v>50.41</v>
      </c>
      <c r="DE202" s="33">
        <f>LN(DB202)-LN(CY202)</f>
        <v>0.142963093106672</v>
      </c>
      <c r="DF202" s="33">
        <f>(DC202^2)/(AF202*(DB202^2))+(CZ202^2)/(AF202*(CY202^2))</f>
        <v>0.510159930311072</v>
      </c>
      <c r="DH202" s="5">
        <v>10.87</v>
      </c>
      <c r="DJ202" s="5">
        <v>0.76</v>
      </c>
      <c r="DK202" s="5">
        <v>34.21</v>
      </c>
      <c r="DM202" s="5">
        <v>10.21</v>
      </c>
      <c r="EE202" s="5">
        <v>63.62</v>
      </c>
      <c r="EF202" s="14">
        <f>EG202*(AF202^0.5)</f>
        <v>34.7969007240587</v>
      </c>
      <c r="EG202" s="5">
        <v>20.09</v>
      </c>
      <c r="EH202" s="5">
        <v>119.24</v>
      </c>
      <c r="EI202" s="14">
        <f>EJ202*(AF202^0.5)</f>
        <v>104.061612518738</v>
      </c>
      <c r="EJ202" s="5">
        <v>60.08</v>
      </c>
      <c r="EK202" s="33">
        <f>LN(EH202)-LN(EE202)</f>
        <v>0.628210382488873</v>
      </c>
      <c r="EL202" s="33">
        <f>(EI202^2)/(AF202*(EH202^2))+(EF202^2)/(AF202*(EE202^2))</f>
        <v>0.3535904150371</v>
      </c>
      <c r="EM202" s="5">
        <v>16.03</v>
      </c>
      <c r="EN202" s="14">
        <f>EO202*(AF202^0.5)</f>
        <v>1.40296115413079</v>
      </c>
      <c r="EO202" s="5">
        <v>0.81</v>
      </c>
      <c r="EP202" s="5">
        <v>43.13</v>
      </c>
      <c r="EQ202" s="14">
        <f>ER202*(AF202^0.5)</f>
        <v>52.3252548966558</v>
      </c>
      <c r="ER202" s="5">
        <v>30.21</v>
      </c>
      <c r="ES202" s="33">
        <f>LN(EP202)-LN(EM202)</f>
        <v>0.98975684403829</v>
      </c>
      <c r="ET202" s="33">
        <f>(EQ202^2)/(AF202*(EP202^2))+(EN202^2)/(AF202*(EM202^2))</f>
        <v>0.493170240901808</v>
      </c>
      <c r="EU202" s="5">
        <v>416.83</v>
      </c>
      <c r="EV202" s="14">
        <f>EW202*(AF202^0.5)</f>
        <v>330.250127479158</v>
      </c>
      <c r="EW202" s="5">
        <v>190.67</v>
      </c>
      <c r="EX202" s="5">
        <v>293.86</v>
      </c>
      <c r="EY202" s="14">
        <f>EZ202*(AF202^0.5)</f>
        <v>22.204891353033</v>
      </c>
      <c r="EZ202" s="5">
        <v>12.82</v>
      </c>
      <c r="FA202" s="33">
        <f>LN(EX202)-LN(EU202)</f>
        <v>-0.349575001368509</v>
      </c>
      <c r="FB202" s="33">
        <f>(EY202^2)/(AF202*(EX202^2))+(EV202^2)/(AF202*(EU202^2))</f>
        <v>0.211144251335451</v>
      </c>
      <c r="FC202" s="5">
        <v>359.87</v>
      </c>
      <c r="FD202" s="14">
        <f>FE202*(AF202^0.5)</f>
        <v>9.64752299815865</v>
      </c>
      <c r="FE202" s="5">
        <v>5.57</v>
      </c>
      <c r="FF202" s="5">
        <v>396.02</v>
      </c>
      <c r="FG202" s="14">
        <f>FH202*(AF202^0.5)</f>
        <v>192.084434559388</v>
      </c>
      <c r="FH202" s="5">
        <v>110.9</v>
      </c>
      <c r="FI202" s="33">
        <f>LN(FF202)-LN(FC202)</f>
        <v>0.0957218599069218</v>
      </c>
      <c r="FJ202" s="33">
        <f>(FG202^2)/(AF202*(FF202^2))+(FD202^2)/(AF202*(FC202^2))</f>
        <v>0.0786599265768512</v>
      </c>
    </row>
    <row r="203" spans="1:166">
      <c r="A203" s="4">
        <v>37</v>
      </c>
      <c r="B203" s="4" t="s">
        <v>402</v>
      </c>
      <c r="C203" s="4" t="s">
        <v>403</v>
      </c>
      <c r="D203" s="4" t="s">
        <v>157</v>
      </c>
      <c r="E203" s="5">
        <v>108.066667</v>
      </c>
      <c r="F203" s="5">
        <v>34.283333</v>
      </c>
      <c r="G203" s="4" t="s">
        <v>108</v>
      </c>
      <c r="H203" s="4" t="s">
        <v>108</v>
      </c>
      <c r="I203" s="4">
        <v>520</v>
      </c>
      <c r="J203" s="5">
        <v>12.9</v>
      </c>
      <c r="K203" s="4">
        <v>660</v>
      </c>
      <c r="L203" t="s">
        <v>86</v>
      </c>
      <c r="M203" s="6">
        <v>20.25</v>
      </c>
      <c r="N203" s="7" t="s">
        <v>109</v>
      </c>
      <c r="O203" s="4" t="s">
        <v>88</v>
      </c>
      <c r="P203" s="4" t="s">
        <v>88</v>
      </c>
      <c r="Q203" s="4" t="s">
        <v>125</v>
      </c>
      <c r="S203" s="8"/>
      <c r="V203" s="4"/>
      <c r="W203" s="4"/>
      <c r="X203" s="7"/>
      <c r="AA203" s="4">
        <v>2019</v>
      </c>
      <c r="AB203" s="4">
        <v>1</v>
      </c>
      <c r="AC203" s="4" t="s">
        <v>87</v>
      </c>
      <c r="AD203" s="4" t="s">
        <v>90</v>
      </c>
      <c r="AE203" s="5">
        <v>0.547699987888336</v>
      </c>
      <c r="AF203" s="4">
        <v>3</v>
      </c>
      <c r="AG203" s="4" t="s">
        <v>91</v>
      </c>
      <c r="AH203" s="4" t="s">
        <v>91</v>
      </c>
      <c r="AI203" s="4">
        <v>25</v>
      </c>
      <c r="AJ203" s="8">
        <v>4</v>
      </c>
      <c r="AK203" s="4" t="s">
        <v>408</v>
      </c>
      <c r="AL203" s="4" t="s">
        <v>114</v>
      </c>
      <c r="AM203" s="7" t="s">
        <v>141</v>
      </c>
      <c r="AN203" s="7" t="s">
        <v>95</v>
      </c>
      <c r="AO203" s="5">
        <v>8.26</v>
      </c>
      <c r="AP203" s="5">
        <v>0.778</v>
      </c>
      <c r="AQ203" s="9">
        <v>0.056</v>
      </c>
      <c r="AR203" s="9">
        <v>17.5</v>
      </c>
      <c r="AS203" s="9">
        <v>56.5</v>
      </c>
      <c r="AT203" s="9">
        <v>27</v>
      </c>
      <c r="AU203" s="5">
        <v>0.420500927643784</v>
      </c>
      <c r="AV203" s="14">
        <f>AU203*0.212834193302881</f>
        <v>0.0894969757181779</v>
      </c>
      <c r="AX203" s="5">
        <v>0.519573283858998</v>
      </c>
      <c r="AY203" s="14">
        <f>AX203*0.217668232025259</f>
        <v>0.113094598105146</v>
      </c>
      <c r="BA203" s="33">
        <f t="shared" si="240"/>
        <v>0.211561181268985</v>
      </c>
      <c r="BB203" s="33">
        <f t="shared" si="241"/>
        <v>0.03089261769063</v>
      </c>
      <c r="CI203" s="5">
        <v>8.82</v>
      </c>
      <c r="CJ203" s="14">
        <f>CK203*(AF203^0.5)</f>
        <v>0.173205080756888</v>
      </c>
      <c r="CK203" s="5">
        <v>0.1</v>
      </c>
      <c r="CL203" s="5">
        <v>9.21</v>
      </c>
      <c r="CM203" s="14">
        <f>CN203*(AF203^0.5)</f>
        <v>0.831384387633061</v>
      </c>
      <c r="CN203" s="5">
        <v>0.48</v>
      </c>
      <c r="CO203" s="33">
        <f t="shared" si="242"/>
        <v>0.0432679802485154</v>
      </c>
      <c r="CP203" s="33">
        <f t="shared" si="243"/>
        <v>0.00284475645223467</v>
      </c>
      <c r="CQ203" s="5">
        <v>0.92</v>
      </c>
      <c r="CR203" s="14">
        <f>CS203*(AF203^0.5)</f>
        <v>0.0173205080756888</v>
      </c>
      <c r="CS203" s="5">
        <v>0.01</v>
      </c>
      <c r="CT203" s="5">
        <v>1.03</v>
      </c>
      <c r="CU203" s="14">
        <f>CV203*(AF203^0.5)</f>
        <v>0.0173205080756888</v>
      </c>
      <c r="CV203" s="5">
        <v>0.01</v>
      </c>
      <c r="CW203" s="33">
        <f t="shared" si="244"/>
        <v>0.112940411180595</v>
      </c>
      <c r="CX203" s="33">
        <f t="shared" si="245"/>
        <v>0.000212407038928498</v>
      </c>
      <c r="CY203" s="5">
        <v>89.16</v>
      </c>
      <c r="CZ203" s="14">
        <f>DA203*(AF203^0.5)</f>
        <v>35.0220673290427</v>
      </c>
      <c r="DA203" s="5">
        <v>20.22</v>
      </c>
      <c r="DB203" s="5">
        <v>112.41</v>
      </c>
      <c r="DC203" s="14">
        <f>DD203*(AF203^0.5)</f>
        <v>35.5590030793891</v>
      </c>
      <c r="DD203" s="5">
        <v>20.53</v>
      </c>
      <c r="DE203" s="33">
        <f>LN(DB203)-LN(CY203)</f>
        <v>0.231720392956038</v>
      </c>
      <c r="DF203" s="33">
        <f>(DC203^2)/(AF203*(DB203^2))+(CZ203^2)/(AF203*(CY203^2))</f>
        <v>0.0847862121912542</v>
      </c>
      <c r="DH203" s="5">
        <v>33.24</v>
      </c>
      <c r="DJ203" s="5">
        <v>10.13</v>
      </c>
      <c r="DK203" s="5">
        <v>39.69</v>
      </c>
      <c r="DM203" s="5">
        <v>10.43</v>
      </c>
      <c r="EE203" s="5">
        <v>156.69</v>
      </c>
      <c r="EF203" s="14">
        <f>EG203*(AF203^0.5)</f>
        <v>69.4898783996634</v>
      </c>
      <c r="EG203" s="5">
        <v>40.12</v>
      </c>
      <c r="EH203" s="5">
        <v>178.01</v>
      </c>
      <c r="EI203" s="14">
        <f>EJ203*(AF203^0.5)</f>
        <v>53.5723314781054</v>
      </c>
      <c r="EJ203" s="5">
        <v>30.93</v>
      </c>
      <c r="EK203" s="33">
        <f>LN(EH203)-LN(EE203)</f>
        <v>0.127570397373025</v>
      </c>
      <c r="EL203" s="33">
        <f>(EI203^2)/(AF203*(EH203^2))+(EF203^2)/(AF203*(EE203^2))</f>
        <v>0.0957506027540894</v>
      </c>
      <c r="EM203" s="5">
        <v>34.18</v>
      </c>
      <c r="EN203" s="14">
        <f>EO203*(AF203^0.5)</f>
        <v>17.9267258583379</v>
      </c>
      <c r="EO203" s="5">
        <v>10.35</v>
      </c>
      <c r="EP203" s="5">
        <v>58.14</v>
      </c>
      <c r="EQ203" s="14">
        <f>ER203*(AF203^0.5)</f>
        <v>18.2211744956246</v>
      </c>
      <c r="ER203" s="5">
        <v>10.52</v>
      </c>
      <c r="ES203" s="33">
        <f>LN(EP203)-LN(EM203)</f>
        <v>0.531213217443285</v>
      </c>
      <c r="ET203" s="33">
        <f>(EQ203^2)/(AF203*(EP203^2))+(EN203^2)/(AF203*(EM203^2))</f>
        <v>0.124433291882846</v>
      </c>
      <c r="EU203" s="5">
        <v>426.03</v>
      </c>
      <c r="EV203" s="14">
        <f>EW203*(AF203^0.5)</f>
        <v>381.778639004332</v>
      </c>
      <c r="EW203" s="5">
        <v>220.42</v>
      </c>
      <c r="EX203" s="5">
        <v>360.28</v>
      </c>
      <c r="EY203" s="14">
        <f>EZ203*(AF203^0.5)</f>
        <v>573.066330192239</v>
      </c>
      <c r="EZ203" s="5">
        <v>330.86</v>
      </c>
      <c r="FA203" s="33">
        <f>LN(EX203)-LN(EU203)</f>
        <v>-0.167628259409489</v>
      </c>
      <c r="FB203" s="33">
        <f>(EY203^2)/(AF203*(EX203^2))+(EV203^2)/(AF203*(EU203^2))</f>
        <v>1.11103424342408</v>
      </c>
      <c r="FC203" s="5">
        <v>349.28</v>
      </c>
      <c r="FD203" s="14">
        <f>FE203*(AF203^0.5)</f>
        <v>122.040299901303</v>
      </c>
      <c r="FE203" s="5">
        <v>70.46</v>
      </c>
      <c r="FF203" s="5">
        <v>433.31</v>
      </c>
      <c r="FG203" s="14">
        <f>FH203*(AF203^0.5)</f>
        <v>295.470547263175</v>
      </c>
      <c r="FH203" s="5">
        <v>170.59</v>
      </c>
      <c r="FI203" s="33">
        <f>LN(FF203)-LN(FC203)</f>
        <v>0.215579514376283</v>
      </c>
      <c r="FJ203" s="33">
        <f>(FG203^2)/(AF203*(FF203^2))+(FD203^2)/(AF203*(FC203^2))</f>
        <v>0.195686853306051</v>
      </c>
    </row>
    <row r="204" spans="1:166">
      <c r="A204" s="4">
        <v>37</v>
      </c>
      <c r="B204" s="4" t="s">
        <v>402</v>
      </c>
      <c r="C204" s="4" t="s">
        <v>403</v>
      </c>
      <c r="D204" s="4" t="s">
        <v>157</v>
      </c>
      <c r="E204" s="5">
        <v>108.066667</v>
      </c>
      <c r="F204" s="5">
        <v>34.283333</v>
      </c>
      <c r="G204" s="4" t="s">
        <v>108</v>
      </c>
      <c r="H204" s="4" t="s">
        <v>108</v>
      </c>
      <c r="I204" s="4">
        <v>520</v>
      </c>
      <c r="J204" s="5">
        <v>12.9</v>
      </c>
      <c r="K204" s="4">
        <v>660</v>
      </c>
      <c r="L204" t="s">
        <v>173</v>
      </c>
      <c r="M204" s="8"/>
      <c r="N204" s="8"/>
      <c r="S204" s="8"/>
      <c r="V204" s="4" t="s">
        <v>405</v>
      </c>
      <c r="W204" s="7" t="s">
        <v>175</v>
      </c>
      <c r="X204" s="24" t="s">
        <v>406</v>
      </c>
      <c r="Y204" s="4" t="s">
        <v>305</v>
      </c>
      <c r="Z204" s="4" t="s">
        <v>125</v>
      </c>
      <c r="AA204" s="4">
        <v>2019</v>
      </c>
      <c r="AB204" s="4">
        <v>1</v>
      </c>
      <c r="AC204" s="4" t="s">
        <v>87</v>
      </c>
      <c r="AD204" s="4" t="s">
        <v>90</v>
      </c>
      <c r="AE204" s="5">
        <v>0.547699987888336</v>
      </c>
      <c r="AF204" s="4">
        <v>3</v>
      </c>
      <c r="AG204" s="4" t="s">
        <v>91</v>
      </c>
      <c r="AH204" s="4" t="s">
        <v>91</v>
      </c>
      <c r="AI204" s="4">
        <v>25</v>
      </c>
      <c r="AJ204" s="8">
        <v>4</v>
      </c>
      <c r="AK204" s="4" t="s">
        <v>409</v>
      </c>
      <c r="AL204" s="4" t="s">
        <v>114</v>
      </c>
      <c r="AM204" s="7" t="s">
        <v>141</v>
      </c>
      <c r="AN204" s="7" t="s">
        <v>95</v>
      </c>
      <c r="AO204" s="5">
        <v>8.26</v>
      </c>
      <c r="AP204" s="5">
        <v>0.778</v>
      </c>
      <c r="AQ204" s="9">
        <v>0.056</v>
      </c>
      <c r="AR204" s="9">
        <v>17.5</v>
      </c>
      <c r="AS204" s="9">
        <v>56.5</v>
      </c>
      <c r="AT204" s="9">
        <v>27</v>
      </c>
      <c r="AU204" s="5">
        <v>0.420500927643784</v>
      </c>
      <c r="AV204" s="14">
        <f>AU204*0.212834193302881</f>
        <v>0.0894969757181779</v>
      </c>
      <c r="AX204" s="5">
        <v>0.490630797773654</v>
      </c>
      <c r="AY204" s="14">
        <f>AX204*0.217668232025259</f>
        <v>0.106794738328534</v>
      </c>
      <c r="BA204" s="33">
        <f t="shared" si="240"/>
        <v>0.154245220125131</v>
      </c>
      <c r="BB204" s="33">
        <f t="shared" si="241"/>
        <v>0.03089261769063</v>
      </c>
      <c r="CI204" s="5">
        <v>8.82</v>
      </c>
      <c r="CJ204" s="14">
        <f>CK204*(AF204^0.5)</f>
        <v>0.173205080756888</v>
      </c>
      <c r="CK204" s="5">
        <v>0.1</v>
      </c>
      <c r="CL204" s="5">
        <v>9.56</v>
      </c>
      <c r="CM204" s="14">
        <f>CN204*(AF204^0.5)</f>
        <v>0.606217782649107</v>
      </c>
      <c r="CN204" s="5">
        <v>0.35</v>
      </c>
      <c r="CO204" s="33">
        <f t="shared" si="242"/>
        <v>0.0805658570446099</v>
      </c>
      <c r="CP204" s="33">
        <f t="shared" si="243"/>
        <v>0.00146890369802313</v>
      </c>
      <c r="CQ204" s="5">
        <v>0.92</v>
      </c>
      <c r="CR204" s="14">
        <f>CS204*(AF204^0.5)</f>
        <v>0.0173205080756888</v>
      </c>
      <c r="CS204" s="5">
        <v>0.01</v>
      </c>
      <c r="CT204" s="5">
        <v>0.94</v>
      </c>
      <c r="CU204" s="14">
        <f>CV204*(AF204^0.5)</f>
        <v>0.0173205080756888</v>
      </c>
      <c r="CV204" s="5">
        <v>0.01</v>
      </c>
      <c r="CW204" s="33">
        <f t="shared" si="244"/>
        <v>0.0215062052209635</v>
      </c>
      <c r="CX204" s="33">
        <f t="shared" si="245"/>
        <v>0.000231320829635766</v>
      </c>
      <c r="CY204" s="5">
        <v>89.16</v>
      </c>
      <c r="CZ204" s="14">
        <f>DA204*(AF204^0.5)</f>
        <v>35.0220673290427</v>
      </c>
      <c r="DA204" s="5">
        <v>20.22</v>
      </c>
      <c r="DB204" s="5">
        <v>139.19</v>
      </c>
      <c r="DC204" s="14">
        <f>DD204*(AF204^0.5)</f>
        <v>1.36832013797941</v>
      </c>
      <c r="DD204" s="5">
        <v>0.79</v>
      </c>
      <c r="DE204" s="33">
        <f>LN(DB204)-LN(CY204)</f>
        <v>0.445407397721641</v>
      </c>
      <c r="DF204" s="33">
        <f>(DC204^2)/(AF204*(DB204^2))+(CZ204^2)/(AF204*(CY204^2))</f>
        <v>0.0514628836183488</v>
      </c>
      <c r="DH204" s="5">
        <v>33.24</v>
      </c>
      <c r="DJ204" s="5">
        <v>10.13</v>
      </c>
      <c r="DK204" s="5">
        <v>112.41</v>
      </c>
      <c r="DM204" s="5">
        <v>20.53</v>
      </c>
      <c r="EE204" s="5">
        <v>156.69</v>
      </c>
      <c r="EF204" s="14">
        <f>EG204*(AF204^0.5)</f>
        <v>69.4898783996634</v>
      </c>
      <c r="EG204" s="5">
        <v>40.12</v>
      </c>
      <c r="EH204" s="5">
        <v>209.16</v>
      </c>
      <c r="EI204" s="14">
        <f>EJ204*(AF204^0.5)</f>
        <v>35.9746952732056</v>
      </c>
      <c r="EJ204" s="5">
        <v>20.77</v>
      </c>
      <c r="EK204" s="33">
        <f>LN(EH204)-LN(EE204)</f>
        <v>0.288830178203613</v>
      </c>
      <c r="EL204" s="33">
        <f>(EI204^2)/(AF204*(EH204^2))+(EF204^2)/(AF204*(EE204^2))</f>
        <v>0.0754209329338442</v>
      </c>
      <c r="EM204" s="5">
        <v>34.18</v>
      </c>
      <c r="EN204" s="14">
        <f>EO204*(AF204^0.5)</f>
        <v>17.9267258583379</v>
      </c>
      <c r="EO204" s="5">
        <v>10.35</v>
      </c>
      <c r="EP204" s="5">
        <v>78.36</v>
      </c>
      <c r="EQ204" s="14">
        <f>ER204*(AF204^0.5)</f>
        <v>52.3252548966558</v>
      </c>
      <c r="ER204" s="5">
        <v>30.21</v>
      </c>
      <c r="ES204" s="33">
        <f>LN(EP204)-LN(EM204)</f>
        <v>0.829672915388895</v>
      </c>
      <c r="ET204" s="33">
        <f>(EQ204^2)/(AF204*(EP204^2))+(EN204^2)/(AF204*(EM204^2))</f>
        <v>0.24032517842705</v>
      </c>
      <c r="EU204" s="5">
        <v>426.03</v>
      </c>
      <c r="EV204" s="14">
        <f>EW204*(AF204^0.5)</f>
        <v>381.778639004332</v>
      </c>
      <c r="EW204" s="5">
        <v>220.42</v>
      </c>
      <c r="EX204" s="5">
        <v>262.64</v>
      </c>
      <c r="EY204" s="14">
        <f>EZ204*(AF204^0.5)</f>
        <v>69.4205963673606</v>
      </c>
      <c r="EZ204" s="5">
        <v>40.08</v>
      </c>
      <c r="FA204" s="33">
        <f>LN(EX204)-LN(EU204)</f>
        <v>-0.483725493131694</v>
      </c>
      <c r="FB204" s="33">
        <f>(EY204^2)/(AF204*(EX204^2))+(EV204^2)/(AF204*(EU204^2))</f>
        <v>0.290971598411414</v>
      </c>
      <c r="FC204" s="5">
        <v>349.28</v>
      </c>
      <c r="FD204" s="14">
        <f>FE204*(AF204^0.5)</f>
        <v>122.040299901303</v>
      </c>
      <c r="FE204" s="5">
        <v>70.46</v>
      </c>
      <c r="FF204" s="5">
        <v>462.86</v>
      </c>
      <c r="FG204" s="14">
        <f>FH204*(AF204^0.5)</f>
        <v>295.141457609737</v>
      </c>
      <c r="FH204" s="5">
        <v>170.4</v>
      </c>
      <c r="FI204" s="33">
        <f>LN(FF204)-LN(FC204)</f>
        <v>0.281550739749883</v>
      </c>
      <c r="FJ204" s="33">
        <f>(FG204^2)/(AF204*(FF204^2))+(FD204^2)/(AF204*(FC204^2))</f>
        <v>0.176226084790993</v>
      </c>
    </row>
    <row r="205" spans="1:142">
      <c r="A205" s="4">
        <v>38</v>
      </c>
      <c r="B205" s="4" t="s">
        <v>410</v>
      </c>
      <c r="C205" s="4" t="s">
        <v>411</v>
      </c>
      <c r="D205" s="44" t="s">
        <v>412</v>
      </c>
      <c r="E205" s="5">
        <v>14.102778</v>
      </c>
      <c r="F205" s="5">
        <v>49.393611</v>
      </c>
      <c r="G205" s="4" t="s">
        <v>413</v>
      </c>
      <c r="H205" s="4" t="s">
        <v>123</v>
      </c>
      <c r="I205" s="4">
        <v>710</v>
      </c>
      <c r="J205" s="5">
        <v>7</v>
      </c>
      <c r="K205" s="4">
        <v>1000</v>
      </c>
      <c r="L205" t="s">
        <v>173</v>
      </c>
      <c r="M205" s="8"/>
      <c r="N205" s="8"/>
      <c r="S205" s="8"/>
      <c r="V205" s="7" t="s">
        <v>414</v>
      </c>
      <c r="W205" s="7" t="s">
        <v>235</v>
      </c>
      <c r="X205" s="24" t="s">
        <v>415</v>
      </c>
      <c r="Y205" s="4" t="s">
        <v>416</v>
      </c>
      <c r="Z205" s="4" t="s">
        <v>89</v>
      </c>
      <c r="AA205" s="4">
        <v>1961</v>
      </c>
      <c r="AB205" s="4">
        <v>54</v>
      </c>
      <c r="AC205" s="4" t="s">
        <v>109</v>
      </c>
      <c r="AD205" s="4" t="s">
        <v>90</v>
      </c>
      <c r="AE205" s="5">
        <v>0.799600005149841</v>
      </c>
      <c r="AF205" s="4">
        <v>3</v>
      </c>
      <c r="AG205" s="4" t="s">
        <v>100</v>
      </c>
      <c r="AH205" s="4" t="s">
        <v>100</v>
      </c>
      <c r="AI205" s="4">
        <v>15</v>
      </c>
      <c r="AJ205" s="8">
        <v>24</v>
      </c>
      <c r="AK205" s="4" t="s">
        <v>365</v>
      </c>
      <c r="AL205" s="4" t="s">
        <v>114</v>
      </c>
      <c r="AM205" s="7" t="s">
        <v>417</v>
      </c>
      <c r="AN205" s="7" t="s">
        <v>95</v>
      </c>
      <c r="AO205" s="5">
        <v>5.2</v>
      </c>
      <c r="AP205" s="5">
        <v>3.84</v>
      </c>
      <c r="AQ205" s="9">
        <v>0.35</v>
      </c>
      <c r="AR205" s="9">
        <v>48</v>
      </c>
      <c r="AS205" s="9">
        <v>34</v>
      </c>
      <c r="AT205" s="9">
        <v>18</v>
      </c>
      <c r="AU205" s="5">
        <v>0.313213790389534</v>
      </c>
      <c r="AV205" s="14">
        <f t="shared" si="238"/>
        <v>0.094124161170417</v>
      </c>
      <c r="AW205" s="5">
        <v>0.054342609788988</v>
      </c>
      <c r="AX205" s="5">
        <v>0.407094113073899</v>
      </c>
      <c r="AY205" s="14">
        <f t="shared" si="239"/>
        <v>0.0910175131750597</v>
      </c>
      <c r="AZ205" s="5">
        <v>0.052548985732591</v>
      </c>
      <c r="BA205" s="33">
        <f t="shared" si="240"/>
        <v>0.262158401000212</v>
      </c>
      <c r="BB205" s="33">
        <f t="shared" si="241"/>
        <v>0.046764725621717</v>
      </c>
      <c r="BC205" s="5">
        <v>399.840202514171</v>
      </c>
      <c r="BD205" s="14">
        <f>BE205*(AF205^0.5)</f>
        <v>105.260053228483</v>
      </c>
      <c r="BE205" s="5">
        <v>60.771920066379</v>
      </c>
      <c r="BF205" s="5">
        <v>464.868646650218</v>
      </c>
      <c r="BG205" s="14">
        <f>BH205*(AF205^0.5)</f>
        <v>93.1162675183646</v>
      </c>
      <c r="BH205" s="5">
        <v>53.760702117661</v>
      </c>
      <c r="BI205" s="33">
        <f>LN(BF205)-LN(BC205)</f>
        <v>0.150689911785627</v>
      </c>
      <c r="BJ205" s="33">
        <f>(BG205^2)/(AF205*(BF205^2))+(BD205^2)/(AF205*(BC205^2))</f>
        <v>0.036475365380199</v>
      </c>
      <c r="BK205" s="5">
        <v>883.844366672564</v>
      </c>
      <c r="BL205" s="14">
        <f>BM205*(AF205^0.5)</f>
        <v>229.407367067174</v>
      </c>
      <c r="BM205" s="5">
        <v>132.448405130316</v>
      </c>
      <c r="BN205" s="5">
        <v>650.098634841364</v>
      </c>
      <c r="BO205" s="14">
        <f>BP205*(AF205^0.5)</f>
        <v>114.721420302348</v>
      </c>
      <c r="BP205" s="5">
        <v>66.234442893377</v>
      </c>
      <c r="BQ205" s="33">
        <f>LN(BN205)-LN(BK205)</f>
        <v>-0.307156894050507</v>
      </c>
      <c r="BR205" s="33">
        <f>(BO205^2)/(AF205*(BN205^2))+(BL205^2)/(AF205*(BK205^2))</f>
        <v>0.032836774435506</v>
      </c>
      <c r="CI205" s="5">
        <v>38.4</v>
      </c>
      <c r="CJ205" s="14">
        <f>CK205*(AF205^0.5)</f>
        <v>5.54256258422041</v>
      </c>
      <c r="CK205" s="5">
        <v>3.2</v>
      </c>
      <c r="CL205" s="5">
        <v>33.2</v>
      </c>
      <c r="CM205" s="14">
        <f>CN205*(AF205^0.5)</f>
        <v>5.88897274573418</v>
      </c>
      <c r="CN205" s="5">
        <v>3.4</v>
      </c>
      <c r="CO205" s="33">
        <f t="shared" si="242"/>
        <v>-0.145507583671238</v>
      </c>
      <c r="CP205" s="33">
        <f t="shared" si="243"/>
        <v>0.0174321785132498</v>
      </c>
      <c r="CQ205" s="5">
        <v>3.5</v>
      </c>
      <c r="CR205" s="14">
        <f>CS205*(AF205^0.5)</f>
        <v>0.346410161513775</v>
      </c>
      <c r="CS205" s="5">
        <v>0.2</v>
      </c>
      <c r="CT205" s="5">
        <v>3.4</v>
      </c>
      <c r="CU205" s="14">
        <f>CV205*(AF205^0.5)</f>
        <v>0.173205080756888</v>
      </c>
      <c r="CV205" s="5">
        <v>0.1</v>
      </c>
      <c r="CW205" s="33">
        <f t="shared" si="244"/>
        <v>-0.0289875368732524</v>
      </c>
      <c r="CX205" s="33">
        <f t="shared" si="245"/>
        <v>0.00413035802556317</v>
      </c>
      <c r="EE205" s="5">
        <v>1177.3</v>
      </c>
      <c r="EF205" s="14">
        <f>EG205*(AF205^0.5)</f>
        <v>208.538917231293</v>
      </c>
      <c r="EG205" s="5">
        <v>120.4</v>
      </c>
      <c r="EH205" s="5">
        <v>6.1</v>
      </c>
      <c r="EI205" s="14">
        <f>EJ205*(AF205^0.5)</f>
        <v>0.519615242270663</v>
      </c>
      <c r="EJ205" s="5">
        <v>0.3</v>
      </c>
      <c r="EK205" s="33">
        <f>LN(EH205)-LN(EE205)</f>
        <v>-5.26269018890489</v>
      </c>
      <c r="EL205" s="33">
        <f>(EI205^2)/(AF205*(EH205^2))+(EF205^2)/(AF205*(EE205^2))</f>
        <v>0.0128774282507627</v>
      </c>
    </row>
    <row r="206" spans="1:102">
      <c r="A206" s="4">
        <v>39</v>
      </c>
      <c r="B206" s="4" t="s">
        <v>418</v>
      </c>
      <c r="C206" s="4" t="s">
        <v>419</v>
      </c>
      <c r="D206" s="4" t="s">
        <v>157</v>
      </c>
      <c r="E206" s="5">
        <v>108.083333</v>
      </c>
      <c r="F206" s="5">
        <v>34.833333</v>
      </c>
      <c r="G206" s="4" t="s">
        <v>420</v>
      </c>
      <c r="H206" s="4" t="s">
        <v>112</v>
      </c>
      <c r="I206" s="4">
        <v>1378.5</v>
      </c>
      <c r="J206" s="5">
        <v>10.8</v>
      </c>
      <c r="K206" s="4">
        <v>605</v>
      </c>
      <c r="L206" t="s">
        <v>86</v>
      </c>
      <c r="M206" s="6">
        <v>1</v>
      </c>
      <c r="N206" s="7" t="s">
        <v>87</v>
      </c>
      <c r="O206" s="4" t="s">
        <v>211</v>
      </c>
      <c r="P206" s="4" t="s">
        <v>112</v>
      </c>
      <c r="Q206" s="4" t="s">
        <v>125</v>
      </c>
      <c r="S206" s="8"/>
      <c r="AA206" s="4">
        <v>2020</v>
      </c>
      <c r="AB206" s="4">
        <v>1</v>
      </c>
      <c r="AC206" s="4" t="s">
        <v>87</v>
      </c>
      <c r="AD206" s="4" t="s">
        <v>138</v>
      </c>
      <c r="AE206" s="5">
        <v>0.54449999332428</v>
      </c>
      <c r="AF206" s="4">
        <v>3</v>
      </c>
      <c r="AG206" s="4" t="s">
        <v>139</v>
      </c>
      <c r="AH206" s="4" t="s">
        <v>139</v>
      </c>
      <c r="AI206" s="4">
        <v>25</v>
      </c>
      <c r="AJ206" s="8">
        <v>24</v>
      </c>
      <c r="AK206" s="4" t="s">
        <v>421</v>
      </c>
      <c r="AL206" s="4" t="s">
        <v>114</v>
      </c>
      <c r="AM206" s="7" t="s">
        <v>141</v>
      </c>
      <c r="AN206" s="7" t="s">
        <v>95</v>
      </c>
      <c r="AO206" s="5">
        <v>7.97</v>
      </c>
      <c r="AP206" s="5">
        <v>1.015</v>
      </c>
      <c r="AQ206" s="9">
        <v>0.113</v>
      </c>
      <c r="AR206" s="9">
        <v>25.5</v>
      </c>
      <c r="AS206" s="9">
        <v>53</v>
      </c>
      <c r="AT206" s="9">
        <v>22</v>
      </c>
      <c r="AU206" s="5">
        <v>0.0172839506172839</v>
      </c>
      <c r="AV206" s="14">
        <f t="shared" si="238"/>
        <v>0.00267291791291492</v>
      </c>
      <c r="AW206" s="5">
        <v>0.0015432098765432</v>
      </c>
      <c r="AX206" s="5">
        <v>0.0228395061728394</v>
      </c>
      <c r="AY206" s="14">
        <f t="shared" si="239"/>
        <v>0.00374208507808092</v>
      </c>
      <c r="AZ206" s="5">
        <v>0.0021604938271605</v>
      </c>
      <c r="BA206" s="33">
        <f t="shared" si="240"/>
        <v>0.278713402469019</v>
      </c>
      <c r="BB206" s="33">
        <f t="shared" si="241"/>
        <v>0.016920076102026</v>
      </c>
      <c r="CI206" s="5">
        <v>10.39</v>
      </c>
      <c r="CJ206" s="5">
        <f t="shared" ref="CJ206:CJ211" si="246">CI206*0.154746774309924</f>
        <v>1.60781898508011</v>
      </c>
      <c r="CL206" s="5">
        <v>10.39</v>
      </c>
      <c r="CM206" s="5">
        <f t="shared" ref="CM206:CM211" si="247">CL206*0.148920424458883</f>
        <v>1.54728321012779</v>
      </c>
      <c r="CO206" s="33">
        <f t="shared" si="242"/>
        <v>0</v>
      </c>
      <c r="CP206" s="33">
        <f t="shared" si="243"/>
        <v>0.0153746189934468</v>
      </c>
      <c r="CQ206" s="5">
        <v>1.13</v>
      </c>
      <c r="CR206" s="14">
        <f t="shared" ref="CR206:CR211" si="248">CQ206*0.170849827424084</f>
        <v>0.193060304989215</v>
      </c>
      <c r="CT206" s="5">
        <v>1.18</v>
      </c>
      <c r="CU206" s="14">
        <f t="shared" ref="CU206:CU211" si="249">CT206*0.198800342311682</f>
        <v>0.234584403927785</v>
      </c>
      <c r="CW206" s="33">
        <f t="shared" si="244"/>
        <v>0.0432968057533242</v>
      </c>
      <c r="CX206" s="33">
        <f t="shared" si="245"/>
        <v>0.0229037465446937</v>
      </c>
    </row>
    <row r="207" spans="1:102">
      <c r="A207" s="4">
        <v>39</v>
      </c>
      <c r="B207" s="4" t="s">
        <v>418</v>
      </c>
      <c r="C207" s="4" t="s">
        <v>419</v>
      </c>
      <c r="D207" s="4" t="s">
        <v>157</v>
      </c>
      <c r="E207" s="5">
        <v>108.083333</v>
      </c>
      <c r="F207" s="5">
        <v>34.833333</v>
      </c>
      <c r="G207" s="4" t="s">
        <v>420</v>
      </c>
      <c r="H207" s="4" t="s">
        <v>112</v>
      </c>
      <c r="I207" s="4">
        <v>1378.5</v>
      </c>
      <c r="J207" s="5">
        <v>10.8</v>
      </c>
      <c r="K207" s="4">
        <v>605</v>
      </c>
      <c r="L207" t="s">
        <v>136</v>
      </c>
      <c r="M207" s="8"/>
      <c r="N207" s="8"/>
      <c r="R207" s="6">
        <v>1</v>
      </c>
      <c r="S207" s="7" t="s">
        <v>87</v>
      </c>
      <c r="T207" s="4" t="s">
        <v>137</v>
      </c>
      <c r="U207" s="4" t="s">
        <v>125</v>
      </c>
      <c r="AA207" s="4">
        <v>2020</v>
      </c>
      <c r="AB207" s="4">
        <v>1</v>
      </c>
      <c r="AC207" s="4" t="s">
        <v>87</v>
      </c>
      <c r="AD207" s="4" t="s">
        <v>138</v>
      </c>
      <c r="AE207" s="5">
        <v>0.54449999332428</v>
      </c>
      <c r="AF207" s="4">
        <v>3</v>
      </c>
      <c r="AG207" s="4" t="s">
        <v>139</v>
      </c>
      <c r="AH207" s="4" t="s">
        <v>139</v>
      </c>
      <c r="AI207" s="4">
        <v>25</v>
      </c>
      <c r="AJ207" s="8">
        <v>24</v>
      </c>
      <c r="AK207" s="4" t="s">
        <v>422</v>
      </c>
      <c r="AL207" s="4" t="s">
        <v>114</v>
      </c>
      <c r="AM207" s="7" t="s">
        <v>141</v>
      </c>
      <c r="AN207" s="7" t="s">
        <v>95</v>
      </c>
      <c r="AO207" s="5">
        <v>7.97</v>
      </c>
      <c r="AP207" s="5">
        <v>1.015</v>
      </c>
      <c r="AQ207" s="9">
        <v>0.113</v>
      </c>
      <c r="AR207" s="9">
        <v>25.5</v>
      </c>
      <c r="AS207" s="9">
        <v>53</v>
      </c>
      <c r="AT207" s="9">
        <v>22</v>
      </c>
      <c r="AU207" s="5">
        <v>0.0172839506172839</v>
      </c>
      <c r="AV207" s="14">
        <f t="shared" si="238"/>
        <v>0.00267291791291492</v>
      </c>
      <c r="AW207" s="5">
        <v>0.0015432098765432</v>
      </c>
      <c r="AX207" s="5">
        <v>0.0203703703703703</v>
      </c>
      <c r="AY207" s="14">
        <f t="shared" si="239"/>
        <v>0.00588041940841292</v>
      </c>
      <c r="AZ207" s="5">
        <v>0.0033950617283951</v>
      </c>
      <c r="BA207" s="33">
        <f t="shared" si="240"/>
        <v>0.164303051291276</v>
      </c>
      <c r="BB207" s="33">
        <f t="shared" si="241"/>
        <v>0.0357497165532887</v>
      </c>
      <c r="CI207" s="5">
        <v>10.39</v>
      </c>
      <c r="CJ207" s="5">
        <f t="shared" si="246"/>
        <v>1.60781898508011</v>
      </c>
      <c r="CL207" s="5">
        <v>10.39</v>
      </c>
      <c r="CM207" s="5">
        <f t="shared" si="247"/>
        <v>1.54728321012779</v>
      </c>
      <c r="CO207" s="33">
        <f t="shared" si="242"/>
        <v>0</v>
      </c>
      <c r="CP207" s="33">
        <f t="shared" si="243"/>
        <v>0.0153746189934468</v>
      </c>
      <c r="CQ207" s="5">
        <v>1.13</v>
      </c>
      <c r="CR207" s="14">
        <f t="shared" si="248"/>
        <v>0.193060304989215</v>
      </c>
      <c r="CT207" s="5">
        <v>1.13</v>
      </c>
      <c r="CU207" s="14">
        <f t="shared" si="249"/>
        <v>0.224644386812201</v>
      </c>
      <c r="CW207" s="33">
        <f t="shared" si="244"/>
        <v>0</v>
      </c>
      <c r="CX207" s="33">
        <f t="shared" si="245"/>
        <v>0.0229037465446937</v>
      </c>
    </row>
    <row r="208" spans="1:102">
      <c r="A208" s="4">
        <v>39</v>
      </c>
      <c r="B208" s="4" t="s">
        <v>418</v>
      </c>
      <c r="C208" s="4" t="s">
        <v>419</v>
      </c>
      <c r="D208" s="4" t="s">
        <v>157</v>
      </c>
      <c r="E208" s="5">
        <v>108.083333</v>
      </c>
      <c r="F208" s="5">
        <v>34.833333</v>
      </c>
      <c r="G208" s="4" t="s">
        <v>420</v>
      </c>
      <c r="H208" s="4" t="s">
        <v>112</v>
      </c>
      <c r="I208" s="4">
        <v>1378.5</v>
      </c>
      <c r="J208" s="5">
        <v>10.8</v>
      </c>
      <c r="K208" s="4">
        <v>605</v>
      </c>
      <c r="L208" t="s">
        <v>173</v>
      </c>
      <c r="M208" s="8"/>
      <c r="N208" s="8"/>
      <c r="S208" s="8"/>
      <c r="V208" s="7" t="s">
        <v>423</v>
      </c>
      <c r="W208" s="7" t="s">
        <v>235</v>
      </c>
      <c r="X208" s="24" t="s">
        <v>424</v>
      </c>
      <c r="Y208" s="4" t="s">
        <v>425</v>
      </c>
      <c r="Z208" s="4" t="s">
        <v>125</v>
      </c>
      <c r="AA208" s="4">
        <v>2020</v>
      </c>
      <c r="AB208" s="4">
        <v>1</v>
      </c>
      <c r="AC208" s="4" t="s">
        <v>87</v>
      </c>
      <c r="AD208" s="4" t="s">
        <v>138</v>
      </c>
      <c r="AE208" s="5">
        <v>0.54449999332428</v>
      </c>
      <c r="AF208" s="4">
        <v>3</v>
      </c>
      <c r="AG208" s="4" t="s">
        <v>139</v>
      </c>
      <c r="AH208" s="4" t="s">
        <v>139</v>
      </c>
      <c r="AI208" s="4">
        <v>25</v>
      </c>
      <c r="AJ208" s="8">
        <v>24</v>
      </c>
      <c r="AK208" s="4" t="s">
        <v>426</v>
      </c>
      <c r="AL208" s="4" t="s">
        <v>114</v>
      </c>
      <c r="AM208" s="7" t="s">
        <v>141</v>
      </c>
      <c r="AN208" s="7" t="s">
        <v>95</v>
      </c>
      <c r="AO208" s="5">
        <v>7.97</v>
      </c>
      <c r="AP208" s="5">
        <v>1.015</v>
      </c>
      <c r="AQ208" s="9">
        <v>0.113</v>
      </c>
      <c r="AR208" s="9">
        <v>25.5</v>
      </c>
      <c r="AS208" s="9">
        <v>53</v>
      </c>
      <c r="AT208" s="9">
        <v>22</v>
      </c>
      <c r="AU208" s="5">
        <v>0.0172839506172839</v>
      </c>
      <c r="AV208" s="14">
        <f t="shared" si="238"/>
        <v>0.00267291791291492</v>
      </c>
      <c r="AW208" s="5">
        <v>0.0015432098765432</v>
      </c>
      <c r="AX208" s="5">
        <v>0.0262345679012345</v>
      </c>
      <c r="AY208" s="14">
        <f t="shared" si="239"/>
        <v>0.0149683403123237</v>
      </c>
      <c r="AZ208" s="5">
        <v>0.008641975308642</v>
      </c>
      <c r="BA208" s="33">
        <f t="shared" si="240"/>
        <v>0.417299565755167</v>
      </c>
      <c r="BB208" s="33">
        <f t="shared" si="241"/>
        <v>0.116484049502155</v>
      </c>
      <c r="CI208" s="5">
        <v>10.39</v>
      </c>
      <c r="CJ208" s="5">
        <f t="shared" si="246"/>
        <v>1.60781898508011</v>
      </c>
      <c r="CL208" s="5">
        <v>10.39</v>
      </c>
      <c r="CM208" s="5">
        <f t="shared" si="247"/>
        <v>1.54728321012779</v>
      </c>
      <c r="CO208" s="33">
        <f t="shared" si="242"/>
        <v>0</v>
      </c>
      <c r="CP208" s="33">
        <f t="shared" si="243"/>
        <v>0.0153746189934468</v>
      </c>
      <c r="CQ208" s="5">
        <v>1.13</v>
      </c>
      <c r="CR208" s="14">
        <f t="shared" si="248"/>
        <v>0.193060304989215</v>
      </c>
      <c r="CT208" s="5">
        <v>1.18</v>
      </c>
      <c r="CU208" s="14">
        <f t="shared" si="249"/>
        <v>0.234584403927785</v>
      </c>
      <c r="CW208" s="33">
        <f t="shared" si="244"/>
        <v>0.0432968057533242</v>
      </c>
      <c r="CX208" s="33">
        <f t="shared" si="245"/>
        <v>0.0229037465446937</v>
      </c>
    </row>
    <row r="209" spans="1:102">
      <c r="A209" s="4">
        <v>39</v>
      </c>
      <c r="B209" s="4" t="s">
        <v>418</v>
      </c>
      <c r="C209" s="4" t="s">
        <v>419</v>
      </c>
      <c r="D209" s="4" t="s">
        <v>157</v>
      </c>
      <c r="E209" s="5">
        <v>108.083333</v>
      </c>
      <c r="F209" s="5">
        <v>34.833333</v>
      </c>
      <c r="G209" s="4" t="s">
        <v>420</v>
      </c>
      <c r="H209" s="4" t="s">
        <v>112</v>
      </c>
      <c r="I209" s="4">
        <v>1378.5</v>
      </c>
      <c r="J209" s="5">
        <v>10.8</v>
      </c>
      <c r="K209" s="4">
        <v>605</v>
      </c>
      <c r="L209" t="s">
        <v>86</v>
      </c>
      <c r="M209" s="6">
        <v>1</v>
      </c>
      <c r="N209" s="7" t="s">
        <v>87</v>
      </c>
      <c r="O209" s="4" t="s">
        <v>211</v>
      </c>
      <c r="P209" s="4" t="s">
        <v>112</v>
      </c>
      <c r="Q209" s="4" t="s">
        <v>125</v>
      </c>
      <c r="S209" s="8"/>
      <c r="AA209" s="4">
        <v>2020</v>
      </c>
      <c r="AB209" s="4">
        <v>1</v>
      </c>
      <c r="AC209" s="4" t="s">
        <v>87</v>
      </c>
      <c r="AD209" s="4" t="s">
        <v>138</v>
      </c>
      <c r="AE209" s="5">
        <v>0.54449999332428</v>
      </c>
      <c r="AF209" s="4">
        <v>3</v>
      </c>
      <c r="AG209" s="4" t="s">
        <v>139</v>
      </c>
      <c r="AH209" s="4" t="s">
        <v>139</v>
      </c>
      <c r="AI209" s="4">
        <v>25</v>
      </c>
      <c r="AJ209" s="8">
        <v>24</v>
      </c>
      <c r="AK209" s="4" t="s">
        <v>427</v>
      </c>
      <c r="AL209" s="4" t="s">
        <v>114</v>
      </c>
      <c r="AM209" s="7" t="s">
        <v>141</v>
      </c>
      <c r="AN209" s="7" t="s">
        <v>95</v>
      </c>
      <c r="AO209" s="5">
        <v>6.68</v>
      </c>
      <c r="AP209" s="5">
        <v>1.396</v>
      </c>
      <c r="AQ209" s="9">
        <v>0.153</v>
      </c>
      <c r="AR209" s="9">
        <v>25.5</v>
      </c>
      <c r="AS209" s="9">
        <v>53</v>
      </c>
      <c r="AT209" s="9">
        <v>22</v>
      </c>
      <c r="AU209" s="5">
        <v>0.015432098765432</v>
      </c>
      <c r="AV209" s="14">
        <f t="shared" si="238"/>
        <v>0.003207501495498</v>
      </c>
      <c r="AW209" s="5">
        <v>0.0018518518518519</v>
      </c>
      <c r="AX209" s="5">
        <v>0.0157407407407407</v>
      </c>
      <c r="AY209" s="14">
        <f t="shared" si="239"/>
        <v>0.00320750149549783</v>
      </c>
      <c r="AZ209" s="5">
        <v>0.0018518518518518</v>
      </c>
      <c r="BA209" s="33">
        <f t="shared" si="240"/>
        <v>0.0198026272961842</v>
      </c>
      <c r="BB209" s="33">
        <f t="shared" si="241"/>
        <v>0.0282408304498272</v>
      </c>
      <c r="CI209" s="5">
        <v>14.2</v>
      </c>
      <c r="CJ209" s="5">
        <f t="shared" si="246"/>
        <v>2.19740419520092</v>
      </c>
      <c r="CL209" s="5">
        <v>14.2</v>
      </c>
      <c r="CM209" s="5">
        <f t="shared" si="247"/>
        <v>2.11467002731614</v>
      </c>
      <c r="CO209" s="33">
        <f t="shared" si="242"/>
        <v>0</v>
      </c>
      <c r="CP209" s="33">
        <f t="shared" si="243"/>
        <v>0.0153746189934468</v>
      </c>
      <c r="CQ209" s="5">
        <v>1.58</v>
      </c>
      <c r="CR209" s="14">
        <f t="shared" si="248"/>
        <v>0.269942727330053</v>
      </c>
      <c r="CT209" s="5">
        <v>1.58</v>
      </c>
      <c r="CU209" s="14">
        <f t="shared" si="249"/>
        <v>0.314104540852458</v>
      </c>
      <c r="CW209" s="33">
        <f t="shared" si="244"/>
        <v>0</v>
      </c>
      <c r="CX209" s="33">
        <f t="shared" si="245"/>
        <v>0.0229037465446937</v>
      </c>
    </row>
    <row r="210" spans="1:102">
      <c r="A210" s="4">
        <v>39</v>
      </c>
      <c r="B210" s="4" t="s">
        <v>418</v>
      </c>
      <c r="C210" s="4" t="s">
        <v>419</v>
      </c>
      <c r="D210" s="4" t="s">
        <v>157</v>
      </c>
      <c r="E210" s="5">
        <v>108.083333</v>
      </c>
      <c r="F210" s="5">
        <v>34.833333</v>
      </c>
      <c r="G210" s="4" t="s">
        <v>420</v>
      </c>
      <c r="H210" s="4" t="s">
        <v>112</v>
      </c>
      <c r="I210" s="4">
        <v>1378.5</v>
      </c>
      <c r="J210" s="5">
        <v>10.8</v>
      </c>
      <c r="K210" s="4">
        <v>605</v>
      </c>
      <c r="L210" t="s">
        <v>136</v>
      </c>
      <c r="M210" s="8"/>
      <c r="N210" s="8"/>
      <c r="R210" s="6">
        <v>1</v>
      </c>
      <c r="S210" s="7" t="s">
        <v>87</v>
      </c>
      <c r="T210" s="4" t="s">
        <v>137</v>
      </c>
      <c r="U210" s="4" t="s">
        <v>125</v>
      </c>
      <c r="AA210" s="4">
        <v>2020</v>
      </c>
      <c r="AB210" s="4">
        <v>1</v>
      </c>
      <c r="AC210" s="4" t="s">
        <v>87</v>
      </c>
      <c r="AD210" s="4" t="s">
        <v>138</v>
      </c>
      <c r="AE210" s="5">
        <v>0.54449999332428</v>
      </c>
      <c r="AF210" s="4">
        <v>3</v>
      </c>
      <c r="AG210" s="4" t="s">
        <v>139</v>
      </c>
      <c r="AH210" s="4" t="s">
        <v>139</v>
      </c>
      <c r="AI210" s="4">
        <v>25</v>
      </c>
      <c r="AJ210" s="8">
        <v>24</v>
      </c>
      <c r="AK210" s="4" t="s">
        <v>428</v>
      </c>
      <c r="AL210" s="4" t="s">
        <v>114</v>
      </c>
      <c r="AM210" s="7" t="s">
        <v>141</v>
      </c>
      <c r="AN210" s="7" t="s">
        <v>95</v>
      </c>
      <c r="AO210" s="5">
        <v>6.68</v>
      </c>
      <c r="AP210" s="5">
        <v>1.396</v>
      </c>
      <c r="AQ210" s="9">
        <v>0.153</v>
      </c>
      <c r="AR210" s="9">
        <v>25.5</v>
      </c>
      <c r="AS210" s="9">
        <v>53</v>
      </c>
      <c r="AT210" s="9">
        <v>22</v>
      </c>
      <c r="AU210" s="5">
        <v>0.015432098765432</v>
      </c>
      <c r="AV210" s="14">
        <f t="shared" si="238"/>
        <v>0.003207501495498</v>
      </c>
      <c r="AW210" s="5">
        <v>0.0018518518518519</v>
      </c>
      <c r="AX210" s="5">
        <v>0.0129629629629629</v>
      </c>
      <c r="AY210" s="14">
        <f t="shared" si="239"/>
        <v>0.003207501495498</v>
      </c>
      <c r="AZ210" s="5">
        <v>0.0018518518518519</v>
      </c>
      <c r="BA210" s="33">
        <f t="shared" si="240"/>
        <v>-0.174353387144776</v>
      </c>
      <c r="BB210" s="33">
        <f t="shared" si="241"/>
        <v>0.0348081632653083</v>
      </c>
      <c r="CI210" s="5">
        <v>14.2</v>
      </c>
      <c r="CJ210" s="5">
        <f t="shared" si="246"/>
        <v>2.19740419520092</v>
      </c>
      <c r="CL210" s="5">
        <v>14.2</v>
      </c>
      <c r="CM210" s="5">
        <f t="shared" si="247"/>
        <v>2.11467002731614</v>
      </c>
      <c r="CO210" s="33">
        <f t="shared" si="242"/>
        <v>0</v>
      </c>
      <c r="CP210" s="33">
        <f t="shared" si="243"/>
        <v>0.0153746189934468</v>
      </c>
      <c r="CQ210" s="5">
        <v>1.58</v>
      </c>
      <c r="CR210" s="14">
        <f t="shared" si="248"/>
        <v>0.269942727330053</v>
      </c>
      <c r="CT210" s="5">
        <v>1.53</v>
      </c>
      <c r="CU210" s="14">
        <f t="shared" si="249"/>
        <v>0.304164523736873</v>
      </c>
      <c r="CW210" s="33">
        <f t="shared" si="244"/>
        <v>-0.0321571116345314</v>
      </c>
      <c r="CX210" s="33">
        <f t="shared" si="245"/>
        <v>0.0229037465446937</v>
      </c>
    </row>
    <row r="211" spans="1:102">
      <c r="A211" s="4">
        <v>39</v>
      </c>
      <c r="B211" s="4" t="s">
        <v>418</v>
      </c>
      <c r="C211" s="4" t="s">
        <v>419</v>
      </c>
      <c r="D211" s="4" t="s">
        <v>157</v>
      </c>
      <c r="E211" s="5">
        <v>108.083333</v>
      </c>
      <c r="F211" s="5">
        <v>34.833333</v>
      </c>
      <c r="G211" s="4" t="s">
        <v>420</v>
      </c>
      <c r="H211" s="4" t="s">
        <v>112</v>
      </c>
      <c r="I211" s="4">
        <v>1378.5</v>
      </c>
      <c r="J211" s="5">
        <v>10.8</v>
      </c>
      <c r="K211" s="4">
        <v>605</v>
      </c>
      <c r="L211" t="s">
        <v>173</v>
      </c>
      <c r="M211" s="8"/>
      <c r="N211" s="8"/>
      <c r="S211" s="8"/>
      <c r="V211" s="7" t="s">
        <v>423</v>
      </c>
      <c r="W211" s="7" t="s">
        <v>235</v>
      </c>
      <c r="X211" s="24" t="s">
        <v>424</v>
      </c>
      <c r="Y211" s="4" t="s">
        <v>425</v>
      </c>
      <c r="Z211" s="4" t="s">
        <v>125</v>
      </c>
      <c r="AA211" s="4">
        <v>2020</v>
      </c>
      <c r="AB211" s="4">
        <v>1</v>
      </c>
      <c r="AC211" s="4" t="s">
        <v>87</v>
      </c>
      <c r="AD211" s="4" t="s">
        <v>138</v>
      </c>
      <c r="AE211" s="5">
        <v>0.54449999332428</v>
      </c>
      <c r="AF211" s="4">
        <v>3</v>
      </c>
      <c r="AG211" s="4" t="s">
        <v>139</v>
      </c>
      <c r="AH211" s="4" t="s">
        <v>139</v>
      </c>
      <c r="AI211" s="4">
        <v>25</v>
      </c>
      <c r="AJ211" s="8">
        <v>24</v>
      </c>
      <c r="AK211" s="4" t="s">
        <v>429</v>
      </c>
      <c r="AL211" s="4" t="s">
        <v>114</v>
      </c>
      <c r="AM211" s="7" t="s">
        <v>141</v>
      </c>
      <c r="AN211" s="7" t="s">
        <v>95</v>
      </c>
      <c r="AO211" s="5">
        <v>6.68</v>
      </c>
      <c r="AP211" s="5">
        <v>1.396</v>
      </c>
      <c r="AQ211" s="9">
        <v>0.153</v>
      </c>
      <c r="AR211" s="9">
        <v>25.5</v>
      </c>
      <c r="AS211" s="9">
        <v>53</v>
      </c>
      <c r="AT211" s="9">
        <v>22</v>
      </c>
      <c r="AU211" s="5">
        <v>0.015432098765432</v>
      </c>
      <c r="AV211" s="14">
        <f t="shared" si="238"/>
        <v>0.003207501495498</v>
      </c>
      <c r="AW211" s="5">
        <v>0.0018518518518519</v>
      </c>
      <c r="AX211" s="5">
        <v>0.0126543209876542</v>
      </c>
      <c r="AY211" s="14">
        <f t="shared" si="239"/>
        <v>0.00641500299099584</v>
      </c>
      <c r="AZ211" s="5">
        <v>0.0037037037037037</v>
      </c>
      <c r="BA211" s="33">
        <f t="shared" si="240"/>
        <v>-0.198450938723841</v>
      </c>
      <c r="BB211" s="33">
        <f t="shared" si="241"/>
        <v>0.100063295657349</v>
      </c>
      <c r="CI211" s="5">
        <v>14.2</v>
      </c>
      <c r="CJ211" s="5">
        <f t="shared" si="246"/>
        <v>2.19740419520092</v>
      </c>
      <c r="CL211" s="5">
        <v>14.2</v>
      </c>
      <c r="CM211" s="5">
        <f t="shared" si="247"/>
        <v>2.11467002731614</v>
      </c>
      <c r="CO211" s="33">
        <f t="shared" si="242"/>
        <v>0</v>
      </c>
      <c r="CP211" s="33">
        <f t="shared" si="243"/>
        <v>0.0153746189934468</v>
      </c>
      <c r="CQ211" s="5">
        <v>1.58</v>
      </c>
      <c r="CR211" s="14">
        <f t="shared" si="248"/>
        <v>0.269942727330053</v>
      </c>
      <c r="CT211" s="5">
        <v>1.58</v>
      </c>
      <c r="CU211" s="14">
        <f t="shared" si="249"/>
        <v>0.314104540852458</v>
      </c>
      <c r="CW211" s="33">
        <f t="shared" si="244"/>
        <v>0</v>
      </c>
      <c r="CX211" s="33">
        <f t="shared" si="245"/>
        <v>0.0229037465446937</v>
      </c>
    </row>
    <row r="212" s="3" customFormat="1" spans="1:207">
      <c r="A212" s="3">
        <v>40</v>
      </c>
      <c r="B212" s="3" t="s">
        <v>430</v>
      </c>
      <c r="C212" s="3" t="s">
        <v>431</v>
      </c>
      <c r="D212" s="3" t="s">
        <v>432</v>
      </c>
      <c r="E212" s="45">
        <v>6.826111</v>
      </c>
      <c r="F212" s="45">
        <v>50.239444</v>
      </c>
      <c r="G212" s="3" t="s">
        <v>123</v>
      </c>
      <c r="H212" s="3" t="s">
        <v>123</v>
      </c>
      <c r="I212" s="3">
        <v>473.5</v>
      </c>
      <c r="J212" s="45">
        <v>6.9</v>
      </c>
      <c r="K212" s="3">
        <v>811</v>
      </c>
      <c r="L212" t="s">
        <v>86</v>
      </c>
      <c r="M212" s="46">
        <v>10</v>
      </c>
      <c r="N212" s="7" t="s">
        <v>96</v>
      </c>
      <c r="O212" s="3" t="s">
        <v>433</v>
      </c>
      <c r="P212" s="4" t="s">
        <v>112</v>
      </c>
      <c r="Q212" s="4" t="s">
        <v>125</v>
      </c>
      <c r="R212" s="46"/>
      <c r="S212" s="47"/>
      <c r="V212" s="48"/>
      <c r="W212" s="48"/>
      <c r="AA212" s="3">
        <v>1942</v>
      </c>
      <c r="AB212" s="3">
        <f>2022-1942</f>
        <v>80</v>
      </c>
      <c r="AC212" s="4" t="s">
        <v>109</v>
      </c>
      <c r="AD212" s="4" t="s">
        <v>90</v>
      </c>
      <c r="AE212" s="45">
        <v>1.23290002346039</v>
      </c>
      <c r="AF212" s="3">
        <v>5</v>
      </c>
      <c r="AG212" s="3" t="s">
        <v>434</v>
      </c>
      <c r="AH212" s="4" t="s">
        <v>112</v>
      </c>
      <c r="AI212" s="4">
        <v>25</v>
      </c>
      <c r="AJ212" s="47">
        <v>96</v>
      </c>
      <c r="AK212" s="3" t="s">
        <v>433</v>
      </c>
      <c r="AL212" s="4" t="s">
        <v>114</v>
      </c>
      <c r="AM212" s="7" t="s">
        <v>94</v>
      </c>
      <c r="AN212" s="7" t="s">
        <v>95</v>
      </c>
      <c r="AO212" s="45">
        <v>5.36</v>
      </c>
      <c r="AP212" s="45">
        <v>4.2</v>
      </c>
      <c r="AQ212" s="49">
        <v>0.307</v>
      </c>
      <c r="AR212" s="9">
        <v>21.5</v>
      </c>
      <c r="AS212" s="9">
        <v>49.5</v>
      </c>
      <c r="AT212" s="9">
        <v>28</v>
      </c>
      <c r="AU212" s="45">
        <v>0.62</v>
      </c>
      <c r="AV212" s="14">
        <f t="shared" si="238"/>
        <v>0.0223606797749979</v>
      </c>
      <c r="AW212" s="45">
        <v>0.01</v>
      </c>
      <c r="AX212" s="45">
        <v>0.58</v>
      </c>
      <c r="AY212" s="14">
        <f t="shared" si="239"/>
        <v>0.0223606797749979</v>
      </c>
      <c r="AZ212" s="45">
        <v>0.01</v>
      </c>
      <c r="BA212" s="33">
        <f t="shared" si="240"/>
        <v>-0.0666913744986724</v>
      </c>
      <c r="BB212" s="33">
        <f t="shared" si="241"/>
        <v>0.000557410842104872</v>
      </c>
      <c r="BC212" s="45"/>
      <c r="BD212" s="45"/>
      <c r="BE212" s="45"/>
      <c r="BF212" s="45"/>
      <c r="BG212" s="45"/>
      <c r="BH212" s="45"/>
      <c r="BI212" s="45"/>
      <c r="BJ212" s="45"/>
      <c r="BK212" s="45"/>
      <c r="BL212" s="45"/>
      <c r="BM212" s="45"/>
      <c r="BN212" s="45"/>
      <c r="BO212" s="45"/>
      <c r="BP212" s="45"/>
      <c r="BQ212" s="45"/>
      <c r="BR212" s="45"/>
      <c r="BS212" s="45"/>
      <c r="BT212" s="45"/>
      <c r="BU212" s="45"/>
      <c r="BV212" s="45"/>
      <c r="BW212" s="45"/>
      <c r="BX212" s="45"/>
      <c r="BY212" s="45"/>
      <c r="BZ212" s="45"/>
      <c r="CA212" s="45"/>
      <c r="CB212" s="45"/>
      <c r="CC212" s="45"/>
      <c r="CD212" s="45"/>
      <c r="CE212" s="45"/>
      <c r="CF212" s="45"/>
      <c r="CG212" s="45"/>
      <c r="CH212" s="45"/>
      <c r="CI212" s="45">
        <v>34</v>
      </c>
      <c r="CJ212" s="14">
        <f t="shared" ref="CJ212:CJ246" si="250">CK212*(AF212^0.5)</f>
        <v>3.13049516849971</v>
      </c>
      <c r="CK212" s="45">
        <v>1.4</v>
      </c>
      <c r="CL212" s="45">
        <v>36</v>
      </c>
      <c r="CM212" s="14">
        <f t="shared" ref="CM212:CM246" si="251">CN212*(AF212^0.5)</f>
        <v>6.03738353924943</v>
      </c>
      <c r="CN212" s="45">
        <v>2.7</v>
      </c>
      <c r="CO212" s="33">
        <f t="shared" si="242"/>
        <v>0.0571584138399484</v>
      </c>
      <c r="CP212" s="33">
        <f t="shared" si="243"/>
        <v>0.00732050173010381</v>
      </c>
      <c r="CQ212" s="45"/>
      <c r="CR212" s="45"/>
      <c r="CS212" s="45"/>
      <c r="CT212" s="45"/>
      <c r="CU212" s="45"/>
      <c r="CV212" s="45"/>
      <c r="CW212" s="45"/>
      <c r="CX212" s="45"/>
      <c r="CY212" s="45"/>
      <c r="CZ212" s="45"/>
      <c r="DA212" s="45"/>
      <c r="DB212" s="45"/>
      <c r="DC212" s="45"/>
      <c r="DD212" s="45"/>
      <c r="DE212" s="45"/>
      <c r="DF212" s="45"/>
      <c r="DG212" s="45"/>
      <c r="DH212" s="45"/>
      <c r="DI212" s="45"/>
      <c r="DJ212" s="45"/>
      <c r="DK212" s="45"/>
      <c r="DL212" s="45"/>
      <c r="DM212" s="45"/>
      <c r="DN212" s="45"/>
      <c r="DO212" s="45"/>
      <c r="DP212" s="45"/>
      <c r="DQ212" s="45"/>
      <c r="DR212" s="45"/>
      <c r="DS212" s="45"/>
      <c r="DT212" s="45"/>
      <c r="DU212" s="45"/>
      <c r="DV212" s="45"/>
      <c r="DW212" s="45"/>
      <c r="DX212" s="45"/>
      <c r="DY212" s="45"/>
      <c r="DZ212" s="45"/>
      <c r="EA212" s="45"/>
      <c r="EB212" s="45"/>
      <c r="EC212" s="45"/>
      <c r="ED212" s="45"/>
      <c r="EE212" s="45"/>
      <c r="EF212" s="45"/>
      <c r="EG212" s="45"/>
      <c r="EH212" s="45"/>
      <c r="EI212" s="45"/>
      <c r="EJ212" s="45"/>
      <c r="EK212" s="45"/>
      <c r="EL212" s="45"/>
      <c r="EM212" s="45"/>
      <c r="EN212" s="45"/>
      <c r="EO212" s="45"/>
      <c r="EP212" s="45"/>
      <c r="EQ212" s="45"/>
      <c r="ER212" s="45"/>
      <c r="ES212" s="45"/>
      <c r="ET212" s="45"/>
      <c r="EU212" s="45"/>
      <c r="EV212" s="45"/>
      <c r="EW212" s="45"/>
      <c r="EX212" s="45"/>
      <c r="EY212" s="45"/>
      <c r="EZ212" s="45"/>
      <c r="FA212" s="45"/>
      <c r="FB212" s="45"/>
      <c r="FC212" s="45"/>
      <c r="FD212" s="45"/>
      <c r="FE212" s="45"/>
      <c r="FF212" s="45"/>
      <c r="FG212" s="45"/>
      <c r="FH212" s="45"/>
      <c r="FI212" s="45"/>
      <c r="FJ212" s="45"/>
      <c r="FK212" s="45"/>
      <c r="FL212" s="45"/>
      <c r="FM212" s="45"/>
      <c r="FN212" s="45"/>
      <c r="FO212" s="45"/>
      <c r="FP212" s="45"/>
      <c r="FQ212" s="45"/>
      <c r="FR212" s="45"/>
      <c r="FS212" s="45"/>
      <c r="FT212" s="45"/>
      <c r="FU212" s="45"/>
      <c r="FV212" s="45"/>
      <c r="FW212" s="45"/>
      <c r="FX212" s="45"/>
      <c r="FY212" s="45"/>
      <c r="FZ212" s="45"/>
      <c r="GA212" s="45"/>
      <c r="GB212" s="45"/>
      <c r="GC212" s="45"/>
      <c r="GD212" s="45"/>
      <c r="GE212" s="45"/>
      <c r="GF212" s="45"/>
      <c r="GG212" s="45"/>
      <c r="GH212" s="45"/>
      <c r="GI212" s="45"/>
      <c r="GJ212" s="45"/>
      <c r="GK212" s="45"/>
      <c r="GL212" s="45"/>
      <c r="GM212" s="45"/>
      <c r="GN212" s="45"/>
      <c r="GO212" s="45"/>
      <c r="GP212" s="45"/>
      <c r="GQ212" s="45"/>
      <c r="GR212" s="45"/>
      <c r="GS212" s="45"/>
      <c r="GT212" s="45"/>
      <c r="GU212" s="45"/>
      <c r="GV212" s="45"/>
      <c r="GW212" s="45"/>
      <c r="GX212" s="45"/>
      <c r="GY212" s="45"/>
    </row>
    <row r="213" s="3" customFormat="1" spans="1:207">
      <c r="A213" s="3">
        <v>40</v>
      </c>
      <c r="B213" s="3" t="s">
        <v>430</v>
      </c>
      <c r="C213" s="3" t="s">
        <v>431</v>
      </c>
      <c r="D213" s="3" t="s">
        <v>432</v>
      </c>
      <c r="E213" s="45">
        <v>6.826111</v>
      </c>
      <c r="F213" s="45">
        <v>50.239444</v>
      </c>
      <c r="G213" s="3" t="s">
        <v>123</v>
      </c>
      <c r="H213" s="3" t="s">
        <v>123</v>
      </c>
      <c r="I213" s="3">
        <v>473.5</v>
      </c>
      <c r="J213" s="45">
        <v>6.9</v>
      </c>
      <c r="K213" s="3">
        <v>811</v>
      </c>
      <c r="L213" t="s">
        <v>173</v>
      </c>
      <c r="M213" s="47"/>
      <c r="N213" s="47"/>
      <c r="R213" s="46"/>
      <c r="S213" s="47"/>
      <c r="V213" s="7" t="s">
        <v>435</v>
      </c>
      <c r="W213" s="7" t="s">
        <v>175</v>
      </c>
      <c r="X213" s="24" t="s">
        <v>436</v>
      </c>
      <c r="Y213" s="4" t="s">
        <v>437</v>
      </c>
      <c r="Z213" s="4" t="s">
        <v>125</v>
      </c>
      <c r="AA213" s="3">
        <v>1942</v>
      </c>
      <c r="AB213" s="3">
        <f>2022-1942</f>
        <v>80</v>
      </c>
      <c r="AC213" s="4" t="s">
        <v>109</v>
      </c>
      <c r="AD213" s="4" t="s">
        <v>90</v>
      </c>
      <c r="AE213" s="45">
        <v>1.23290002346039</v>
      </c>
      <c r="AF213" s="3">
        <v>5</v>
      </c>
      <c r="AG213" s="3" t="s">
        <v>434</v>
      </c>
      <c r="AH213" s="4" t="s">
        <v>112</v>
      </c>
      <c r="AI213" s="4">
        <v>25</v>
      </c>
      <c r="AJ213" s="47">
        <v>96</v>
      </c>
      <c r="AK213" s="3" t="s">
        <v>438</v>
      </c>
      <c r="AL213" s="4" t="s">
        <v>114</v>
      </c>
      <c r="AM213" s="7" t="s">
        <v>94</v>
      </c>
      <c r="AN213" s="7" t="s">
        <v>95</v>
      </c>
      <c r="AO213" s="45">
        <v>5.36</v>
      </c>
      <c r="AP213" s="45">
        <v>4.2</v>
      </c>
      <c r="AQ213" s="49">
        <v>0.307</v>
      </c>
      <c r="AR213" s="9">
        <v>21.5</v>
      </c>
      <c r="AS213" s="9">
        <v>49.5</v>
      </c>
      <c r="AT213" s="9">
        <v>28</v>
      </c>
      <c r="AU213" s="45">
        <v>0.62</v>
      </c>
      <c r="AV213" s="14">
        <f t="shared" si="238"/>
        <v>0.0223606797749979</v>
      </c>
      <c r="AW213" s="45">
        <v>0.01</v>
      </c>
      <c r="AX213" s="45">
        <v>0.66</v>
      </c>
      <c r="AY213" s="14">
        <f t="shared" si="239"/>
        <v>0.0447213595499958</v>
      </c>
      <c r="AZ213" s="45">
        <v>0.02</v>
      </c>
      <c r="BA213" s="33">
        <f t="shared" si="240"/>
        <v>0.062520356981334</v>
      </c>
      <c r="BB213" s="33">
        <f t="shared" si="241"/>
        <v>0.00117841932712806</v>
      </c>
      <c r="BC213" s="45"/>
      <c r="BD213" s="45"/>
      <c r="BE213" s="45"/>
      <c r="BF213" s="45"/>
      <c r="BG213" s="45"/>
      <c r="BH213" s="45"/>
      <c r="BI213" s="45"/>
      <c r="BJ213" s="45"/>
      <c r="BK213" s="45"/>
      <c r="BL213" s="45"/>
      <c r="BM213" s="45"/>
      <c r="BN213" s="45"/>
      <c r="BO213" s="45"/>
      <c r="BP213" s="45"/>
      <c r="BQ213" s="45"/>
      <c r="BR213" s="45"/>
      <c r="BS213" s="45"/>
      <c r="BT213" s="45"/>
      <c r="BU213" s="45"/>
      <c r="BV213" s="45"/>
      <c r="BW213" s="45"/>
      <c r="BX213" s="45"/>
      <c r="BY213" s="45"/>
      <c r="BZ213" s="45"/>
      <c r="CA213" s="45"/>
      <c r="CB213" s="45"/>
      <c r="CC213" s="45"/>
      <c r="CD213" s="45"/>
      <c r="CE213" s="45"/>
      <c r="CF213" s="45"/>
      <c r="CG213" s="45"/>
      <c r="CH213" s="45"/>
      <c r="CI213" s="45">
        <v>34</v>
      </c>
      <c r="CJ213" s="14">
        <f t="shared" si="250"/>
        <v>3.13049516849971</v>
      </c>
      <c r="CK213" s="45">
        <v>1.4</v>
      </c>
      <c r="CL213" s="45">
        <v>24</v>
      </c>
      <c r="CM213" s="14">
        <f t="shared" si="251"/>
        <v>5.14295634824952</v>
      </c>
      <c r="CN213" s="45">
        <v>2.3</v>
      </c>
      <c r="CO213" s="33">
        <f t="shared" si="242"/>
        <v>-0.348306694268216</v>
      </c>
      <c r="CP213" s="33">
        <f t="shared" si="243"/>
        <v>0.0108795295078816</v>
      </c>
      <c r="CQ213" s="45"/>
      <c r="CR213" s="45"/>
      <c r="CS213" s="45"/>
      <c r="CT213" s="45"/>
      <c r="CU213" s="45"/>
      <c r="CV213" s="45"/>
      <c r="CW213" s="45"/>
      <c r="CX213" s="45"/>
      <c r="CY213" s="45"/>
      <c r="CZ213" s="45"/>
      <c r="DA213" s="45"/>
      <c r="DB213" s="45"/>
      <c r="DC213" s="45"/>
      <c r="DD213" s="45"/>
      <c r="DE213" s="45"/>
      <c r="DF213" s="45"/>
      <c r="DG213" s="45"/>
      <c r="DH213" s="45"/>
      <c r="DI213" s="45"/>
      <c r="DJ213" s="45"/>
      <c r="DK213" s="45"/>
      <c r="DL213" s="45"/>
      <c r="DM213" s="45"/>
      <c r="DN213" s="45"/>
      <c r="DO213" s="45"/>
      <c r="DP213" s="45"/>
      <c r="DQ213" s="45"/>
      <c r="DR213" s="45"/>
      <c r="DS213" s="45"/>
      <c r="DT213" s="45"/>
      <c r="DU213" s="45"/>
      <c r="DV213" s="45"/>
      <c r="DW213" s="45"/>
      <c r="DX213" s="45"/>
      <c r="DY213" s="45"/>
      <c r="DZ213" s="45"/>
      <c r="EA213" s="45"/>
      <c r="EB213" s="45"/>
      <c r="EC213" s="45"/>
      <c r="ED213" s="45"/>
      <c r="EE213" s="45"/>
      <c r="EF213" s="45"/>
      <c r="EG213" s="45"/>
      <c r="EH213" s="45"/>
      <c r="EI213" s="45"/>
      <c r="EJ213" s="45"/>
      <c r="EK213" s="45"/>
      <c r="EL213" s="45"/>
      <c r="EM213" s="45"/>
      <c r="EN213" s="45"/>
      <c r="EO213" s="45"/>
      <c r="EP213" s="45"/>
      <c r="EQ213" s="45"/>
      <c r="ER213" s="45"/>
      <c r="ES213" s="45"/>
      <c r="ET213" s="45"/>
      <c r="EU213" s="45"/>
      <c r="EV213" s="45"/>
      <c r="EW213" s="45"/>
      <c r="EX213" s="45"/>
      <c r="EY213" s="45"/>
      <c r="EZ213" s="45"/>
      <c r="FA213" s="45"/>
      <c r="FB213" s="45"/>
      <c r="FC213" s="45"/>
      <c r="FD213" s="45"/>
      <c r="FE213" s="45"/>
      <c r="FF213" s="45"/>
      <c r="FG213" s="45"/>
      <c r="FH213" s="45"/>
      <c r="FI213" s="45"/>
      <c r="FJ213" s="45"/>
      <c r="FK213" s="45"/>
      <c r="FL213" s="45"/>
      <c r="FM213" s="45"/>
      <c r="FN213" s="45"/>
      <c r="FO213" s="45"/>
      <c r="FP213" s="45"/>
      <c r="FQ213" s="45"/>
      <c r="FR213" s="45"/>
      <c r="FS213" s="45"/>
      <c r="FT213" s="45"/>
      <c r="FU213" s="45"/>
      <c r="FV213" s="45"/>
      <c r="FW213" s="45"/>
      <c r="FX213" s="45"/>
      <c r="FY213" s="45"/>
      <c r="FZ213" s="45"/>
      <c r="GA213" s="45"/>
      <c r="GB213" s="45"/>
      <c r="GC213" s="45"/>
      <c r="GD213" s="45"/>
      <c r="GE213" s="45"/>
      <c r="GF213" s="45"/>
      <c r="GG213" s="45"/>
      <c r="GH213" s="45"/>
      <c r="GI213" s="45"/>
      <c r="GJ213" s="45"/>
      <c r="GK213" s="45"/>
      <c r="GL213" s="45"/>
      <c r="GM213" s="45"/>
      <c r="GN213" s="45"/>
      <c r="GO213" s="45"/>
      <c r="GP213" s="45"/>
      <c r="GQ213" s="45"/>
      <c r="GR213" s="45"/>
      <c r="GS213" s="45"/>
      <c r="GT213" s="45"/>
      <c r="GU213" s="45"/>
      <c r="GV213" s="45"/>
      <c r="GW213" s="45"/>
      <c r="GX213" s="45"/>
      <c r="GY213" s="45"/>
    </row>
    <row r="214" spans="1:142">
      <c r="A214" s="4">
        <v>41</v>
      </c>
      <c r="B214" s="4" t="s">
        <v>439</v>
      </c>
      <c r="C214" s="4" t="s">
        <v>411</v>
      </c>
      <c r="D214" s="4" t="s">
        <v>440</v>
      </c>
      <c r="E214" s="5">
        <v>-93.21</v>
      </c>
      <c r="F214" s="5">
        <v>45.43</v>
      </c>
      <c r="G214" s="3" t="s">
        <v>381</v>
      </c>
      <c r="H214" s="3" t="s">
        <v>123</v>
      </c>
      <c r="I214" s="4">
        <v>270</v>
      </c>
      <c r="J214" s="5">
        <v>6</v>
      </c>
      <c r="K214" s="4">
        <v>800</v>
      </c>
      <c r="L214" t="s">
        <v>86</v>
      </c>
      <c r="M214" s="6">
        <v>10</v>
      </c>
      <c r="N214" s="7" t="s">
        <v>96</v>
      </c>
      <c r="O214" s="4" t="s">
        <v>88</v>
      </c>
      <c r="P214" s="4" t="s">
        <v>88</v>
      </c>
      <c r="Q214" s="4" t="s">
        <v>125</v>
      </c>
      <c r="S214" s="8"/>
      <c r="AA214" s="4">
        <v>2010</v>
      </c>
      <c r="AB214" s="4">
        <v>9</v>
      </c>
      <c r="AC214" s="7" t="s">
        <v>96</v>
      </c>
      <c r="AD214" s="4" t="s">
        <v>90</v>
      </c>
      <c r="AE214" s="5">
        <v>0.709299981594086</v>
      </c>
      <c r="AF214" s="4">
        <v>3</v>
      </c>
      <c r="AG214" s="4" t="s">
        <v>100</v>
      </c>
      <c r="AH214" s="4" t="s">
        <v>100</v>
      </c>
      <c r="AI214" s="4">
        <v>15</v>
      </c>
      <c r="AJ214" s="8">
        <v>24</v>
      </c>
      <c r="AK214" s="4" t="s">
        <v>213</v>
      </c>
      <c r="AL214" s="4" t="s">
        <v>114</v>
      </c>
      <c r="AM214" s="7" t="s">
        <v>95</v>
      </c>
      <c r="AN214" s="7" t="s">
        <v>95</v>
      </c>
      <c r="AO214" s="5">
        <v>5.27</v>
      </c>
      <c r="AP214" s="5">
        <v>0.94</v>
      </c>
      <c r="AQ214" s="9">
        <v>0.07</v>
      </c>
      <c r="AR214" s="9">
        <v>71</v>
      </c>
      <c r="AS214" s="9">
        <v>15</v>
      </c>
      <c r="AT214" s="9">
        <v>13</v>
      </c>
      <c r="AU214" s="5">
        <v>21.02</v>
      </c>
      <c r="AV214" s="14">
        <f t="shared" si="238"/>
        <v>11.9684710803009</v>
      </c>
      <c r="AW214" s="5">
        <v>6.91</v>
      </c>
      <c r="AX214" s="5">
        <v>23.97</v>
      </c>
      <c r="AY214" s="14">
        <f t="shared" si="239"/>
        <v>14.7743933885625</v>
      </c>
      <c r="AZ214" s="5">
        <v>8.53</v>
      </c>
      <c r="BA214" s="33">
        <f t="shared" si="240"/>
        <v>0.131328682997488</v>
      </c>
      <c r="BB214" s="33">
        <f t="shared" si="241"/>
        <v>0.234703799405594</v>
      </c>
      <c r="BC214" s="5">
        <v>81.08</v>
      </c>
      <c r="BD214" s="14">
        <f t="shared" ref="BD214:BD246" si="252">BE214*(AF214^0.5)</f>
        <v>8.9547026751311</v>
      </c>
      <c r="BE214" s="5">
        <v>5.17</v>
      </c>
      <c r="BF214" s="5">
        <v>74.26</v>
      </c>
      <c r="BG214" s="14">
        <f t="shared" ref="BG214:BG246" si="253">BH214*(AF214^0.5)</f>
        <v>49.588614620697</v>
      </c>
      <c r="BH214" s="5">
        <v>28.63</v>
      </c>
      <c r="BI214" s="33">
        <f t="shared" ref="BI214:BI246" si="254">LN(BF214)-LN(BC214)</f>
        <v>-0.0878638728348644</v>
      </c>
      <c r="BJ214" s="33">
        <f t="shared" ref="BJ214:BJ246" si="255">(BG214^2)/(AF214*(BF214^2))+(BD214^2)/(AF214*(BC214^2))</f>
        <v>0.152704881850686</v>
      </c>
      <c r="BK214" s="5">
        <v>346.03</v>
      </c>
      <c r="BL214" s="14">
        <f t="shared" ref="BL214:BL246" si="256">BM214*(AF214^0.5)</f>
        <v>218.671414455571</v>
      </c>
      <c r="BM214" s="5">
        <v>126.25</v>
      </c>
      <c r="BN214" s="5">
        <v>239.58</v>
      </c>
      <c r="BO214" s="14">
        <f t="shared" ref="BO214:BO246" si="257">BP214*(AF214^0.5)</f>
        <v>134.718911812707</v>
      </c>
      <c r="BP214" s="5">
        <v>77.78</v>
      </c>
      <c r="BQ214" s="33">
        <f t="shared" ref="BQ214:BQ246" si="258">LN(BN214)-LN(BK214)</f>
        <v>-0.367638086198173</v>
      </c>
      <c r="BR214" s="33">
        <f t="shared" ref="BR214:BR246" si="259">(BO214^2)/(AF214*(BN214^2))+(BL214^2)/(AF214*(BK214^2))</f>
        <v>0.23851611452342</v>
      </c>
      <c r="CI214" s="5">
        <v>9.4</v>
      </c>
      <c r="CJ214" s="14">
        <f t="shared" si="250"/>
        <v>1.90525588832577</v>
      </c>
      <c r="CK214" s="5">
        <v>1.1</v>
      </c>
      <c r="CL214" s="5">
        <v>15.7</v>
      </c>
      <c r="CM214" s="14">
        <f t="shared" si="251"/>
        <v>15.2420471066061</v>
      </c>
      <c r="CN214" s="5">
        <v>8.8</v>
      </c>
      <c r="CO214" s="33">
        <f t="shared" si="242"/>
        <v>0.512951023078304</v>
      </c>
      <c r="CP214" s="33">
        <f t="shared" si="243"/>
        <v>0.327864939458462</v>
      </c>
      <c r="CQ214" s="5">
        <v>0.7</v>
      </c>
      <c r="CR214" s="14">
        <f t="shared" ref="CR214:CR246" si="260">CS214*(AF214^0.5)</f>
        <v>0.173205080756888</v>
      </c>
      <c r="CS214" s="5">
        <v>0.1</v>
      </c>
      <c r="CT214" s="5">
        <v>1.1</v>
      </c>
      <c r="CU214" s="14">
        <f t="shared" ref="CU214:CU246" si="261">CV214*(AF214^0.5)</f>
        <v>1.03923048454133</v>
      </c>
      <c r="CV214" s="5">
        <v>0.6</v>
      </c>
      <c r="CW214" s="33">
        <f t="shared" ref="CW214:CW246" si="262">LN(CT214)-LN(CQ214)</f>
        <v>0.451985123743057</v>
      </c>
      <c r="CX214" s="33">
        <f t="shared" ref="CX214:CX246" si="263">(CU214^2)/(AF214*(CT214^2))+(CR214^2)/(AF214*(CQ214^2))</f>
        <v>0.317928824422331</v>
      </c>
      <c r="CY214" s="5">
        <v>15</v>
      </c>
      <c r="CZ214" s="14">
        <f t="shared" ref="CZ214:CZ246" si="264">DA214*(AF214^0.5)</f>
        <v>0.692820323027551</v>
      </c>
      <c r="DA214" s="5">
        <v>0.4</v>
      </c>
      <c r="DB214" s="5">
        <v>20</v>
      </c>
      <c r="DC214" s="14">
        <f t="shared" ref="DC214:DC246" si="265">DD214*(AF214^0.5)</f>
        <v>8.31384387633061</v>
      </c>
      <c r="DD214" s="5">
        <v>4.8</v>
      </c>
      <c r="DE214" s="33">
        <f t="shared" ref="DE214:DE258" si="266">LN(DB214)-LN(CY214)</f>
        <v>0.287682072451781</v>
      </c>
      <c r="DF214" s="33">
        <f t="shared" ref="DF214:DF258" si="267">(DC214^2)/(AF214*(DB214^2))+(CZ214^2)/(AF214*(CY214^2))</f>
        <v>0.0583111111111111</v>
      </c>
      <c r="DG214" s="5">
        <v>3.2</v>
      </c>
      <c r="DH214" s="14">
        <f t="shared" ref="DH214:DH246" si="268">DI214*(AF214^0.5)</f>
        <v>7.62102355330306</v>
      </c>
      <c r="DI214" s="5">
        <v>4.4</v>
      </c>
      <c r="DJ214" s="5">
        <v>32.9</v>
      </c>
      <c r="DK214" s="14">
        <f t="shared" ref="DK214:DK246" si="269">DL214*(AF214^0.5)</f>
        <v>27.0199925980745</v>
      </c>
      <c r="DL214" s="5">
        <v>15.6</v>
      </c>
      <c r="DM214" s="33">
        <f t="shared" ref="DM214:DM246" si="270">LN(DJ214)-LN(DG214)</f>
        <v>2.33032184796564</v>
      </c>
      <c r="DN214" s="33">
        <f t="shared" ref="DN214:DN246" si="271">(DK214^2)/(AF214*(DJ214^2))+(DH214^2)/(AF214*(DG214^2))</f>
        <v>2.11545662572408</v>
      </c>
      <c r="EE214" s="5">
        <v>163</v>
      </c>
      <c r="EF214" s="14">
        <f t="shared" ref="EF214:EF246" si="272">EG214*(AF214^0.5)</f>
        <v>109.119200876839</v>
      </c>
      <c r="EG214" s="5">
        <v>63</v>
      </c>
      <c r="EH214" s="5">
        <v>235</v>
      </c>
      <c r="EI214" s="14">
        <f t="shared" ref="EI214:EI246" si="273">EJ214*(AF214^0.5)</f>
        <v>76.2102355330306</v>
      </c>
      <c r="EJ214" s="5">
        <v>44</v>
      </c>
      <c r="EK214" s="33">
        <f t="shared" ref="EK214:EK245" si="274">LN(EH214)-LN(EE214)</f>
        <v>0.365835313337397</v>
      </c>
      <c r="EL214" s="33">
        <f t="shared" ref="EL214:EL245" si="275">(EI214^2)/(AF214*(EH214^2))+(EF214^2)/(AF214*(EE214^2))</f>
        <v>0.184441207865864</v>
      </c>
    </row>
    <row r="215" spans="1:142">
      <c r="A215" s="4">
        <v>41</v>
      </c>
      <c r="B215" s="4" t="s">
        <v>439</v>
      </c>
      <c r="C215" s="4" t="s">
        <v>411</v>
      </c>
      <c r="D215" s="4" t="s">
        <v>440</v>
      </c>
      <c r="E215" s="5">
        <v>-93.21</v>
      </c>
      <c r="F215" s="5">
        <v>45.43</v>
      </c>
      <c r="G215" s="3" t="s">
        <v>381</v>
      </c>
      <c r="H215" s="3" t="s">
        <v>123</v>
      </c>
      <c r="I215" s="4">
        <v>270</v>
      </c>
      <c r="J215" s="5">
        <v>6</v>
      </c>
      <c r="K215" s="4">
        <v>800</v>
      </c>
      <c r="L215" t="s">
        <v>136</v>
      </c>
      <c r="M215" s="8"/>
      <c r="N215" s="8"/>
      <c r="R215" s="6">
        <v>10</v>
      </c>
      <c r="S215" s="7" t="s">
        <v>96</v>
      </c>
      <c r="T215" s="4" t="s">
        <v>300</v>
      </c>
      <c r="U215" s="4" t="s">
        <v>125</v>
      </c>
      <c r="AA215" s="4">
        <v>2010</v>
      </c>
      <c r="AB215" s="4">
        <v>9</v>
      </c>
      <c r="AC215" s="7" t="s">
        <v>96</v>
      </c>
      <c r="AD215" s="4" t="s">
        <v>90</v>
      </c>
      <c r="AE215" s="5">
        <v>0.709299981594086</v>
      </c>
      <c r="AF215" s="4">
        <v>3</v>
      </c>
      <c r="AG215" s="4" t="s">
        <v>100</v>
      </c>
      <c r="AH215" s="4" t="s">
        <v>100</v>
      </c>
      <c r="AI215" s="4">
        <v>15</v>
      </c>
      <c r="AJ215" s="8">
        <v>24</v>
      </c>
      <c r="AK215" s="4" t="s">
        <v>364</v>
      </c>
      <c r="AL215" s="4" t="s">
        <v>114</v>
      </c>
      <c r="AM215" s="7" t="s">
        <v>95</v>
      </c>
      <c r="AN215" s="7" t="s">
        <v>95</v>
      </c>
      <c r="AO215" s="5">
        <v>5.27</v>
      </c>
      <c r="AP215" s="5">
        <v>0.94</v>
      </c>
      <c r="AQ215" s="9">
        <v>0.07</v>
      </c>
      <c r="AR215" s="9">
        <v>71</v>
      </c>
      <c r="AS215" s="9">
        <v>15</v>
      </c>
      <c r="AT215" s="9">
        <v>13</v>
      </c>
      <c r="AU215" s="5">
        <v>21.02</v>
      </c>
      <c r="AV215" s="14">
        <f t="shared" si="238"/>
        <v>11.9684710803009</v>
      </c>
      <c r="AW215" s="5">
        <v>6.91</v>
      </c>
      <c r="AX215" s="5">
        <v>29.23</v>
      </c>
      <c r="AY215" s="14">
        <f t="shared" si="239"/>
        <v>20.36891749701</v>
      </c>
      <c r="AZ215" s="5">
        <v>11.76</v>
      </c>
      <c r="BA215" s="33">
        <f t="shared" si="240"/>
        <v>0.329721213674349</v>
      </c>
      <c r="BB215" s="33">
        <f t="shared" si="241"/>
        <v>0.26993291046357</v>
      </c>
      <c r="BC215" s="5">
        <v>81.08</v>
      </c>
      <c r="BD215" s="14">
        <f t="shared" si="252"/>
        <v>8.9547026751311</v>
      </c>
      <c r="BE215" s="5">
        <v>5.17</v>
      </c>
      <c r="BF215" s="5">
        <v>89.17</v>
      </c>
      <c r="BG215" s="14">
        <f t="shared" si="253"/>
        <v>21.2349429007944</v>
      </c>
      <c r="BH215" s="5">
        <v>12.26</v>
      </c>
      <c r="BI215" s="33">
        <f t="shared" si="254"/>
        <v>0.0951083385629889</v>
      </c>
      <c r="BJ215" s="33">
        <f t="shared" si="255"/>
        <v>0.0229694226993213</v>
      </c>
      <c r="BK215" s="5">
        <v>346.03</v>
      </c>
      <c r="BL215" s="14">
        <f t="shared" si="256"/>
        <v>218.671414455571</v>
      </c>
      <c r="BM215" s="5">
        <v>126.25</v>
      </c>
      <c r="BN215" s="5">
        <v>278.61</v>
      </c>
      <c r="BO215" s="14">
        <f t="shared" si="257"/>
        <v>286.533165096119</v>
      </c>
      <c r="BP215" s="5">
        <v>165.43</v>
      </c>
      <c r="BQ215" s="33">
        <f t="shared" si="258"/>
        <v>-0.216712522045331</v>
      </c>
      <c r="BR215" s="33">
        <f t="shared" si="259"/>
        <v>0.485679241297325</v>
      </c>
      <c r="CI215" s="5">
        <v>9.4</v>
      </c>
      <c r="CJ215" s="14">
        <f t="shared" si="250"/>
        <v>1.90525588832577</v>
      </c>
      <c r="CK215" s="5">
        <v>1.1</v>
      </c>
      <c r="CL215" s="5">
        <v>9</v>
      </c>
      <c r="CM215" s="14">
        <f t="shared" si="251"/>
        <v>0.519615242270663</v>
      </c>
      <c r="CN215" s="5">
        <v>0.3</v>
      </c>
      <c r="CO215" s="33">
        <f t="shared" si="242"/>
        <v>-0.0434851119397388</v>
      </c>
      <c r="CP215" s="33">
        <f t="shared" si="243"/>
        <v>0.0148050902872089</v>
      </c>
      <c r="CQ215" s="5">
        <v>0.7</v>
      </c>
      <c r="CR215" s="14">
        <f t="shared" si="260"/>
        <v>0.173205080756888</v>
      </c>
      <c r="CS215" s="5">
        <v>0.1</v>
      </c>
      <c r="CT215" s="5">
        <v>0.6</v>
      </c>
      <c r="CU215" s="14">
        <f t="shared" si="261"/>
        <v>0.173205080756888</v>
      </c>
      <c r="CV215" s="5">
        <v>0.1</v>
      </c>
      <c r="CW215" s="33">
        <f t="shared" si="262"/>
        <v>-0.154150679827258</v>
      </c>
      <c r="CX215" s="33">
        <f t="shared" si="263"/>
        <v>0.0481859410430839</v>
      </c>
      <c r="CY215" s="5">
        <v>15</v>
      </c>
      <c r="CZ215" s="14">
        <f t="shared" si="264"/>
        <v>0.692820323027551</v>
      </c>
      <c r="DA215" s="5">
        <v>0.4</v>
      </c>
      <c r="DB215" s="5">
        <v>20</v>
      </c>
      <c r="DC215" s="14">
        <f t="shared" si="265"/>
        <v>1.90525588832577</v>
      </c>
      <c r="DD215" s="5">
        <v>1.1</v>
      </c>
      <c r="DE215" s="33">
        <f t="shared" si="266"/>
        <v>0.287682072451781</v>
      </c>
      <c r="DF215" s="33">
        <f t="shared" si="267"/>
        <v>0.00373611111111111</v>
      </c>
      <c r="DG215" s="5">
        <v>3.2</v>
      </c>
      <c r="DH215" s="14">
        <f t="shared" si="268"/>
        <v>7.62102355330306</v>
      </c>
      <c r="DI215" s="5">
        <v>4.4</v>
      </c>
      <c r="DJ215" s="5">
        <v>2.7</v>
      </c>
      <c r="DK215" s="14">
        <f t="shared" si="269"/>
        <v>3.63730669589464</v>
      </c>
      <c r="DL215" s="5">
        <v>2.1</v>
      </c>
      <c r="DM215" s="33">
        <f t="shared" si="270"/>
        <v>-0.169899036795397</v>
      </c>
      <c r="DN215" s="33">
        <f t="shared" si="271"/>
        <v>2.49556327160494</v>
      </c>
      <c r="EE215" s="5">
        <v>163</v>
      </c>
      <c r="EF215" s="14">
        <f t="shared" si="272"/>
        <v>109.119200876839</v>
      </c>
      <c r="EG215" s="5">
        <v>63</v>
      </c>
      <c r="EH215" s="5">
        <v>193</v>
      </c>
      <c r="EI215" s="14">
        <f t="shared" si="273"/>
        <v>15.5884572681199</v>
      </c>
      <c r="EJ215" s="5">
        <v>9</v>
      </c>
      <c r="EK215" s="33">
        <f t="shared" si="274"/>
        <v>0.168939988098123</v>
      </c>
      <c r="EL215" s="33">
        <f t="shared" si="275"/>
        <v>0.151559176196665</v>
      </c>
    </row>
    <row r="216" spans="1:142">
      <c r="A216" s="4">
        <v>41</v>
      </c>
      <c r="B216" s="4" t="s">
        <v>439</v>
      </c>
      <c r="C216" s="4" t="s">
        <v>411</v>
      </c>
      <c r="D216" s="4" t="s">
        <v>440</v>
      </c>
      <c r="E216" s="5">
        <v>-93.21</v>
      </c>
      <c r="F216" s="5">
        <v>45.43</v>
      </c>
      <c r="G216" s="3" t="s">
        <v>381</v>
      </c>
      <c r="H216" s="3" t="s">
        <v>123</v>
      </c>
      <c r="I216" s="4">
        <v>270</v>
      </c>
      <c r="J216" s="5">
        <v>6</v>
      </c>
      <c r="K216" s="4">
        <v>800</v>
      </c>
      <c r="L216" t="s">
        <v>173</v>
      </c>
      <c r="M216" s="8"/>
      <c r="N216" s="8"/>
      <c r="S216" s="8"/>
      <c r="V216" s="7" t="s">
        <v>234</v>
      </c>
      <c r="W216" s="7" t="s">
        <v>235</v>
      </c>
      <c r="X216" s="24" t="s">
        <v>375</v>
      </c>
      <c r="Y216" s="4" t="s">
        <v>305</v>
      </c>
      <c r="Z216" s="4" t="s">
        <v>125</v>
      </c>
      <c r="AA216" s="4">
        <v>2010</v>
      </c>
      <c r="AB216" s="4">
        <v>9</v>
      </c>
      <c r="AC216" s="7" t="s">
        <v>96</v>
      </c>
      <c r="AD216" s="4" t="s">
        <v>90</v>
      </c>
      <c r="AE216" s="5">
        <v>0.709299981594086</v>
      </c>
      <c r="AF216" s="4">
        <v>3</v>
      </c>
      <c r="AG216" s="4" t="s">
        <v>100</v>
      </c>
      <c r="AH216" s="4" t="s">
        <v>100</v>
      </c>
      <c r="AI216" s="4">
        <v>15</v>
      </c>
      <c r="AJ216" s="8">
        <v>24</v>
      </c>
      <c r="AK216" s="4" t="s">
        <v>365</v>
      </c>
      <c r="AL216" s="4" t="s">
        <v>114</v>
      </c>
      <c r="AM216" s="7" t="s">
        <v>95</v>
      </c>
      <c r="AN216" s="7" t="s">
        <v>95</v>
      </c>
      <c r="AO216" s="5">
        <v>5.27</v>
      </c>
      <c r="AP216" s="5">
        <v>0.94</v>
      </c>
      <c r="AQ216" s="9">
        <v>0.07</v>
      </c>
      <c r="AR216" s="9">
        <v>71</v>
      </c>
      <c r="AS216" s="9">
        <v>15</v>
      </c>
      <c r="AT216" s="9">
        <v>13</v>
      </c>
      <c r="AU216" s="5">
        <v>21.02</v>
      </c>
      <c r="AV216" s="14">
        <f t="shared" si="238"/>
        <v>11.9684710803009</v>
      </c>
      <c r="AW216" s="5">
        <v>6.91</v>
      </c>
      <c r="AX216" s="5">
        <v>25.93</v>
      </c>
      <c r="AY216" s="14">
        <f t="shared" si="239"/>
        <v>5.04026785002543</v>
      </c>
      <c r="AZ216" s="5">
        <v>2.91</v>
      </c>
      <c r="BA216" s="33">
        <f t="shared" si="240"/>
        <v>0.209926234101768</v>
      </c>
      <c r="BB216" s="33">
        <f t="shared" si="241"/>
        <v>0.120660897222673</v>
      </c>
      <c r="BC216" s="5">
        <v>81.08</v>
      </c>
      <c r="BD216" s="14">
        <f t="shared" si="252"/>
        <v>8.9547026751311</v>
      </c>
      <c r="BE216" s="5">
        <v>5.17</v>
      </c>
      <c r="BF216" s="5">
        <v>57.21</v>
      </c>
      <c r="BG216" s="14">
        <f t="shared" si="253"/>
        <v>37.2564128708065</v>
      </c>
      <c r="BH216" s="5">
        <v>21.51</v>
      </c>
      <c r="BI216" s="33">
        <f t="shared" si="254"/>
        <v>-0.348707613303361</v>
      </c>
      <c r="BJ216" s="33">
        <f t="shared" si="255"/>
        <v>0.14542925260892</v>
      </c>
      <c r="BK216" s="5">
        <v>346.03</v>
      </c>
      <c r="BL216" s="14">
        <f t="shared" si="256"/>
        <v>218.671414455571</v>
      </c>
      <c r="BM216" s="5">
        <v>126.25</v>
      </c>
      <c r="BN216" s="5">
        <v>167.24</v>
      </c>
      <c r="BO216" s="14">
        <f t="shared" si="257"/>
        <v>129.903810567666</v>
      </c>
      <c r="BP216" s="5">
        <v>75</v>
      </c>
      <c r="BQ216" s="33">
        <f t="shared" si="258"/>
        <v>-0.727095570012993</v>
      </c>
      <c r="BR216" s="33">
        <f t="shared" si="259"/>
        <v>0.334231491415024</v>
      </c>
      <c r="CI216" s="5">
        <v>9.4</v>
      </c>
      <c r="CJ216" s="14">
        <f t="shared" si="250"/>
        <v>1.90525588832577</v>
      </c>
      <c r="CK216" s="5">
        <v>1.1</v>
      </c>
      <c r="CL216" s="5">
        <v>11</v>
      </c>
      <c r="CM216" s="14">
        <f t="shared" si="251"/>
        <v>5.88897274573418</v>
      </c>
      <c r="CN216" s="5">
        <v>3.4</v>
      </c>
      <c r="CO216" s="33">
        <f t="shared" si="242"/>
        <v>0.157185583522412</v>
      </c>
      <c r="CP216" s="33">
        <f t="shared" si="243"/>
        <v>0.109231169258742</v>
      </c>
      <c r="CQ216" s="5">
        <v>0.7</v>
      </c>
      <c r="CR216" s="14">
        <f t="shared" si="260"/>
        <v>0.173205080756888</v>
      </c>
      <c r="CS216" s="5">
        <v>0.1</v>
      </c>
      <c r="CT216" s="5">
        <v>0.8</v>
      </c>
      <c r="CU216" s="14">
        <f t="shared" si="261"/>
        <v>0.519615242270663</v>
      </c>
      <c r="CV216" s="5">
        <v>0.3</v>
      </c>
      <c r="CW216" s="33">
        <f t="shared" si="262"/>
        <v>0.133531392624523</v>
      </c>
      <c r="CX216" s="33">
        <f t="shared" si="263"/>
        <v>0.161033163265306</v>
      </c>
      <c r="CY216" s="5">
        <v>15</v>
      </c>
      <c r="CZ216" s="14">
        <f t="shared" si="264"/>
        <v>0.692820323027551</v>
      </c>
      <c r="DA216" s="5">
        <v>0.4</v>
      </c>
      <c r="DB216" s="5">
        <v>24</v>
      </c>
      <c r="DC216" s="14">
        <f t="shared" si="265"/>
        <v>4.50333209967908</v>
      </c>
      <c r="DD216" s="5">
        <v>2.6</v>
      </c>
      <c r="DE216" s="33">
        <f t="shared" si="266"/>
        <v>0.470003629245736</v>
      </c>
      <c r="DF216" s="33">
        <f t="shared" si="267"/>
        <v>0.0124472222222222</v>
      </c>
      <c r="DG216" s="5">
        <v>3.2</v>
      </c>
      <c r="DH216" s="14">
        <f t="shared" si="268"/>
        <v>7.62102355330306</v>
      </c>
      <c r="DI216" s="5">
        <v>4.4</v>
      </c>
      <c r="DJ216" s="5">
        <v>13.4</v>
      </c>
      <c r="DK216" s="14">
        <f t="shared" si="269"/>
        <v>5.02294734194974</v>
      </c>
      <c r="DL216" s="5">
        <v>2.9</v>
      </c>
      <c r="DM216" s="33">
        <f t="shared" si="270"/>
        <v>1.43210389715118</v>
      </c>
      <c r="DN216" s="33">
        <f t="shared" si="271"/>
        <v>1.93746171196257</v>
      </c>
      <c r="EE216" s="5">
        <v>163</v>
      </c>
      <c r="EF216" s="14">
        <f t="shared" si="272"/>
        <v>109.119200876839</v>
      </c>
      <c r="EG216" s="5">
        <v>63</v>
      </c>
      <c r="EH216" s="5">
        <v>169</v>
      </c>
      <c r="EI216" s="14">
        <f t="shared" si="273"/>
        <v>171.473029949319</v>
      </c>
      <c r="EJ216" s="5">
        <v>99</v>
      </c>
      <c r="EK216" s="33">
        <f t="shared" si="274"/>
        <v>0.0361485141163111</v>
      </c>
      <c r="EL216" s="33">
        <f t="shared" si="275"/>
        <v>0.492544874667578</v>
      </c>
    </row>
    <row r="217" spans="1:142">
      <c r="A217" s="4">
        <v>41</v>
      </c>
      <c r="B217" s="4" t="s">
        <v>439</v>
      </c>
      <c r="C217" s="4" t="s">
        <v>411</v>
      </c>
      <c r="D217" s="4" t="s">
        <v>440</v>
      </c>
      <c r="E217" s="5">
        <v>-93.21</v>
      </c>
      <c r="F217" s="5">
        <v>45.43</v>
      </c>
      <c r="G217" s="3" t="s">
        <v>381</v>
      </c>
      <c r="H217" s="3" t="s">
        <v>123</v>
      </c>
      <c r="I217" s="4">
        <v>270</v>
      </c>
      <c r="J217" s="5">
        <v>6</v>
      </c>
      <c r="K217" s="4">
        <v>800</v>
      </c>
      <c r="L217" t="s">
        <v>86</v>
      </c>
      <c r="M217" s="6">
        <v>10</v>
      </c>
      <c r="N217" s="7" t="s">
        <v>96</v>
      </c>
      <c r="O217" s="4" t="s">
        <v>88</v>
      </c>
      <c r="P217" s="4" t="s">
        <v>88</v>
      </c>
      <c r="Q217" s="4" t="s">
        <v>125</v>
      </c>
      <c r="S217" s="8"/>
      <c r="AA217" s="4">
        <v>2010</v>
      </c>
      <c r="AB217" s="4">
        <v>9</v>
      </c>
      <c r="AC217" s="7" t="s">
        <v>96</v>
      </c>
      <c r="AD217" s="4" t="s">
        <v>90</v>
      </c>
      <c r="AE217" s="5">
        <v>0.709299981594086</v>
      </c>
      <c r="AF217" s="4">
        <v>3</v>
      </c>
      <c r="AG217" s="4" t="s">
        <v>100</v>
      </c>
      <c r="AH217" s="4" t="s">
        <v>100</v>
      </c>
      <c r="AI217" s="4">
        <v>15</v>
      </c>
      <c r="AJ217" s="8">
        <v>24</v>
      </c>
      <c r="AK217" s="4" t="s">
        <v>213</v>
      </c>
      <c r="AL217" s="4" t="s">
        <v>114</v>
      </c>
      <c r="AM217" s="7" t="s">
        <v>180</v>
      </c>
      <c r="AN217" s="7" t="s">
        <v>180</v>
      </c>
      <c r="AO217" s="5">
        <v>5.27</v>
      </c>
      <c r="AP217" s="5">
        <v>0.94</v>
      </c>
      <c r="AQ217" s="9">
        <v>0.07</v>
      </c>
      <c r="AR217" s="9">
        <v>73</v>
      </c>
      <c r="AS217" s="9">
        <v>14</v>
      </c>
      <c r="AT217" s="9">
        <v>13</v>
      </c>
      <c r="AU217" s="5">
        <v>29.73</v>
      </c>
      <c r="AV217" s="14">
        <f t="shared" si="238"/>
        <v>5.10954988232819</v>
      </c>
      <c r="AW217" s="5">
        <v>2.95</v>
      </c>
      <c r="AX217" s="5">
        <v>36.12</v>
      </c>
      <c r="AY217" s="14">
        <f t="shared" si="239"/>
        <v>27.9899410503131</v>
      </c>
      <c r="AZ217" s="5">
        <v>16.16</v>
      </c>
      <c r="BA217" s="33">
        <f t="shared" si="240"/>
        <v>0.194690091538778</v>
      </c>
      <c r="BB217" s="33">
        <f t="shared" si="241"/>
        <v>0.21001045262</v>
      </c>
      <c r="BC217" s="5">
        <v>36.77</v>
      </c>
      <c r="BD217" s="14">
        <f t="shared" si="252"/>
        <v>11.518137870333</v>
      </c>
      <c r="BE217" s="5">
        <v>6.65</v>
      </c>
      <c r="BF217" s="5">
        <v>42.16</v>
      </c>
      <c r="BG217" s="14">
        <f t="shared" si="253"/>
        <v>45.7954233521211</v>
      </c>
      <c r="BH217" s="5">
        <v>26.44</v>
      </c>
      <c r="BI217" s="33">
        <f t="shared" si="254"/>
        <v>0.136789608919926</v>
      </c>
      <c r="BJ217" s="33">
        <f t="shared" si="255"/>
        <v>0.426006116895801</v>
      </c>
      <c r="BK217" s="5">
        <v>96.8</v>
      </c>
      <c r="BL217" s="14">
        <f t="shared" si="256"/>
        <v>61.3492396040896</v>
      </c>
      <c r="BM217" s="5">
        <v>35.42</v>
      </c>
      <c r="BN217" s="5">
        <v>61.62</v>
      </c>
      <c r="BO217" s="14">
        <f t="shared" si="257"/>
        <v>24.1621087655858</v>
      </c>
      <c r="BP217" s="5">
        <v>13.95</v>
      </c>
      <c r="BQ217" s="33">
        <f t="shared" si="258"/>
        <v>-0.45166050111401</v>
      </c>
      <c r="BR217" s="33">
        <f t="shared" si="259"/>
        <v>0.185140779498849</v>
      </c>
      <c r="CI217" s="5">
        <v>5.2</v>
      </c>
      <c r="CJ217" s="14">
        <f t="shared" si="250"/>
        <v>1.90525588832577</v>
      </c>
      <c r="CK217" s="5">
        <v>1.1</v>
      </c>
      <c r="CL217" s="5">
        <v>10.4</v>
      </c>
      <c r="CM217" s="14">
        <f t="shared" si="251"/>
        <v>13.5099962990372</v>
      </c>
      <c r="CN217" s="5">
        <v>7.8</v>
      </c>
      <c r="CO217" s="33">
        <f t="shared" si="242"/>
        <v>0.693147180559945</v>
      </c>
      <c r="CP217" s="33">
        <f t="shared" si="243"/>
        <v>0.607248520710059</v>
      </c>
      <c r="CQ217" s="5">
        <v>0.3</v>
      </c>
      <c r="CR217" s="14">
        <f t="shared" si="260"/>
        <v>0.173205080756888</v>
      </c>
      <c r="CS217" s="5">
        <v>0.1</v>
      </c>
      <c r="CT217" s="5">
        <v>0.7</v>
      </c>
      <c r="CU217" s="14">
        <f t="shared" si="261"/>
        <v>0.866025403784439</v>
      </c>
      <c r="CV217" s="5">
        <v>0.5</v>
      </c>
      <c r="CW217" s="33">
        <f t="shared" si="262"/>
        <v>0.847297860387204</v>
      </c>
      <c r="CX217" s="33">
        <f t="shared" si="263"/>
        <v>0.621315192743764</v>
      </c>
      <c r="CY217" s="5">
        <v>11</v>
      </c>
      <c r="CZ217" s="14">
        <f t="shared" si="264"/>
        <v>1.03923048454133</v>
      </c>
      <c r="DA217" s="5">
        <v>0.6</v>
      </c>
      <c r="DB217" s="5">
        <v>12</v>
      </c>
      <c r="DC217" s="14">
        <f t="shared" si="265"/>
        <v>3.46410161513775</v>
      </c>
      <c r="DD217" s="5">
        <v>2</v>
      </c>
      <c r="DE217" s="33">
        <f t="shared" si="266"/>
        <v>0.0870113769896297</v>
      </c>
      <c r="DF217" s="33">
        <f t="shared" si="267"/>
        <v>0.030752984389348</v>
      </c>
      <c r="DG217" s="5">
        <v>1.8</v>
      </c>
      <c r="DH217" s="14">
        <f t="shared" si="268"/>
        <v>2.59807621135332</v>
      </c>
      <c r="DI217" s="5">
        <v>1.5</v>
      </c>
      <c r="DJ217" s="5">
        <v>10</v>
      </c>
      <c r="DK217" s="14">
        <f t="shared" si="269"/>
        <v>1.73205080756888</v>
      </c>
      <c r="DL217" s="5">
        <v>1</v>
      </c>
      <c r="DM217" s="33">
        <f t="shared" si="270"/>
        <v>1.71479842809193</v>
      </c>
      <c r="DN217" s="33">
        <f t="shared" si="271"/>
        <v>0.704444444444444</v>
      </c>
      <c r="EE217" s="5">
        <v>119</v>
      </c>
      <c r="EF217" s="14">
        <f t="shared" si="272"/>
        <v>178.401233179594</v>
      </c>
      <c r="EG217" s="5">
        <v>103</v>
      </c>
      <c r="EH217" s="5">
        <v>100</v>
      </c>
      <c r="EI217" s="14">
        <f t="shared" si="273"/>
        <v>81.4063879557372</v>
      </c>
      <c r="EJ217" s="5">
        <v>47</v>
      </c>
      <c r="EK217" s="33">
        <f t="shared" si="274"/>
        <v>-0.173953307123438</v>
      </c>
      <c r="EL217" s="33">
        <f t="shared" si="275"/>
        <v>0.970070256337829</v>
      </c>
    </row>
    <row r="218" spans="1:142">
      <c r="A218" s="4">
        <v>41</v>
      </c>
      <c r="B218" s="4" t="s">
        <v>439</v>
      </c>
      <c r="C218" s="4" t="s">
        <v>411</v>
      </c>
      <c r="D218" s="4" t="s">
        <v>440</v>
      </c>
      <c r="E218" s="5">
        <v>-93.21</v>
      </c>
      <c r="F218" s="5">
        <v>45.43</v>
      </c>
      <c r="G218" s="3" t="s">
        <v>381</v>
      </c>
      <c r="H218" s="3" t="s">
        <v>123</v>
      </c>
      <c r="I218" s="4">
        <v>270</v>
      </c>
      <c r="J218" s="5">
        <v>6</v>
      </c>
      <c r="K218" s="4">
        <v>800</v>
      </c>
      <c r="L218" t="s">
        <v>136</v>
      </c>
      <c r="M218" s="8"/>
      <c r="N218" s="8"/>
      <c r="R218" s="6">
        <v>10</v>
      </c>
      <c r="S218" s="7" t="s">
        <v>96</v>
      </c>
      <c r="T218" s="4" t="s">
        <v>300</v>
      </c>
      <c r="U218" s="4" t="s">
        <v>125</v>
      </c>
      <c r="AA218" s="4">
        <v>2010</v>
      </c>
      <c r="AB218" s="4">
        <v>9</v>
      </c>
      <c r="AC218" s="7" t="s">
        <v>96</v>
      </c>
      <c r="AD218" s="4" t="s">
        <v>90</v>
      </c>
      <c r="AE218" s="5">
        <v>0.709299981594086</v>
      </c>
      <c r="AF218" s="4">
        <v>3</v>
      </c>
      <c r="AG218" s="4" t="s">
        <v>100</v>
      </c>
      <c r="AH218" s="4" t="s">
        <v>100</v>
      </c>
      <c r="AI218" s="4">
        <v>15</v>
      </c>
      <c r="AJ218" s="8">
        <v>24</v>
      </c>
      <c r="AK218" s="4" t="s">
        <v>364</v>
      </c>
      <c r="AL218" s="4" t="s">
        <v>114</v>
      </c>
      <c r="AM218" s="7" t="s">
        <v>180</v>
      </c>
      <c r="AN218" s="7" t="s">
        <v>180</v>
      </c>
      <c r="AO218" s="5">
        <v>5.27</v>
      </c>
      <c r="AP218" s="5">
        <v>0.94</v>
      </c>
      <c r="AQ218" s="9">
        <v>0.07</v>
      </c>
      <c r="AR218" s="9">
        <v>73</v>
      </c>
      <c r="AS218" s="9">
        <v>14</v>
      </c>
      <c r="AT218" s="9">
        <v>13</v>
      </c>
      <c r="AU218" s="5">
        <v>29.73</v>
      </c>
      <c r="AV218" s="14">
        <f t="shared" si="238"/>
        <v>5.10954988232819</v>
      </c>
      <c r="AW218" s="5">
        <v>2.95</v>
      </c>
      <c r="AX218" s="5">
        <v>31.6</v>
      </c>
      <c r="AY218" s="14">
        <f t="shared" si="239"/>
        <v>15.0861625339249</v>
      </c>
      <c r="AZ218" s="5">
        <v>8.71</v>
      </c>
      <c r="BA218" s="33">
        <f t="shared" si="240"/>
        <v>0.0610004835828599</v>
      </c>
      <c r="BB218" s="33">
        <f t="shared" si="241"/>
        <v>0.0858193744788662</v>
      </c>
      <c r="BC218" s="5">
        <v>36.77</v>
      </c>
      <c r="BD218" s="14">
        <f t="shared" si="252"/>
        <v>11.518137870333</v>
      </c>
      <c r="BE218" s="5">
        <v>6.65</v>
      </c>
      <c r="BF218" s="5">
        <v>34.23</v>
      </c>
      <c r="BG218" s="14">
        <f t="shared" si="253"/>
        <v>6.18342138302089</v>
      </c>
      <c r="BH218" s="5">
        <v>3.57</v>
      </c>
      <c r="BI218" s="33">
        <f t="shared" si="254"/>
        <v>-0.0715798427710865</v>
      </c>
      <c r="BJ218" s="33">
        <f t="shared" si="255"/>
        <v>0.0435854920248225</v>
      </c>
      <c r="BK218" s="5">
        <v>96.8</v>
      </c>
      <c r="BL218" s="14">
        <f t="shared" si="256"/>
        <v>61.3492396040896</v>
      </c>
      <c r="BM218" s="5">
        <v>35.42</v>
      </c>
      <c r="BN218" s="5">
        <v>82.02</v>
      </c>
      <c r="BO218" s="14">
        <f t="shared" si="257"/>
        <v>55.3909848260527</v>
      </c>
      <c r="BP218" s="5">
        <v>31.98</v>
      </c>
      <c r="BQ218" s="33">
        <f t="shared" si="258"/>
        <v>-0.165683874318619</v>
      </c>
      <c r="BR218" s="33">
        <f t="shared" si="259"/>
        <v>0.285915294823698</v>
      </c>
      <c r="CI218" s="5">
        <v>5.2</v>
      </c>
      <c r="CJ218" s="14">
        <f t="shared" si="250"/>
        <v>1.90525588832577</v>
      </c>
      <c r="CK218" s="5">
        <v>1.1</v>
      </c>
      <c r="CL218" s="5">
        <v>4.4</v>
      </c>
      <c r="CM218" s="14">
        <f t="shared" si="251"/>
        <v>0.866025403784439</v>
      </c>
      <c r="CN218" s="5">
        <v>0.5</v>
      </c>
      <c r="CO218" s="33">
        <f t="shared" si="242"/>
        <v>-0.167054084663166</v>
      </c>
      <c r="CP218" s="33">
        <f t="shared" si="243"/>
        <v>0.057661743850555</v>
      </c>
      <c r="CQ218" s="5">
        <v>0.3</v>
      </c>
      <c r="CR218" s="14">
        <f t="shared" si="260"/>
        <v>0.173205080756888</v>
      </c>
      <c r="CS218" s="5">
        <v>0.1</v>
      </c>
      <c r="CT218" s="5">
        <v>0.3</v>
      </c>
      <c r="CU218" s="14">
        <f t="shared" si="261"/>
        <v>0.173205080756888</v>
      </c>
      <c r="CV218" s="5">
        <v>0.1</v>
      </c>
      <c r="CW218" s="33">
        <f t="shared" si="262"/>
        <v>0</v>
      </c>
      <c r="CX218" s="33">
        <f t="shared" si="263"/>
        <v>0.222222222222222</v>
      </c>
      <c r="CY218" s="5">
        <v>11</v>
      </c>
      <c r="CZ218" s="14">
        <f t="shared" si="264"/>
        <v>1.03923048454133</v>
      </c>
      <c r="DA218" s="5">
        <v>0.6</v>
      </c>
      <c r="DB218" s="5">
        <v>12</v>
      </c>
      <c r="DC218" s="14">
        <f t="shared" si="265"/>
        <v>0.519615242270663</v>
      </c>
      <c r="DD218" s="5">
        <v>0.3</v>
      </c>
      <c r="DE218" s="33">
        <f t="shared" si="266"/>
        <v>0.0870113769896297</v>
      </c>
      <c r="DF218" s="33">
        <f t="shared" si="267"/>
        <v>0.00360020661157025</v>
      </c>
      <c r="DG218" s="5">
        <v>1.8</v>
      </c>
      <c r="DH218" s="14">
        <f t="shared" si="268"/>
        <v>2.59807621135332</v>
      </c>
      <c r="DI218" s="5">
        <v>1.5</v>
      </c>
      <c r="DJ218" s="5">
        <v>2.1</v>
      </c>
      <c r="DK218" s="14">
        <f t="shared" si="269"/>
        <v>2.59807621135332</v>
      </c>
      <c r="DL218" s="5">
        <v>1.5</v>
      </c>
      <c r="DM218" s="33">
        <f t="shared" si="270"/>
        <v>0.154150679827258</v>
      </c>
      <c r="DN218" s="33">
        <f t="shared" si="271"/>
        <v>1.2046485260771</v>
      </c>
      <c r="EE218" s="5">
        <v>119</v>
      </c>
      <c r="EF218" s="14">
        <f t="shared" si="272"/>
        <v>178.401233179594</v>
      </c>
      <c r="EG218" s="5">
        <v>103</v>
      </c>
      <c r="EH218" s="5">
        <v>46</v>
      </c>
      <c r="EI218" s="14">
        <f t="shared" si="273"/>
        <v>53.6935750346352</v>
      </c>
      <c r="EJ218" s="5">
        <v>31</v>
      </c>
      <c r="EK218" s="33">
        <f t="shared" si="274"/>
        <v>-0.950482096622435</v>
      </c>
      <c r="EL218" s="33">
        <f t="shared" si="275"/>
        <v>1.20332904650796</v>
      </c>
    </row>
    <row r="219" spans="1:142">
      <c r="A219" s="4">
        <v>41</v>
      </c>
      <c r="B219" s="4" t="s">
        <v>439</v>
      </c>
      <c r="C219" s="4" t="s">
        <v>411</v>
      </c>
      <c r="D219" s="4" t="s">
        <v>440</v>
      </c>
      <c r="E219" s="5">
        <v>-93.21</v>
      </c>
      <c r="F219" s="5">
        <v>45.43</v>
      </c>
      <c r="G219" s="3" t="s">
        <v>381</v>
      </c>
      <c r="H219" s="3" t="s">
        <v>123</v>
      </c>
      <c r="I219" s="4">
        <v>270</v>
      </c>
      <c r="J219" s="5">
        <v>6</v>
      </c>
      <c r="K219" s="4">
        <v>800</v>
      </c>
      <c r="L219" t="s">
        <v>173</v>
      </c>
      <c r="M219" s="8"/>
      <c r="N219" s="8"/>
      <c r="S219" s="8"/>
      <c r="V219" s="7" t="s">
        <v>234</v>
      </c>
      <c r="W219" s="7" t="s">
        <v>235</v>
      </c>
      <c r="X219" s="24" t="s">
        <v>375</v>
      </c>
      <c r="Y219" s="4" t="s">
        <v>305</v>
      </c>
      <c r="Z219" s="4" t="s">
        <v>125</v>
      </c>
      <c r="AA219" s="4">
        <v>2010</v>
      </c>
      <c r="AB219" s="4">
        <v>9</v>
      </c>
      <c r="AC219" s="7" t="s">
        <v>96</v>
      </c>
      <c r="AD219" s="4" t="s">
        <v>90</v>
      </c>
      <c r="AE219" s="5">
        <v>0.709299981594086</v>
      </c>
      <c r="AF219" s="4">
        <v>3</v>
      </c>
      <c r="AG219" s="4" t="s">
        <v>100</v>
      </c>
      <c r="AH219" s="4" t="s">
        <v>100</v>
      </c>
      <c r="AI219" s="4">
        <v>15</v>
      </c>
      <c r="AJ219" s="8">
        <v>24</v>
      </c>
      <c r="AK219" s="4" t="s">
        <v>365</v>
      </c>
      <c r="AL219" s="4" t="s">
        <v>114</v>
      </c>
      <c r="AM219" s="7" t="s">
        <v>180</v>
      </c>
      <c r="AN219" s="7" t="s">
        <v>180</v>
      </c>
      <c r="AO219" s="5">
        <v>5.27</v>
      </c>
      <c r="AP219" s="5">
        <v>0.94</v>
      </c>
      <c r="AQ219" s="9">
        <v>0.07</v>
      </c>
      <c r="AR219" s="9">
        <v>73</v>
      </c>
      <c r="AS219" s="9">
        <v>14</v>
      </c>
      <c r="AT219" s="9">
        <v>13</v>
      </c>
      <c r="AU219" s="5">
        <v>29.73</v>
      </c>
      <c r="AV219" s="14">
        <f t="shared" si="238"/>
        <v>5.10954988232819</v>
      </c>
      <c r="AW219" s="5">
        <v>2.95</v>
      </c>
      <c r="AX219" s="5">
        <v>17.52</v>
      </c>
      <c r="AY219" s="14">
        <f t="shared" si="239"/>
        <v>1.52420471066061</v>
      </c>
      <c r="AZ219" s="5">
        <v>0.88</v>
      </c>
      <c r="BA219" s="33">
        <f t="shared" si="240"/>
        <v>-0.528813551501761</v>
      </c>
      <c r="BB219" s="33">
        <f t="shared" si="241"/>
        <v>0.0123687558121265</v>
      </c>
      <c r="BC219" s="5">
        <v>36.77</v>
      </c>
      <c r="BD219" s="14">
        <f t="shared" si="252"/>
        <v>11.518137870333</v>
      </c>
      <c r="BE219" s="5">
        <v>6.65</v>
      </c>
      <c r="BF219" s="5">
        <v>19.38</v>
      </c>
      <c r="BG219" s="14">
        <f t="shared" si="253"/>
        <v>7.44781847254617</v>
      </c>
      <c r="BH219" s="5">
        <v>4.3</v>
      </c>
      <c r="BI219" s="33">
        <f t="shared" si="254"/>
        <v>-0.64044068885056</v>
      </c>
      <c r="BJ219" s="33">
        <f t="shared" si="255"/>
        <v>0.0819381004911787</v>
      </c>
      <c r="BK219" s="5">
        <v>96.8</v>
      </c>
      <c r="BL219" s="14">
        <f t="shared" si="256"/>
        <v>61.3492396040896</v>
      </c>
      <c r="BM219" s="5">
        <v>35.42</v>
      </c>
      <c r="BN219" s="5">
        <v>91.21</v>
      </c>
      <c r="BO219" s="14">
        <f t="shared" si="257"/>
        <v>33.6883882072147</v>
      </c>
      <c r="BP219" s="5">
        <v>19.45</v>
      </c>
      <c r="BQ219" s="33">
        <f t="shared" si="258"/>
        <v>-0.0594824540904648</v>
      </c>
      <c r="BR219" s="33">
        <f t="shared" si="259"/>
        <v>0.179362535362092</v>
      </c>
      <c r="CI219" s="5">
        <v>5.2</v>
      </c>
      <c r="CJ219" s="14">
        <f t="shared" si="250"/>
        <v>1.90525588832577</v>
      </c>
      <c r="CK219" s="5">
        <v>1.1</v>
      </c>
      <c r="CL219" s="5">
        <v>5.8</v>
      </c>
      <c r="CM219" s="14">
        <f t="shared" si="251"/>
        <v>3.63730669589464</v>
      </c>
      <c r="CN219" s="5">
        <v>2.1</v>
      </c>
      <c r="CO219" s="33">
        <f t="shared" si="242"/>
        <v>0.109199291964992</v>
      </c>
      <c r="CP219" s="33">
        <f t="shared" si="243"/>
        <v>0.175842456500784</v>
      </c>
      <c r="CQ219" s="5">
        <v>0.3</v>
      </c>
      <c r="CR219" s="14">
        <f t="shared" si="260"/>
        <v>0.173205080756888</v>
      </c>
      <c r="CS219" s="5">
        <v>0.1</v>
      </c>
      <c r="CT219" s="5">
        <v>0.4</v>
      </c>
      <c r="CU219" s="14">
        <f t="shared" si="261"/>
        <v>0.173205080756888</v>
      </c>
      <c r="CV219" s="5">
        <v>0.1</v>
      </c>
      <c r="CW219" s="33">
        <f t="shared" si="262"/>
        <v>0.287682072451781</v>
      </c>
      <c r="CX219" s="33">
        <f t="shared" si="263"/>
        <v>0.173611111111111</v>
      </c>
      <c r="CY219" s="5">
        <v>11</v>
      </c>
      <c r="CZ219" s="14">
        <f t="shared" si="264"/>
        <v>1.03923048454133</v>
      </c>
      <c r="DA219" s="5">
        <v>0.6</v>
      </c>
      <c r="DB219" s="5">
        <v>15</v>
      </c>
      <c r="DC219" s="14">
        <f t="shared" si="265"/>
        <v>2.25166604983954</v>
      </c>
      <c r="DD219" s="5">
        <v>1.3</v>
      </c>
      <c r="DE219" s="33">
        <f t="shared" si="266"/>
        <v>0.310154928303839</v>
      </c>
      <c r="DF219" s="33">
        <f t="shared" si="267"/>
        <v>0.0104863177226814</v>
      </c>
      <c r="DG219" s="5">
        <v>1.8</v>
      </c>
      <c r="DH219" s="14">
        <f t="shared" si="268"/>
        <v>2.59807621135332</v>
      </c>
      <c r="DI219" s="5">
        <v>1.5</v>
      </c>
      <c r="DJ219" s="5">
        <v>7</v>
      </c>
      <c r="DK219" s="14">
        <f t="shared" si="269"/>
        <v>3.63730669589464</v>
      </c>
      <c r="DL219" s="5">
        <v>2.1</v>
      </c>
      <c r="DM219" s="33">
        <f t="shared" si="270"/>
        <v>1.35812348415319</v>
      </c>
      <c r="DN219" s="33">
        <f t="shared" si="271"/>
        <v>0.784444444444444</v>
      </c>
      <c r="EE219" s="5">
        <v>119</v>
      </c>
      <c r="EF219" s="14">
        <f t="shared" si="272"/>
        <v>178.401233179594</v>
      </c>
      <c r="EG219" s="5">
        <v>103</v>
      </c>
      <c r="EH219" s="5">
        <v>134</v>
      </c>
      <c r="EI219" s="14">
        <f t="shared" si="273"/>
        <v>214.774300138541</v>
      </c>
      <c r="EJ219" s="5">
        <v>124</v>
      </c>
      <c r="EK219" s="33">
        <f t="shared" si="274"/>
        <v>0.118716306839382</v>
      </c>
      <c r="EL219" s="33">
        <f t="shared" si="275"/>
        <v>1.60548569407452</v>
      </c>
    </row>
    <row r="220" spans="1:142">
      <c r="A220" s="4">
        <v>41</v>
      </c>
      <c r="B220" s="4" t="s">
        <v>439</v>
      </c>
      <c r="C220" s="4" t="s">
        <v>411</v>
      </c>
      <c r="D220" s="4" t="s">
        <v>441</v>
      </c>
      <c r="E220" s="5">
        <v>-93.39</v>
      </c>
      <c r="F220" s="5">
        <v>41.79</v>
      </c>
      <c r="G220" s="3" t="s">
        <v>442</v>
      </c>
      <c r="H220" s="3" t="s">
        <v>123</v>
      </c>
      <c r="I220" s="4">
        <v>275</v>
      </c>
      <c r="J220" s="5">
        <v>9</v>
      </c>
      <c r="K220" s="4">
        <v>891</v>
      </c>
      <c r="L220" t="s">
        <v>86</v>
      </c>
      <c r="M220" s="6">
        <v>10</v>
      </c>
      <c r="N220" s="7" t="s">
        <v>96</v>
      </c>
      <c r="O220" s="4" t="s">
        <v>88</v>
      </c>
      <c r="P220" s="4" t="s">
        <v>88</v>
      </c>
      <c r="Q220" s="4" t="s">
        <v>125</v>
      </c>
      <c r="S220" s="8"/>
      <c r="AA220" s="4">
        <v>2010</v>
      </c>
      <c r="AB220" s="4">
        <v>7</v>
      </c>
      <c r="AC220" s="7" t="s">
        <v>96</v>
      </c>
      <c r="AD220" s="4" t="s">
        <v>90</v>
      </c>
      <c r="AE220" s="5">
        <v>0.72409999370575</v>
      </c>
      <c r="AF220" s="4">
        <v>3</v>
      </c>
      <c r="AG220" s="4" t="s">
        <v>100</v>
      </c>
      <c r="AH220" s="4" t="s">
        <v>100</v>
      </c>
      <c r="AI220" s="4">
        <v>15</v>
      </c>
      <c r="AJ220" s="8">
        <v>24</v>
      </c>
      <c r="AK220" s="4" t="s">
        <v>213</v>
      </c>
      <c r="AL220" s="4" t="s">
        <v>114</v>
      </c>
      <c r="AM220" s="7" t="s">
        <v>95</v>
      </c>
      <c r="AN220" s="7" t="s">
        <v>95</v>
      </c>
      <c r="AO220" s="5">
        <v>5.73</v>
      </c>
      <c r="AP220" s="5">
        <v>0.72</v>
      </c>
      <c r="AQ220" s="9">
        <v>0.11</v>
      </c>
      <c r="AR220" s="9">
        <v>18.5</v>
      </c>
      <c r="AS220" s="9">
        <v>50</v>
      </c>
      <c r="AT220" s="9">
        <v>31</v>
      </c>
      <c r="AU220" s="5">
        <v>33.3</v>
      </c>
      <c r="AV220" s="14">
        <f t="shared" si="238"/>
        <v>9.12790775588798</v>
      </c>
      <c r="AW220" s="5">
        <v>5.27</v>
      </c>
      <c r="AX220" s="5">
        <v>39.48</v>
      </c>
      <c r="AY220" s="14">
        <f t="shared" si="239"/>
        <v>7.96743371481683</v>
      </c>
      <c r="AZ220" s="5">
        <v>4.6</v>
      </c>
      <c r="BA220" s="33">
        <f t="shared" si="240"/>
        <v>0.170236817578883</v>
      </c>
      <c r="BB220" s="33">
        <f t="shared" si="241"/>
        <v>0.0386213495217494</v>
      </c>
      <c r="BC220" s="5">
        <v>71.16</v>
      </c>
      <c r="BD220" s="14">
        <f t="shared" si="252"/>
        <v>28.1631461310699</v>
      </c>
      <c r="BE220" s="5">
        <v>16.26</v>
      </c>
      <c r="BF220" s="5">
        <v>93.08</v>
      </c>
      <c r="BG220" s="14">
        <f t="shared" si="253"/>
        <v>22.7764681195307</v>
      </c>
      <c r="BH220" s="5">
        <v>13.15</v>
      </c>
      <c r="BI220" s="33">
        <f t="shared" si="254"/>
        <v>0.268528475636456</v>
      </c>
      <c r="BJ220" s="33">
        <f t="shared" si="255"/>
        <v>0.0721708636726001</v>
      </c>
      <c r="BK220" s="5">
        <v>140.69</v>
      </c>
      <c r="BL220" s="14">
        <f t="shared" si="256"/>
        <v>17.7881617937324</v>
      </c>
      <c r="BM220" s="5">
        <v>10.27</v>
      </c>
      <c r="BN220" s="5">
        <v>142.92</v>
      </c>
      <c r="BO220" s="14">
        <f t="shared" si="257"/>
        <v>33.2726960133981</v>
      </c>
      <c r="BP220" s="5">
        <v>19.21</v>
      </c>
      <c r="BQ220" s="33">
        <f t="shared" si="258"/>
        <v>0.015726144766087</v>
      </c>
      <c r="BR220" s="33">
        <f t="shared" si="259"/>
        <v>0.023394895118952</v>
      </c>
      <c r="CI220" s="5">
        <v>7.2</v>
      </c>
      <c r="CJ220" s="14">
        <f t="shared" si="250"/>
        <v>4.84974226119286</v>
      </c>
      <c r="CK220" s="5">
        <v>2.8</v>
      </c>
      <c r="CL220" s="5">
        <v>8.2</v>
      </c>
      <c r="CM220" s="14">
        <f t="shared" si="251"/>
        <v>0.866025403784439</v>
      </c>
      <c r="CN220" s="5">
        <v>0.5</v>
      </c>
      <c r="CO220" s="33">
        <f t="shared" si="242"/>
        <v>0.130053128248198</v>
      </c>
      <c r="CP220" s="33">
        <f t="shared" si="243"/>
        <v>0.154952592886362</v>
      </c>
      <c r="CQ220" s="5">
        <v>0.6</v>
      </c>
      <c r="CR220" s="14">
        <f t="shared" si="260"/>
        <v>0.346410161513775</v>
      </c>
      <c r="CS220" s="5">
        <v>0.2</v>
      </c>
      <c r="CT220" s="5">
        <v>0.8</v>
      </c>
      <c r="CU220" s="14">
        <f t="shared" si="261"/>
        <v>0.173205080756888</v>
      </c>
      <c r="CV220" s="5">
        <v>0.1</v>
      </c>
      <c r="CW220" s="33">
        <f t="shared" si="262"/>
        <v>0.287682072451781</v>
      </c>
      <c r="CX220" s="33">
        <f t="shared" si="263"/>
        <v>0.126736111111111</v>
      </c>
      <c r="CY220" s="5">
        <v>18</v>
      </c>
      <c r="CZ220" s="14">
        <f t="shared" si="264"/>
        <v>4.67653718043597</v>
      </c>
      <c r="DA220" s="5">
        <v>2.7</v>
      </c>
      <c r="DB220" s="5">
        <v>22</v>
      </c>
      <c r="DC220" s="14">
        <f t="shared" si="265"/>
        <v>7.1014083110324</v>
      </c>
      <c r="DD220" s="5">
        <v>4.1</v>
      </c>
      <c r="DE220" s="33">
        <f t="shared" si="266"/>
        <v>0.200670695462152</v>
      </c>
      <c r="DF220" s="33">
        <f t="shared" si="267"/>
        <v>0.0572314049586777</v>
      </c>
      <c r="DG220" s="5">
        <v>4.1</v>
      </c>
      <c r="DH220" s="14">
        <f t="shared" si="268"/>
        <v>5.36935750346352</v>
      </c>
      <c r="DI220" s="5">
        <v>3.1</v>
      </c>
      <c r="DJ220" s="5">
        <v>12</v>
      </c>
      <c r="DK220" s="14">
        <f t="shared" si="269"/>
        <v>2.42487113059643</v>
      </c>
      <c r="DL220" s="5">
        <v>1.4</v>
      </c>
      <c r="DM220" s="33">
        <f t="shared" si="270"/>
        <v>1.07391967607774</v>
      </c>
      <c r="DN220" s="33">
        <f t="shared" si="271"/>
        <v>0.585294632824377</v>
      </c>
      <c r="EE220" s="5">
        <v>175</v>
      </c>
      <c r="EF220" s="14">
        <f t="shared" si="272"/>
        <v>105.655099261702</v>
      </c>
      <c r="EG220" s="5">
        <v>61</v>
      </c>
      <c r="EH220" s="5">
        <v>121</v>
      </c>
      <c r="EI220" s="14">
        <f t="shared" si="273"/>
        <v>39.8371685740842</v>
      </c>
      <c r="EJ220" s="5">
        <v>23</v>
      </c>
      <c r="EK220" s="33">
        <f t="shared" si="274"/>
        <v>-0.368995428326773</v>
      </c>
      <c r="EL220" s="33">
        <f t="shared" si="275"/>
        <v>0.157633452605139</v>
      </c>
    </row>
    <row r="221" spans="1:142">
      <c r="A221" s="4">
        <v>41</v>
      </c>
      <c r="B221" s="4" t="s">
        <v>439</v>
      </c>
      <c r="C221" s="4" t="s">
        <v>411</v>
      </c>
      <c r="D221" s="4" t="s">
        <v>441</v>
      </c>
      <c r="E221" s="5">
        <v>-93.39</v>
      </c>
      <c r="F221" s="5">
        <v>41.79</v>
      </c>
      <c r="G221" s="3" t="s">
        <v>442</v>
      </c>
      <c r="H221" s="3" t="s">
        <v>123</v>
      </c>
      <c r="I221" s="4">
        <v>275</v>
      </c>
      <c r="J221" s="5">
        <v>9</v>
      </c>
      <c r="K221" s="4">
        <v>891</v>
      </c>
      <c r="L221" t="s">
        <v>136</v>
      </c>
      <c r="M221" s="8"/>
      <c r="N221" s="8"/>
      <c r="R221" s="6">
        <v>10</v>
      </c>
      <c r="S221" s="7" t="s">
        <v>96</v>
      </c>
      <c r="T221" s="4" t="s">
        <v>300</v>
      </c>
      <c r="U221" s="4" t="s">
        <v>125</v>
      </c>
      <c r="AA221" s="4">
        <v>2010</v>
      </c>
      <c r="AB221" s="4">
        <v>7</v>
      </c>
      <c r="AC221" s="7" t="s">
        <v>96</v>
      </c>
      <c r="AD221" s="4" t="s">
        <v>90</v>
      </c>
      <c r="AE221" s="5">
        <v>0.72409999370575</v>
      </c>
      <c r="AF221" s="4">
        <v>3</v>
      </c>
      <c r="AG221" s="4" t="s">
        <v>100</v>
      </c>
      <c r="AH221" s="4" t="s">
        <v>100</v>
      </c>
      <c r="AI221" s="4">
        <v>15</v>
      </c>
      <c r="AJ221" s="8">
        <v>24</v>
      </c>
      <c r="AK221" s="4" t="s">
        <v>364</v>
      </c>
      <c r="AL221" s="4" t="s">
        <v>114</v>
      </c>
      <c r="AM221" s="7" t="s">
        <v>95</v>
      </c>
      <c r="AN221" s="7" t="s">
        <v>95</v>
      </c>
      <c r="AO221" s="5">
        <v>5.73</v>
      </c>
      <c r="AP221" s="5">
        <v>0.72</v>
      </c>
      <c r="AQ221" s="9">
        <v>0.11</v>
      </c>
      <c r="AR221" s="9">
        <v>18.5</v>
      </c>
      <c r="AS221" s="9">
        <v>50</v>
      </c>
      <c r="AT221" s="9">
        <v>31</v>
      </c>
      <c r="AU221" s="5">
        <v>33.3</v>
      </c>
      <c r="AV221" s="14">
        <f t="shared" si="238"/>
        <v>9.12790775588798</v>
      </c>
      <c r="AW221" s="5">
        <v>5.27</v>
      </c>
      <c r="AX221" s="5">
        <v>40.79</v>
      </c>
      <c r="AY221" s="14">
        <f t="shared" si="239"/>
        <v>6.06217782649107</v>
      </c>
      <c r="AZ221" s="5">
        <v>3.5</v>
      </c>
      <c r="BA221" s="33">
        <f t="shared" si="240"/>
        <v>0.202879556343069</v>
      </c>
      <c r="BB221" s="33">
        <f t="shared" si="241"/>
        <v>0.0324082334426348</v>
      </c>
      <c r="BC221" s="5">
        <v>71.16</v>
      </c>
      <c r="BD221" s="14">
        <f t="shared" si="252"/>
        <v>28.1631461310699</v>
      </c>
      <c r="BE221" s="5">
        <v>16.26</v>
      </c>
      <c r="BF221" s="5">
        <v>97.96</v>
      </c>
      <c r="BG221" s="14">
        <f t="shared" si="253"/>
        <v>38.9884636783754</v>
      </c>
      <c r="BH221" s="5">
        <v>22.51</v>
      </c>
      <c r="BI221" s="33">
        <f t="shared" si="254"/>
        <v>0.319628369286332</v>
      </c>
      <c r="BJ221" s="33">
        <f t="shared" si="255"/>
        <v>0.105014237237172</v>
      </c>
      <c r="BK221" s="5">
        <v>140.69</v>
      </c>
      <c r="BL221" s="14">
        <f t="shared" si="256"/>
        <v>17.7881617937324</v>
      </c>
      <c r="BM221" s="5">
        <v>10.27</v>
      </c>
      <c r="BN221" s="5">
        <v>139.72</v>
      </c>
      <c r="BO221" s="14">
        <f t="shared" si="257"/>
        <v>33.5151831264578</v>
      </c>
      <c r="BP221" s="5">
        <v>19.35</v>
      </c>
      <c r="BQ221" s="33">
        <f t="shared" si="258"/>
        <v>-0.0069184684504906</v>
      </c>
      <c r="BR221" s="33">
        <f t="shared" si="259"/>
        <v>0.0245084474238827</v>
      </c>
      <c r="CI221" s="5">
        <v>7.2</v>
      </c>
      <c r="CJ221" s="14">
        <f t="shared" si="250"/>
        <v>4.84974226119286</v>
      </c>
      <c r="CK221" s="5">
        <v>2.8</v>
      </c>
      <c r="CL221" s="5">
        <v>6.9</v>
      </c>
      <c r="CM221" s="14">
        <f t="shared" si="251"/>
        <v>3.98371685740842</v>
      </c>
      <c r="CN221" s="5">
        <v>2.3</v>
      </c>
      <c r="CO221" s="33">
        <f t="shared" si="242"/>
        <v>-0.0425596144187959</v>
      </c>
      <c r="CP221" s="33">
        <f t="shared" si="243"/>
        <v>0.262345679012346</v>
      </c>
      <c r="CQ221" s="5">
        <v>0.6</v>
      </c>
      <c r="CR221" s="14">
        <f t="shared" si="260"/>
        <v>0.346410161513775</v>
      </c>
      <c r="CS221" s="5">
        <v>0.2</v>
      </c>
      <c r="CT221" s="5">
        <v>0.6</v>
      </c>
      <c r="CU221" s="14">
        <f t="shared" si="261"/>
        <v>0.346410161513775</v>
      </c>
      <c r="CV221" s="5">
        <v>0.2</v>
      </c>
      <c r="CW221" s="33">
        <f t="shared" si="262"/>
        <v>0</v>
      </c>
      <c r="CX221" s="33">
        <f t="shared" si="263"/>
        <v>0.222222222222222</v>
      </c>
      <c r="CY221" s="5">
        <v>18</v>
      </c>
      <c r="CZ221" s="14">
        <f t="shared" si="264"/>
        <v>4.67653718043597</v>
      </c>
      <c r="DA221" s="5">
        <v>2.7</v>
      </c>
      <c r="DB221" s="5">
        <v>18</v>
      </c>
      <c r="DC221" s="14">
        <f t="shared" si="265"/>
        <v>3.63730669589464</v>
      </c>
      <c r="DD221" s="5">
        <v>2.1</v>
      </c>
      <c r="DE221" s="33">
        <f t="shared" si="266"/>
        <v>0</v>
      </c>
      <c r="DF221" s="33">
        <f t="shared" si="267"/>
        <v>0.0361111111111111</v>
      </c>
      <c r="DG221" s="5">
        <v>4.1</v>
      </c>
      <c r="DH221" s="14">
        <f t="shared" si="268"/>
        <v>5.36935750346352</v>
      </c>
      <c r="DI221" s="5">
        <v>3.1</v>
      </c>
      <c r="DJ221" s="5">
        <v>4.7</v>
      </c>
      <c r="DK221" s="14">
        <f t="shared" si="269"/>
        <v>3.29089653438087</v>
      </c>
      <c r="DL221" s="5">
        <v>1.9</v>
      </c>
      <c r="DM221" s="33">
        <f t="shared" si="270"/>
        <v>0.136575535005751</v>
      </c>
      <c r="DN221" s="33">
        <f t="shared" si="271"/>
        <v>0.735105884773474</v>
      </c>
      <c r="EE221" s="5">
        <v>175</v>
      </c>
      <c r="EF221" s="14">
        <f t="shared" si="272"/>
        <v>105.655099261702</v>
      </c>
      <c r="EG221" s="5">
        <v>61</v>
      </c>
      <c r="EH221" s="5">
        <v>168</v>
      </c>
      <c r="EI221" s="14">
        <f t="shared" si="273"/>
        <v>88.3345911860127</v>
      </c>
      <c r="EJ221" s="5">
        <v>51</v>
      </c>
      <c r="EK221" s="33">
        <f t="shared" si="274"/>
        <v>-0.0408219945202557</v>
      </c>
      <c r="EL221" s="33">
        <f t="shared" si="275"/>
        <v>0.213657653061224</v>
      </c>
    </row>
    <row r="222" spans="1:142">
      <c r="A222" s="4">
        <v>41</v>
      </c>
      <c r="B222" s="4" t="s">
        <v>439</v>
      </c>
      <c r="C222" s="4" t="s">
        <v>411</v>
      </c>
      <c r="D222" s="4" t="s">
        <v>441</v>
      </c>
      <c r="E222" s="5">
        <v>-93.39</v>
      </c>
      <c r="F222" s="5">
        <v>41.79</v>
      </c>
      <c r="G222" s="3" t="s">
        <v>442</v>
      </c>
      <c r="H222" s="3" t="s">
        <v>123</v>
      </c>
      <c r="I222" s="4">
        <v>275</v>
      </c>
      <c r="J222" s="5">
        <v>9</v>
      </c>
      <c r="K222" s="4">
        <v>891</v>
      </c>
      <c r="L222" t="s">
        <v>173</v>
      </c>
      <c r="M222" s="8"/>
      <c r="N222" s="8"/>
      <c r="S222" s="8"/>
      <c r="V222" s="7" t="s">
        <v>234</v>
      </c>
      <c r="W222" s="7" t="s">
        <v>235</v>
      </c>
      <c r="X222" s="24" t="s">
        <v>375</v>
      </c>
      <c r="Y222" s="4" t="s">
        <v>305</v>
      </c>
      <c r="Z222" s="4" t="s">
        <v>125</v>
      </c>
      <c r="AA222" s="4">
        <v>2010</v>
      </c>
      <c r="AB222" s="4">
        <v>7</v>
      </c>
      <c r="AC222" s="7" t="s">
        <v>96</v>
      </c>
      <c r="AD222" s="4" t="s">
        <v>90</v>
      </c>
      <c r="AE222" s="5">
        <v>0.72409999370575</v>
      </c>
      <c r="AF222" s="4">
        <v>3</v>
      </c>
      <c r="AG222" s="4" t="s">
        <v>100</v>
      </c>
      <c r="AH222" s="4" t="s">
        <v>100</v>
      </c>
      <c r="AI222" s="4">
        <v>15</v>
      </c>
      <c r="AJ222" s="8">
        <v>24</v>
      </c>
      <c r="AK222" s="4" t="s">
        <v>365</v>
      </c>
      <c r="AL222" s="4" t="s">
        <v>114</v>
      </c>
      <c r="AM222" s="7" t="s">
        <v>95</v>
      </c>
      <c r="AN222" s="7" t="s">
        <v>95</v>
      </c>
      <c r="AO222" s="5">
        <v>5.73</v>
      </c>
      <c r="AP222" s="5">
        <v>0.72</v>
      </c>
      <c r="AQ222" s="9">
        <v>0.11</v>
      </c>
      <c r="AR222" s="9">
        <v>18.5</v>
      </c>
      <c r="AS222" s="9">
        <v>50</v>
      </c>
      <c r="AT222" s="9">
        <v>31</v>
      </c>
      <c r="AU222" s="5">
        <v>33.3</v>
      </c>
      <c r="AV222" s="14">
        <f t="shared" si="238"/>
        <v>9.12790775588798</v>
      </c>
      <c r="AW222" s="5">
        <v>5.27</v>
      </c>
      <c r="AX222" s="5">
        <v>41.72</v>
      </c>
      <c r="AY222" s="14">
        <f t="shared" si="239"/>
        <v>2.58075570327763</v>
      </c>
      <c r="AZ222" s="5">
        <v>1.49</v>
      </c>
      <c r="BA222" s="33">
        <f t="shared" si="240"/>
        <v>0.225423233146174</v>
      </c>
      <c r="BB222" s="33">
        <f t="shared" si="241"/>
        <v>0.0263211865110192</v>
      </c>
      <c r="BC222" s="5">
        <v>71.16</v>
      </c>
      <c r="BD222" s="14">
        <f t="shared" si="252"/>
        <v>28.1631461310699</v>
      </c>
      <c r="BE222" s="5">
        <v>16.26</v>
      </c>
      <c r="BF222" s="5">
        <v>107.13</v>
      </c>
      <c r="BG222" s="14">
        <f t="shared" si="253"/>
        <v>39.681284001403</v>
      </c>
      <c r="BH222" s="5">
        <v>22.91</v>
      </c>
      <c r="BI222" s="33">
        <f t="shared" si="254"/>
        <v>0.409112187476832</v>
      </c>
      <c r="BJ222" s="33">
        <f t="shared" si="255"/>
        <v>0.0979446832675627</v>
      </c>
      <c r="BK222" s="5">
        <v>140.69</v>
      </c>
      <c r="BL222" s="14">
        <f t="shared" si="256"/>
        <v>17.7881617937324</v>
      </c>
      <c r="BM222" s="5">
        <v>10.27</v>
      </c>
      <c r="BN222" s="5">
        <v>147.97</v>
      </c>
      <c r="BO222" s="14">
        <f t="shared" si="257"/>
        <v>41.6385014139558</v>
      </c>
      <c r="BP222" s="5">
        <v>24.04</v>
      </c>
      <c r="BQ222" s="33">
        <f t="shared" si="258"/>
        <v>0.0504506621253213</v>
      </c>
      <c r="BR222" s="33">
        <f t="shared" si="259"/>
        <v>0.0317236107370851</v>
      </c>
      <c r="CI222" s="5">
        <v>7.2</v>
      </c>
      <c r="CJ222" s="14">
        <f t="shared" si="250"/>
        <v>4.84974226119286</v>
      </c>
      <c r="CK222" s="5">
        <v>2.8</v>
      </c>
      <c r="CL222" s="5">
        <v>7.1</v>
      </c>
      <c r="CM222" s="14">
        <f t="shared" si="251"/>
        <v>4.15692193816531</v>
      </c>
      <c r="CN222" s="5">
        <v>2.4</v>
      </c>
      <c r="CO222" s="33">
        <f t="shared" si="242"/>
        <v>-0.0139862419747399</v>
      </c>
      <c r="CP222" s="33">
        <f t="shared" si="243"/>
        <v>0.265497610948249</v>
      </c>
      <c r="CQ222" s="5">
        <v>0.6</v>
      </c>
      <c r="CR222" s="14">
        <f t="shared" si="260"/>
        <v>0.346410161513775</v>
      </c>
      <c r="CS222" s="5">
        <v>0.2</v>
      </c>
      <c r="CT222" s="5">
        <v>0.7</v>
      </c>
      <c r="CU222" s="14">
        <f t="shared" si="261"/>
        <v>0.346410161513775</v>
      </c>
      <c r="CV222" s="5">
        <v>0.2</v>
      </c>
      <c r="CW222" s="33">
        <f t="shared" si="262"/>
        <v>0.154150679827258</v>
      </c>
      <c r="CX222" s="33">
        <f t="shared" si="263"/>
        <v>0.192743764172336</v>
      </c>
      <c r="CY222" s="5">
        <v>18</v>
      </c>
      <c r="CZ222" s="14">
        <f t="shared" si="264"/>
        <v>4.67653718043597</v>
      </c>
      <c r="DA222" s="5">
        <v>2.7</v>
      </c>
      <c r="DB222" s="5">
        <v>22</v>
      </c>
      <c r="DC222" s="14">
        <f t="shared" si="265"/>
        <v>2.7712812921102</v>
      </c>
      <c r="DD222" s="5">
        <v>1.6</v>
      </c>
      <c r="DE222" s="33">
        <f t="shared" si="266"/>
        <v>0.200670695462152</v>
      </c>
      <c r="DF222" s="33">
        <f t="shared" si="267"/>
        <v>0.0277892561983471</v>
      </c>
      <c r="DG222" s="5">
        <v>4.1</v>
      </c>
      <c r="DH222" s="14">
        <f t="shared" si="268"/>
        <v>5.36935750346352</v>
      </c>
      <c r="DI222" s="5">
        <v>3.1</v>
      </c>
      <c r="DJ222" s="5">
        <v>12.1</v>
      </c>
      <c r="DK222" s="14">
        <f t="shared" si="269"/>
        <v>6.75499814951862</v>
      </c>
      <c r="DL222" s="5">
        <v>3.9</v>
      </c>
      <c r="DM222" s="33">
        <f t="shared" si="270"/>
        <v>1.08221847889243</v>
      </c>
      <c r="DN222" s="33">
        <f t="shared" si="271"/>
        <v>0.675569868274293</v>
      </c>
      <c r="EE222" s="5">
        <v>175</v>
      </c>
      <c r="EF222" s="14">
        <f t="shared" si="272"/>
        <v>105.655099261702</v>
      </c>
      <c r="EG222" s="5">
        <v>61</v>
      </c>
      <c r="EH222" s="5">
        <v>148</v>
      </c>
      <c r="EI222" s="14">
        <f t="shared" si="273"/>
        <v>173.205080756888</v>
      </c>
      <c r="EJ222" s="5">
        <v>100</v>
      </c>
      <c r="EK222" s="33">
        <f t="shared" si="274"/>
        <v>-0.1675737001594</v>
      </c>
      <c r="EL222" s="33">
        <f t="shared" si="275"/>
        <v>0.578039659516107</v>
      </c>
    </row>
    <row r="223" spans="1:142">
      <c r="A223" s="4">
        <v>41</v>
      </c>
      <c r="B223" s="4" t="s">
        <v>439</v>
      </c>
      <c r="C223" s="4" t="s">
        <v>411</v>
      </c>
      <c r="D223" s="4" t="s">
        <v>441</v>
      </c>
      <c r="E223" s="5">
        <v>-93.39</v>
      </c>
      <c r="F223" s="5">
        <v>41.79</v>
      </c>
      <c r="G223" s="3" t="s">
        <v>442</v>
      </c>
      <c r="H223" s="3" t="s">
        <v>123</v>
      </c>
      <c r="I223" s="4">
        <v>275</v>
      </c>
      <c r="J223" s="5">
        <v>9</v>
      </c>
      <c r="K223" s="4">
        <v>891</v>
      </c>
      <c r="L223" t="s">
        <v>86</v>
      </c>
      <c r="M223" s="6">
        <v>10</v>
      </c>
      <c r="N223" s="7" t="s">
        <v>96</v>
      </c>
      <c r="O223" s="4" t="s">
        <v>88</v>
      </c>
      <c r="P223" s="4" t="s">
        <v>88</v>
      </c>
      <c r="Q223" s="4" t="s">
        <v>125</v>
      </c>
      <c r="S223" s="8"/>
      <c r="AA223" s="4">
        <v>2010</v>
      </c>
      <c r="AB223" s="4">
        <v>7</v>
      </c>
      <c r="AC223" s="7" t="s">
        <v>96</v>
      </c>
      <c r="AD223" s="4" t="s">
        <v>90</v>
      </c>
      <c r="AE223" s="5">
        <v>0.72409999370575</v>
      </c>
      <c r="AF223" s="4">
        <v>3</v>
      </c>
      <c r="AG223" s="4" t="s">
        <v>100</v>
      </c>
      <c r="AH223" s="4" t="s">
        <v>100</v>
      </c>
      <c r="AI223" s="4">
        <v>15</v>
      </c>
      <c r="AJ223" s="8">
        <v>24</v>
      </c>
      <c r="AK223" s="4" t="s">
        <v>213</v>
      </c>
      <c r="AL223" s="4" t="s">
        <v>114</v>
      </c>
      <c r="AM223" s="7" t="s">
        <v>180</v>
      </c>
      <c r="AN223" s="7" t="s">
        <v>180</v>
      </c>
      <c r="AO223" s="5">
        <v>5.73</v>
      </c>
      <c r="AP223" s="5">
        <v>0.72</v>
      </c>
      <c r="AQ223" s="9">
        <v>0.11</v>
      </c>
      <c r="AR223" s="9">
        <v>18</v>
      </c>
      <c r="AS223" s="9">
        <v>49</v>
      </c>
      <c r="AT223" s="9">
        <v>33</v>
      </c>
      <c r="AU223" s="5">
        <v>46.49</v>
      </c>
      <c r="AV223" s="14">
        <f t="shared" si="238"/>
        <v>29.8778764305631</v>
      </c>
      <c r="AW223" s="5">
        <v>17.25</v>
      </c>
      <c r="AX223" s="5">
        <v>35.03</v>
      </c>
      <c r="AY223" s="14">
        <f t="shared" si="239"/>
        <v>17.7015592533539</v>
      </c>
      <c r="AZ223" s="5">
        <v>10.22</v>
      </c>
      <c r="BA223" s="33">
        <f t="shared" si="240"/>
        <v>-0.283032398493098</v>
      </c>
      <c r="BB223" s="33">
        <f t="shared" si="241"/>
        <v>0.222794295648631</v>
      </c>
      <c r="BC223" s="5">
        <v>38.14</v>
      </c>
      <c r="BD223" s="14">
        <f t="shared" si="252"/>
        <v>21.2349429007944</v>
      </c>
      <c r="BE223" s="5">
        <v>12.26</v>
      </c>
      <c r="BF223" s="5">
        <v>43.78</v>
      </c>
      <c r="BG223" s="14">
        <f t="shared" si="253"/>
        <v>32.9089653438087</v>
      </c>
      <c r="BH223" s="5">
        <v>19</v>
      </c>
      <c r="BI223" s="33">
        <f t="shared" si="254"/>
        <v>0.137913491922444</v>
      </c>
      <c r="BJ223" s="33">
        <f t="shared" si="255"/>
        <v>0.29167405671706</v>
      </c>
      <c r="BK223" s="5">
        <v>45.23</v>
      </c>
      <c r="BL223" s="14">
        <f t="shared" si="256"/>
        <v>28.215107655297</v>
      </c>
      <c r="BM223" s="5">
        <v>16.29</v>
      </c>
      <c r="BN223" s="5">
        <v>80.56</v>
      </c>
      <c r="BO223" s="14">
        <f t="shared" si="257"/>
        <v>51.5631525413255</v>
      </c>
      <c r="BP223" s="5">
        <v>29.77</v>
      </c>
      <c r="BQ223" s="33">
        <f t="shared" si="258"/>
        <v>0.577241664920555</v>
      </c>
      <c r="BR223" s="33">
        <f t="shared" si="259"/>
        <v>0.26627314472007</v>
      </c>
      <c r="CI223" s="5">
        <v>4.1</v>
      </c>
      <c r="CJ223" s="14">
        <f t="shared" si="250"/>
        <v>0.866025403784439</v>
      </c>
      <c r="CK223" s="5">
        <v>0.5</v>
      </c>
      <c r="CL223" s="5">
        <v>5.1</v>
      </c>
      <c r="CM223" s="14">
        <f t="shared" si="251"/>
        <v>0.346410161513775</v>
      </c>
      <c r="CN223" s="5">
        <v>0.2</v>
      </c>
      <c r="CO223" s="33">
        <f t="shared" si="242"/>
        <v>0.218253566020018</v>
      </c>
      <c r="CP223" s="33">
        <f t="shared" si="243"/>
        <v>0.0164099699904924</v>
      </c>
      <c r="CQ223" s="5">
        <v>0.4</v>
      </c>
      <c r="CR223" s="14">
        <f t="shared" si="260"/>
        <v>0.173205080756888</v>
      </c>
      <c r="CS223" s="5">
        <v>0.1</v>
      </c>
      <c r="CT223" s="5">
        <v>0.5</v>
      </c>
      <c r="CU223" s="14">
        <f t="shared" si="261"/>
        <v>0.173205080756888</v>
      </c>
      <c r="CV223" s="5">
        <v>0.1</v>
      </c>
      <c r="CW223" s="33">
        <f t="shared" si="262"/>
        <v>0.22314355131421</v>
      </c>
      <c r="CX223" s="33">
        <f t="shared" si="263"/>
        <v>0.1025</v>
      </c>
      <c r="CY223" s="5">
        <v>15</v>
      </c>
      <c r="CZ223" s="14">
        <f t="shared" si="264"/>
        <v>2.7712812921102</v>
      </c>
      <c r="DA223" s="5">
        <v>1.6</v>
      </c>
      <c r="DB223" s="5">
        <v>22</v>
      </c>
      <c r="DC223" s="14">
        <f t="shared" si="265"/>
        <v>5.88897274573418</v>
      </c>
      <c r="DD223" s="5">
        <v>3.4</v>
      </c>
      <c r="DE223" s="33">
        <f t="shared" si="266"/>
        <v>0.382992252256106</v>
      </c>
      <c r="DF223" s="33">
        <f t="shared" si="267"/>
        <v>0.0352620752984389</v>
      </c>
      <c r="DG223" s="5">
        <v>2.6</v>
      </c>
      <c r="DH223" s="14">
        <f t="shared" si="268"/>
        <v>3.81051177665153</v>
      </c>
      <c r="DI223" s="5">
        <v>2.2</v>
      </c>
      <c r="DJ223" s="5">
        <v>5</v>
      </c>
      <c r="DK223" s="14">
        <f t="shared" si="269"/>
        <v>4.84974226119286</v>
      </c>
      <c r="DL223" s="5">
        <v>2.8</v>
      </c>
      <c r="DM223" s="33">
        <f t="shared" si="270"/>
        <v>0.653926467406664</v>
      </c>
      <c r="DN223" s="33">
        <f t="shared" si="271"/>
        <v>1.02957633136095</v>
      </c>
      <c r="EE223" s="5">
        <v>61</v>
      </c>
      <c r="EF223" s="14">
        <f t="shared" si="272"/>
        <v>25.9807621135332</v>
      </c>
      <c r="EG223" s="5">
        <v>15</v>
      </c>
      <c r="EH223" s="5">
        <v>119</v>
      </c>
      <c r="EI223" s="14">
        <f t="shared" si="273"/>
        <v>60.6217782649107</v>
      </c>
      <c r="EJ223" s="5">
        <v>35</v>
      </c>
      <c r="EK223" s="33">
        <f t="shared" si="274"/>
        <v>0.668249628938218</v>
      </c>
      <c r="EL223" s="33">
        <f t="shared" si="275"/>
        <v>0.146972806543614</v>
      </c>
    </row>
    <row r="224" spans="1:142">
      <c r="A224" s="4">
        <v>41</v>
      </c>
      <c r="B224" s="4" t="s">
        <v>439</v>
      </c>
      <c r="C224" s="4" t="s">
        <v>411</v>
      </c>
      <c r="D224" s="4" t="s">
        <v>441</v>
      </c>
      <c r="E224" s="5">
        <v>-93.39</v>
      </c>
      <c r="F224" s="5">
        <v>41.79</v>
      </c>
      <c r="G224" s="3" t="s">
        <v>442</v>
      </c>
      <c r="H224" s="3" t="s">
        <v>123</v>
      </c>
      <c r="I224" s="4">
        <v>275</v>
      </c>
      <c r="J224" s="5">
        <v>9</v>
      </c>
      <c r="K224" s="4">
        <v>891</v>
      </c>
      <c r="L224" t="s">
        <v>136</v>
      </c>
      <c r="M224" s="8"/>
      <c r="N224" s="8"/>
      <c r="R224" s="6">
        <v>10</v>
      </c>
      <c r="S224" s="7" t="s">
        <v>96</v>
      </c>
      <c r="T224" s="4" t="s">
        <v>300</v>
      </c>
      <c r="U224" s="4" t="s">
        <v>125</v>
      </c>
      <c r="AA224" s="4">
        <v>2010</v>
      </c>
      <c r="AB224" s="4">
        <v>7</v>
      </c>
      <c r="AC224" s="7" t="s">
        <v>96</v>
      </c>
      <c r="AD224" s="4" t="s">
        <v>90</v>
      </c>
      <c r="AE224" s="5">
        <v>0.72409999370575</v>
      </c>
      <c r="AF224" s="4">
        <v>3</v>
      </c>
      <c r="AG224" s="4" t="s">
        <v>100</v>
      </c>
      <c r="AH224" s="4" t="s">
        <v>100</v>
      </c>
      <c r="AI224" s="4">
        <v>15</v>
      </c>
      <c r="AJ224" s="8">
        <v>24</v>
      </c>
      <c r="AK224" s="4" t="s">
        <v>364</v>
      </c>
      <c r="AL224" s="4" t="s">
        <v>114</v>
      </c>
      <c r="AM224" s="7" t="s">
        <v>180</v>
      </c>
      <c r="AN224" s="7" t="s">
        <v>180</v>
      </c>
      <c r="AO224" s="5">
        <v>5.73</v>
      </c>
      <c r="AP224" s="5">
        <v>0.72</v>
      </c>
      <c r="AQ224" s="9">
        <v>0.11</v>
      </c>
      <c r="AR224" s="9">
        <v>18</v>
      </c>
      <c r="AS224" s="9">
        <v>49</v>
      </c>
      <c r="AT224" s="9">
        <v>33</v>
      </c>
      <c r="AU224" s="5">
        <v>46.49</v>
      </c>
      <c r="AV224" s="14">
        <f t="shared" si="238"/>
        <v>29.8778764305631</v>
      </c>
      <c r="AW224" s="5">
        <v>17.25</v>
      </c>
      <c r="AX224" s="5">
        <v>35.01</v>
      </c>
      <c r="AY224" s="14">
        <f t="shared" si="239"/>
        <v>29.3236201721411</v>
      </c>
      <c r="AZ224" s="5">
        <v>16.93</v>
      </c>
      <c r="BA224" s="33">
        <f t="shared" si="240"/>
        <v>-0.283603500735919</v>
      </c>
      <c r="BB224" s="33">
        <f t="shared" si="241"/>
        <v>0.371522139697609</v>
      </c>
      <c r="BC224" s="5">
        <v>38.14</v>
      </c>
      <c r="BD224" s="14">
        <f t="shared" si="252"/>
        <v>21.2349429007944</v>
      </c>
      <c r="BE224" s="5">
        <v>12.26</v>
      </c>
      <c r="BF224" s="5">
        <v>41.23</v>
      </c>
      <c r="BG224" s="14">
        <f t="shared" si="253"/>
        <v>51.4938705090227</v>
      </c>
      <c r="BH224" s="5">
        <v>29.73</v>
      </c>
      <c r="BI224" s="33">
        <f t="shared" si="254"/>
        <v>0.0779025465465355</v>
      </c>
      <c r="BJ224" s="33">
        <f t="shared" si="255"/>
        <v>0.623280241487824</v>
      </c>
      <c r="BK224" s="5">
        <v>45.23</v>
      </c>
      <c r="BL224" s="14">
        <f t="shared" si="256"/>
        <v>28.215107655297</v>
      </c>
      <c r="BM224" s="5">
        <v>16.29</v>
      </c>
      <c r="BN224" s="5">
        <v>64.06</v>
      </c>
      <c r="BO224" s="14">
        <f t="shared" si="257"/>
        <v>12.8171759760097</v>
      </c>
      <c r="BP224" s="5">
        <v>7.4</v>
      </c>
      <c r="BQ224" s="33">
        <f t="shared" si="258"/>
        <v>0.34805956069126</v>
      </c>
      <c r="BR224" s="33">
        <f t="shared" si="259"/>
        <v>0.143058748227403</v>
      </c>
      <c r="CI224" s="5">
        <v>4.1</v>
      </c>
      <c r="CJ224" s="14">
        <f t="shared" si="250"/>
        <v>0.866025403784439</v>
      </c>
      <c r="CK224" s="5">
        <v>0.5</v>
      </c>
      <c r="CL224" s="5">
        <v>4</v>
      </c>
      <c r="CM224" s="14">
        <f t="shared" si="251"/>
        <v>2.07846096908265</v>
      </c>
      <c r="CN224" s="5">
        <v>1.2</v>
      </c>
      <c r="CO224" s="33">
        <f t="shared" si="242"/>
        <v>-0.0246926125903715</v>
      </c>
      <c r="CP224" s="33">
        <f t="shared" si="243"/>
        <v>0.104872099940512</v>
      </c>
      <c r="CQ224" s="5">
        <v>0.4</v>
      </c>
      <c r="CR224" s="14">
        <f t="shared" si="260"/>
        <v>0.173205080756888</v>
      </c>
      <c r="CS224" s="5">
        <v>0.1</v>
      </c>
      <c r="CT224" s="5">
        <v>0.4</v>
      </c>
      <c r="CU224" s="14">
        <f t="shared" si="261"/>
        <v>0.173205080756888</v>
      </c>
      <c r="CV224" s="5">
        <v>0.1</v>
      </c>
      <c r="CW224" s="33">
        <f t="shared" si="262"/>
        <v>0</v>
      </c>
      <c r="CX224" s="33">
        <f t="shared" si="263"/>
        <v>0.125</v>
      </c>
      <c r="CY224" s="5">
        <v>15</v>
      </c>
      <c r="CZ224" s="14">
        <f t="shared" si="264"/>
        <v>2.7712812921102</v>
      </c>
      <c r="DA224" s="5">
        <v>1.6</v>
      </c>
      <c r="DB224" s="5">
        <v>20</v>
      </c>
      <c r="DC224" s="14">
        <f t="shared" si="265"/>
        <v>9.69948452238571</v>
      </c>
      <c r="DD224" s="5">
        <v>5.6</v>
      </c>
      <c r="DE224" s="33">
        <f t="shared" si="266"/>
        <v>0.287682072451781</v>
      </c>
      <c r="DF224" s="33">
        <f t="shared" si="267"/>
        <v>0.0897777777777777</v>
      </c>
      <c r="DG224" s="5">
        <v>2.6</v>
      </c>
      <c r="DH224" s="14">
        <f t="shared" si="268"/>
        <v>3.81051177665153</v>
      </c>
      <c r="DI224" s="5">
        <v>2.2</v>
      </c>
      <c r="DJ224" s="5">
        <v>2.9</v>
      </c>
      <c r="DK224" s="14">
        <f t="shared" si="269"/>
        <v>1.90525588832577</v>
      </c>
      <c r="DL224" s="5">
        <v>1.1</v>
      </c>
      <c r="DM224" s="33">
        <f t="shared" si="270"/>
        <v>0.109199291964992</v>
      </c>
      <c r="DN224" s="33">
        <f t="shared" si="271"/>
        <v>0.859852669054169</v>
      </c>
      <c r="EE224" s="5">
        <v>61</v>
      </c>
      <c r="EF224" s="14">
        <f t="shared" si="272"/>
        <v>25.9807621135332</v>
      </c>
      <c r="EG224" s="5">
        <v>15</v>
      </c>
      <c r="EH224" s="5">
        <v>69</v>
      </c>
      <c r="EI224" s="14">
        <f t="shared" si="273"/>
        <v>74.4781847254617</v>
      </c>
      <c r="EJ224" s="5">
        <v>43</v>
      </c>
      <c r="EK224" s="33">
        <f t="shared" si="274"/>
        <v>0.123232640423948</v>
      </c>
      <c r="EL224" s="33">
        <f t="shared" si="275"/>
        <v>0.448831405352128</v>
      </c>
    </row>
    <row r="225" spans="1:142">
      <c r="A225" s="4">
        <v>41</v>
      </c>
      <c r="B225" s="4" t="s">
        <v>439</v>
      </c>
      <c r="C225" s="4" t="s">
        <v>411</v>
      </c>
      <c r="D225" s="4" t="s">
        <v>441</v>
      </c>
      <c r="E225" s="5">
        <v>-93.39</v>
      </c>
      <c r="F225" s="5">
        <v>41.79</v>
      </c>
      <c r="G225" s="3" t="s">
        <v>442</v>
      </c>
      <c r="H225" s="3" t="s">
        <v>123</v>
      </c>
      <c r="I225" s="4">
        <v>275</v>
      </c>
      <c r="J225" s="5">
        <v>9</v>
      </c>
      <c r="K225" s="4">
        <v>891</v>
      </c>
      <c r="L225" t="s">
        <v>173</v>
      </c>
      <c r="M225" s="8"/>
      <c r="N225" s="8"/>
      <c r="S225" s="8"/>
      <c r="V225" s="7" t="s">
        <v>234</v>
      </c>
      <c r="W225" s="7" t="s">
        <v>235</v>
      </c>
      <c r="X225" s="24" t="s">
        <v>375</v>
      </c>
      <c r="Y225" s="4" t="s">
        <v>305</v>
      </c>
      <c r="Z225" s="4" t="s">
        <v>125</v>
      </c>
      <c r="AA225" s="4">
        <v>2010</v>
      </c>
      <c r="AB225" s="4">
        <v>7</v>
      </c>
      <c r="AC225" s="7" t="s">
        <v>96</v>
      </c>
      <c r="AD225" s="4" t="s">
        <v>90</v>
      </c>
      <c r="AE225" s="5">
        <v>0.72409999370575</v>
      </c>
      <c r="AF225" s="4">
        <v>3</v>
      </c>
      <c r="AG225" s="4" t="s">
        <v>100</v>
      </c>
      <c r="AH225" s="4" t="s">
        <v>100</v>
      </c>
      <c r="AI225" s="4">
        <v>15</v>
      </c>
      <c r="AJ225" s="8">
        <v>24</v>
      </c>
      <c r="AK225" s="4" t="s">
        <v>365</v>
      </c>
      <c r="AL225" s="4" t="s">
        <v>114</v>
      </c>
      <c r="AM225" s="7" t="s">
        <v>180</v>
      </c>
      <c r="AN225" s="7" t="s">
        <v>180</v>
      </c>
      <c r="AO225" s="5">
        <v>5.73</v>
      </c>
      <c r="AP225" s="5">
        <v>0.72</v>
      </c>
      <c r="AQ225" s="9">
        <v>0.11</v>
      </c>
      <c r="AR225" s="9">
        <v>18</v>
      </c>
      <c r="AS225" s="9">
        <v>49</v>
      </c>
      <c r="AT225" s="9">
        <v>33</v>
      </c>
      <c r="AU225" s="5">
        <v>46.49</v>
      </c>
      <c r="AV225" s="14">
        <f t="shared" si="238"/>
        <v>29.8778764305631</v>
      </c>
      <c r="AW225" s="5">
        <v>17.25</v>
      </c>
      <c r="AX225" s="5">
        <v>42.17</v>
      </c>
      <c r="AY225" s="14">
        <f t="shared" si="239"/>
        <v>6.51251103645898</v>
      </c>
      <c r="AZ225" s="5">
        <v>3.76</v>
      </c>
      <c r="BA225" s="33">
        <f t="shared" si="240"/>
        <v>-0.097528167944025</v>
      </c>
      <c r="BB225" s="33">
        <f t="shared" si="241"/>
        <v>0.145626299671883</v>
      </c>
      <c r="BC225" s="5">
        <v>38.14</v>
      </c>
      <c r="BD225" s="14">
        <f t="shared" si="252"/>
        <v>21.2349429007944</v>
      </c>
      <c r="BE225" s="5">
        <v>12.26</v>
      </c>
      <c r="BF225" s="5">
        <v>37.17</v>
      </c>
      <c r="BG225" s="14">
        <f t="shared" si="253"/>
        <v>32.9782473761114</v>
      </c>
      <c r="BH225" s="5">
        <v>19.04</v>
      </c>
      <c r="BI225" s="33">
        <f t="shared" si="254"/>
        <v>-0.0257616158631122</v>
      </c>
      <c r="BJ225" s="33">
        <f t="shared" si="255"/>
        <v>0.365719264338451</v>
      </c>
      <c r="BK225" s="5">
        <v>45.23</v>
      </c>
      <c r="BL225" s="14">
        <f t="shared" si="256"/>
        <v>28.215107655297</v>
      </c>
      <c r="BM225" s="5">
        <v>16.29</v>
      </c>
      <c r="BN225" s="5">
        <v>47.97</v>
      </c>
      <c r="BO225" s="14">
        <f t="shared" si="257"/>
        <v>32.9782473761114</v>
      </c>
      <c r="BP225" s="5">
        <v>19.04</v>
      </c>
      <c r="BQ225" s="33">
        <f t="shared" si="258"/>
        <v>0.0588152320242208</v>
      </c>
      <c r="BR225" s="33">
        <f t="shared" si="259"/>
        <v>0.28725594907622</v>
      </c>
      <c r="CI225" s="5">
        <v>4.1</v>
      </c>
      <c r="CJ225" s="14">
        <f t="shared" si="250"/>
        <v>0.866025403784439</v>
      </c>
      <c r="CK225" s="5">
        <v>0.5</v>
      </c>
      <c r="CL225" s="5">
        <v>4.1</v>
      </c>
      <c r="CM225" s="14">
        <f t="shared" si="251"/>
        <v>1.55884572681199</v>
      </c>
      <c r="CN225" s="5">
        <v>0.9</v>
      </c>
      <c r="CO225" s="33">
        <f t="shared" si="242"/>
        <v>0</v>
      </c>
      <c r="CP225" s="33">
        <f t="shared" si="243"/>
        <v>0.0630577037477692</v>
      </c>
      <c r="CQ225" s="5">
        <v>0.4</v>
      </c>
      <c r="CR225" s="14">
        <f t="shared" si="260"/>
        <v>0.173205080756888</v>
      </c>
      <c r="CS225" s="5">
        <v>0.1</v>
      </c>
      <c r="CT225" s="5">
        <v>0.4</v>
      </c>
      <c r="CU225" s="14">
        <f t="shared" si="261"/>
        <v>0.346410161513775</v>
      </c>
      <c r="CV225" s="5">
        <v>0.2</v>
      </c>
      <c r="CW225" s="33">
        <f t="shared" si="262"/>
        <v>0</v>
      </c>
      <c r="CX225" s="33">
        <f t="shared" si="263"/>
        <v>0.3125</v>
      </c>
      <c r="CY225" s="5">
        <v>15</v>
      </c>
      <c r="CZ225" s="14">
        <f t="shared" si="264"/>
        <v>2.7712812921102</v>
      </c>
      <c r="DA225" s="5">
        <v>1.6</v>
      </c>
      <c r="DB225" s="5">
        <v>20</v>
      </c>
      <c r="DC225" s="14">
        <f t="shared" si="265"/>
        <v>2.7712812921102</v>
      </c>
      <c r="DD225" s="5">
        <v>1.6</v>
      </c>
      <c r="DE225" s="33">
        <f t="shared" si="266"/>
        <v>0.287682072451781</v>
      </c>
      <c r="DF225" s="33">
        <f t="shared" si="267"/>
        <v>0.0177777777777778</v>
      </c>
      <c r="DG225" s="5">
        <v>2.6</v>
      </c>
      <c r="DH225" s="14">
        <f t="shared" si="268"/>
        <v>3.81051177665153</v>
      </c>
      <c r="DI225" s="5">
        <v>2.2</v>
      </c>
      <c r="DJ225" s="5">
        <v>4.8</v>
      </c>
      <c r="DK225" s="14">
        <f t="shared" si="269"/>
        <v>3.63730669589464</v>
      </c>
      <c r="DL225" s="5">
        <v>2.1</v>
      </c>
      <c r="DM225" s="33">
        <f t="shared" si="270"/>
        <v>0.613104472886409</v>
      </c>
      <c r="DN225" s="33">
        <f t="shared" si="271"/>
        <v>0.907382581360947</v>
      </c>
      <c r="EE225" s="5">
        <v>61</v>
      </c>
      <c r="EF225" s="14">
        <f t="shared" si="272"/>
        <v>25.9807621135332</v>
      </c>
      <c r="EG225" s="5">
        <v>15</v>
      </c>
      <c r="EH225" s="5">
        <v>142</v>
      </c>
      <c r="EI225" s="14">
        <f t="shared" si="273"/>
        <v>204.381995293128</v>
      </c>
      <c r="EJ225" s="5">
        <v>118</v>
      </c>
      <c r="EK225" s="33">
        <f t="shared" si="274"/>
        <v>0.84495319342795</v>
      </c>
      <c r="EL225" s="33">
        <f t="shared" si="275"/>
        <v>0.751005207979865</v>
      </c>
    </row>
    <row r="226" spans="1:142">
      <c r="A226" s="4">
        <v>41</v>
      </c>
      <c r="B226" s="4" t="s">
        <v>439</v>
      </c>
      <c r="C226" s="4" t="s">
        <v>411</v>
      </c>
      <c r="D226" s="4" t="s">
        <v>443</v>
      </c>
      <c r="E226" s="5">
        <v>-0.64</v>
      </c>
      <c r="F226" s="5">
        <v>51.41</v>
      </c>
      <c r="G226" s="3" t="s">
        <v>444</v>
      </c>
      <c r="H226" s="3" t="s">
        <v>123</v>
      </c>
      <c r="I226" s="4">
        <v>60</v>
      </c>
      <c r="J226" s="5">
        <v>10</v>
      </c>
      <c r="K226" s="4">
        <v>678</v>
      </c>
      <c r="L226" t="s">
        <v>86</v>
      </c>
      <c r="M226" s="6">
        <v>10</v>
      </c>
      <c r="N226" s="7" t="s">
        <v>96</v>
      </c>
      <c r="O226" s="4" t="s">
        <v>88</v>
      </c>
      <c r="P226" s="4" t="s">
        <v>88</v>
      </c>
      <c r="Q226" s="4" t="s">
        <v>125</v>
      </c>
      <c r="S226" s="8"/>
      <c r="AA226" s="4">
        <v>2010</v>
      </c>
      <c r="AB226" s="4">
        <v>9</v>
      </c>
      <c r="AC226" s="7" t="s">
        <v>96</v>
      </c>
      <c r="AD226" s="4" t="s">
        <v>90</v>
      </c>
      <c r="AE226" s="5">
        <v>0.800599992275238</v>
      </c>
      <c r="AF226" s="4">
        <v>3</v>
      </c>
      <c r="AG226" s="4" t="s">
        <v>100</v>
      </c>
      <c r="AH226" s="4" t="s">
        <v>100</v>
      </c>
      <c r="AI226" s="4">
        <v>15</v>
      </c>
      <c r="AJ226" s="8">
        <v>24</v>
      </c>
      <c r="AK226" s="4" t="s">
        <v>213</v>
      </c>
      <c r="AL226" s="4" t="s">
        <v>114</v>
      </c>
      <c r="AM226" s="7" t="s">
        <v>95</v>
      </c>
      <c r="AN226" s="7" t="s">
        <v>95</v>
      </c>
      <c r="AO226" s="5">
        <v>3.76</v>
      </c>
      <c r="AP226" s="4">
        <v>2.43</v>
      </c>
      <c r="AQ226" s="9">
        <v>0.21</v>
      </c>
      <c r="AR226" s="9">
        <v>30.5</v>
      </c>
      <c r="AS226" s="9">
        <v>38</v>
      </c>
      <c r="AT226" s="9">
        <v>31</v>
      </c>
      <c r="AU226" s="5">
        <v>56.3</v>
      </c>
      <c r="AV226" s="14">
        <f t="shared" si="238"/>
        <v>6.49519052838329</v>
      </c>
      <c r="AW226" s="5">
        <v>3.75</v>
      </c>
      <c r="AX226" s="5">
        <v>51.74</v>
      </c>
      <c r="AY226" s="14">
        <f t="shared" si="239"/>
        <v>15.4845342196658</v>
      </c>
      <c r="AZ226" s="5">
        <v>8.94</v>
      </c>
      <c r="BA226" s="33">
        <f t="shared" si="240"/>
        <v>-0.0844633583877616</v>
      </c>
      <c r="BB226" s="33">
        <f t="shared" si="241"/>
        <v>0.0342919052423945</v>
      </c>
      <c r="BC226" s="5">
        <v>213.78</v>
      </c>
      <c r="BD226" s="14">
        <f t="shared" si="252"/>
        <v>58.9243684734932</v>
      </c>
      <c r="BE226" s="5">
        <v>34.02</v>
      </c>
      <c r="BF226" s="5">
        <v>195.06</v>
      </c>
      <c r="BG226" s="14">
        <f t="shared" si="253"/>
        <v>59.547906764218</v>
      </c>
      <c r="BH226" s="5">
        <v>34.38</v>
      </c>
      <c r="BI226" s="33">
        <f t="shared" si="254"/>
        <v>-0.0916402453019307</v>
      </c>
      <c r="BJ226" s="33">
        <f t="shared" si="255"/>
        <v>0.0563894087604564</v>
      </c>
      <c r="BK226" s="5">
        <v>164.23</v>
      </c>
      <c r="BL226" s="14">
        <f t="shared" si="256"/>
        <v>23.9023011444505</v>
      </c>
      <c r="BM226" s="5">
        <v>13.8</v>
      </c>
      <c r="BN226" s="5">
        <v>183.6</v>
      </c>
      <c r="BO226" s="14">
        <f t="shared" si="257"/>
        <v>73.0405825551796</v>
      </c>
      <c r="BP226" s="5">
        <v>42.17</v>
      </c>
      <c r="BQ226" s="33">
        <f t="shared" si="258"/>
        <v>0.111491593836921</v>
      </c>
      <c r="BR226" s="33">
        <f t="shared" si="259"/>
        <v>0.0598155721356029</v>
      </c>
      <c r="CI226" s="5">
        <v>24.3</v>
      </c>
      <c r="CJ226" s="14">
        <f t="shared" si="250"/>
        <v>4.50333209967908</v>
      </c>
      <c r="CK226" s="5">
        <v>2.6</v>
      </c>
      <c r="CL226" s="5">
        <v>28.7</v>
      </c>
      <c r="CM226" s="14">
        <f t="shared" si="251"/>
        <v>5.54256258422041</v>
      </c>
      <c r="CN226" s="5">
        <v>3.2</v>
      </c>
      <c r="CO226" s="33">
        <f t="shared" si="242"/>
        <v>0.166420772419073</v>
      </c>
      <c r="CP226" s="33">
        <f t="shared" si="243"/>
        <v>0.0238799808597918</v>
      </c>
      <c r="CQ226" s="5">
        <v>2.1</v>
      </c>
      <c r="CR226" s="14">
        <f t="shared" si="260"/>
        <v>0.346410161513775</v>
      </c>
      <c r="CS226" s="5">
        <v>0.2</v>
      </c>
      <c r="CT226" s="5">
        <v>2.4</v>
      </c>
      <c r="CU226" s="14">
        <f t="shared" si="261"/>
        <v>0.519615242270663</v>
      </c>
      <c r="CV226" s="5">
        <v>0.3</v>
      </c>
      <c r="CW226" s="33">
        <f t="shared" si="262"/>
        <v>0.133531392624523</v>
      </c>
      <c r="CX226" s="33">
        <f t="shared" si="263"/>
        <v>0.0246952947845805</v>
      </c>
      <c r="CY226" s="5">
        <v>23</v>
      </c>
      <c r="CZ226" s="14">
        <f t="shared" si="264"/>
        <v>4.67653718043597</v>
      </c>
      <c r="DA226" s="5">
        <v>2.7</v>
      </c>
      <c r="DB226" s="5">
        <v>29</v>
      </c>
      <c r="DC226" s="14">
        <f t="shared" si="265"/>
        <v>12.9903810567666</v>
      </c>
      <c r="DD226" s="5">
        <v>7.5</v>
      </c>
      <c r="DE226" s="33">
        <f t="shared" si="266"/>
        <v>0.231801614057324</v>
      </c>
      <c r="DF226" s="33">
        <f t="shared" si="267"/>
        <v>0.0806653794542009</v>
      </c>
      <c r="DG226" s="5">
        <v>14.2</v>
      </c>
      <c r="DH226" s="14">
        <f t="shared" si="268"/>
        <v>4.67653718043597</v>
      </c>
      <c r="DI226" s="5">
        <v>2.7</v>
      </c>
      <c r="DJ226" s="5">
        <v>14.7</v>
      </c>
      <c r="DK226" s="14">
        <f t="shared" si="269"/>
        <v>5.54256258422041</v>
      </c>
      <c r="DL226" s="5">
        <v>3.2</v>
      </c>
      <c r="DM226" s="33">
        <f t="shared" si="270"/>
        <v>0.0346055291774756</v>
      </c>
      <c r="DN226" s="33">
        <f t="shared" si="271"/>
        <v>0.0835412035121068</v>
      </c>
      <c r="EE226" s="5">
        <v>651</v>
      </c>
      <c r="EF226" s="14">
        <f t="shared" si="272"/>
        <v>60.6217782649107</v>
      </c>
      <c r="EG226" s="5">
        <v>35</v>
      </c>
      <c r="EH226" s="5">
        <v>588</v>
      </c>
      <c r="EI226" s="14">
        <f t="shared" si="273"/>
        <v>84.870489570875</v>
      </c>
      <c r="EJ226" s="5">
        <v>49</v>
      </c>
      <c r="EK226" s="33">
        <f t="shared" si="274"/>
        <v>-0.101782694309942</v>
      </c>
      <c r="EL226" s="33">
        <f t="shared" si="275"/>
        <v>0.00983495201757428</v>
      </c>
    </row>
    <row r="227" spans="1:142">
      <c r="A227" s="4">
        <v>41</v>
      </c>
      <c r="B227" s="4" t="s">
        <v>439</v>
      </c>
      <c r="C227" s="4" t="s">
        <v>411</v>
      </c>
      <c r="D227" s="4" t="s">
        <v>443</v>
      </c>
      <c r="E227" s="5">
        <v>-0.64</v>
      </c>
      <c r="F227" s="5">
        <v>51.41</v>
      </c>
      <c r="G227" s="3" t="s">
        <v>444</v>
      </c>
      <c r="H227" s="3" t="s">
        <v>123</v>
      </c>
      <c r="I227" s="4">
        <v>60</v>
      </c>
      <c r="J227" s="5">
        <v>10</v>
      </c>
      <c r="K227" s="4">
        <v>678</v>
      </c>
      <c r="L227" t="s">
        <v>136</v>
      </c>
      <c r="M227" s="8"/>
      <c r="N227" s="8"/>
      <c r="R227" s="6">
        <v>10</v>
      </c>
      <c r="S227" s="7" t="s">
        <v>96</v>
      </c>
      <c r="T227" s="4" t="s">
        <v>300</v>
      </c>
      <c r="U227" s="4" t="s">
        <v>125</v>
      </c>
      <c r="AA227" s="4">
        <v>2010</v>
      </c>
      <c r="AB227" s="4">
        <v>9</v>
      </c>
      <c r="AC227" s="7" t="s">
        <v>96</v>
      </c>
      <c r="AD227" s="4" t="s">
        <v>90</v>
      </c>
      <c r="AE227" s="5">
        <v>0.800599992275238</v>
      </c>
      <c r="AF227" s="4">
        <v>3</v>
      </c>
      <c r="AG227" s="4" t="s">
        <v>100</v>
      </c>
      <c r="AH227" s="4" t="s">
        <v>100</v>
      </c>
      <c r="AI227" s="4">
        <v>15</v>
      </c>
      <c r="AJ227" s="8">
        <v>24</v>
      </c>
      <c r="AK227" s="4" t="s">
        <v>364</v>
      </c>
      <c r="AL227" s="4" t="s">
        <v>114</v>
      </c>
      <c r="AM227" s="7" t="s">
        <v>95</v>
      </c>
      <c r="AN227" s="7" t="s">
        <v>95</v>
      </c>
      <c r="AO227" s="5">
        <v>3.76</v>
      </c>
      <c r="AP227" s="4">
        <v>2.43</v>
      </c>
      <c r="AQ227" s="9">
        <v>0.21</v>
      </c>
      <c r="AR227" s="9">
        <v>30.5</v>
      </c>
      <c r="AS227" s="9">
        <v>38</v>
      </c>
      <c r="AT227" s="9">
        <v>31</v>
      </c>
      <c r="AU227" s="5">
        <v>56.3</v>
      </c>
      <c r="AV227" s="14">
        <f t="shared" si="238"/>
        <v>6.49519052838329</v>
      </c>
      <c r="AW227" s="5">
        <v>3.75</v>
      </c>
      <c r="AX227" s="5">
        <v>49.39</v>
      </c>
      <c r="AY227" s="14">
        <f t="shared" si="239"/>
        <v>10.3230228131105</v>
      </c>
      <c r="AZ227" s="5">
        <v>5.96</v>
      </c>
      <c r="BA227" s="33">
        <f t="shared" si="240"/>
        <v>-0.130946560593111</v>
      </c>
      <c r="BB227" s="33">
        <f t="shared" si="241"/>
        <v>0.0189983337904571</v>
      </c>
      <c r="BC227" s="5">
        <v>213.78</v>
      </c>
      <c r="BD227" s="14">
        <f t="shared" si="252"/>
        <v>58.9243684734932</v>
      </c>
      <c r="BE227" s="5">
        <v>34.02</v>
      </c>
      <c r="BF227" s="5">
        <v>180.68</v>
      </c>
      <c r="BG227" s="14">
        <f t="shared" si="253"/>
        <v>45.466333698683</v>
      </c>
      <c r="BH227" s="5">
        <v>26.25</v>
      </c>
      <c r="BI227" s="33">
        <f t="shared" si="254"/>
        <v>-0.168219938059396</v>
      </c>
      <c r="BJ227" s="33">
        <f t="shared" si="255"/>
        <v>0.0464317068073915</v>
      </c>
      <c r="BK227" s="5">
        <v>164.23</v>
      </c>
      <c r="BL227" s="14">
        <f t="shared" si="256"/>
        <v>23.9023011444505</v>
      </c>
      <c r="BM227" s="5">
        <v>13.8</v>
      </c>
      <c r="BN227" s="5">
        <v>184.24</v>
      </c>
      <c r="BO227" s="14">
        <f t="shared" si="257"/>
        <v>32.7357602630518</v>
      </c>
      <c r="BP227" s="5">
        <v>18.9</v>
      </c>
      <c r="BQ227" s="33">
        <f t="shared" si="258"/>
        <v>0.114971371162961</v>
      </c>
      <c r="BR227" s="33">
        <f t="shared" si="259"/>
        <v>0.0175841804893998</v>
      </c>
      <c r="CI227" s="5">
        <v>24.3</v>
      </c>
      <c r="CJ227" s="14">
        <f t="shared" si="250"/>
        <v>4.50333209967908</v>
      </c>
      <c r="CK227" s="5">
        <v>2.6</v>
      </c>
      <c r="CL227" s="5">
        <v>26.9</v>
      </c>
      <c r="CM227" s="14">
        <f t="shared" si="251"/>
        <v>2.07846096908265</v>
      </c>
      <c r="CN227" s="5">
        <v>1.2</v>
      </c>
      <c r="CO227" s="33">
        <f t="shared" si="242"/>
        <v>0.10164993626129</v>
      </c>
      <c r="CP227" s="33">
        <f t="shared" si="243"/>
        <v>0.0134381416080532</v>
      </c>
      <c r="CQ227" s="5">
        <v>2.1</v>
      </c>
      <c r="CR227" s="14">
        <f t="shared" si="260"/>
        <v>0.346410161513775</v>
      </c>
      <c r="CS227" s="5">
        <v>0.2</v>
      </c>
      <c r="CT227" s="5">
        <v>2.2</v>
      </c>
      <c r="CU227" s="14">
        <f t="shared" si="261"/>
        <v>0.173205080756888</v>
      </c>
      <c r="CV227" s="5">
        <v>0.1</v>
      </c>
      <c r="CW227" s="33">
        <f t="shared" si="262"/>
        <v>0.0465200156348929</v>
      </c>
      <c r="CX227" s="33">
        <f t="shared" si="263"/>
        <v>0.0111364104870598</v>
      </c>
      <c r="CY227" s="5">
        <v>23</v>
      </c>
      <c r="CZ227" s="14">
        <f t="shared" si="264"/>
        <v>4.67653718043597</v>
      </c>
      <c r="DA227" s="5">
        <v>2.7</v>
      </c>
      <c r="DB227" s="5">
        <v>44</v>
      </c>
      <c r="DC227" s="14">
        <f t="shared" si="265"/>
        <v>14.3760217028217</v>
      </c>
      <c r="DD227" s="5">
        <v>8.3</v>
      </c>
      <c r="DE227" s="33">
        <f t="shared" si="266"/>
        <v>0.648695417989111</v>
      </c>
      <c r="DF227" s="33">
        <f t="shared" si="267"/>
        <v>0.0493643960224343</v>
      </c>
      <c r="DG227" s="5">
        <v>14.2</v>
      </c>
      <c r="DH227" s="14">
        <f t="shared" si="268"/>
        <v>4.67653718043597</v>
      </c>
      <c r="DI227" s="5">
        <v>2.7</v>
      </c>
      <c r="DJ227" s="5">
        <v>10.9</v>
      </c>
      <c r="DK227" s="14">
        <f t="shared" si="269"/>
        <v>0.692820323027551</v>
      </c>
      <c r="DL227" s="5">
        <v>0.4</v>
      </c>
      <c r="DM227" s="33">
        <f t="shared" si="270"/>
        <v>-0.264479175372117</v>
      </c>
      <c r="DN227" s="33">
        <f t="shared" si="271"/>
        <v>0.0375002289533209</v>
      </c>
      <c r="EE227" s="5">
        <v>651</v>
      </c>
      <c r="EF227" s="14">
        <f t="shared" si="272"/>
        <v>60.6217782649107</v>
      </c>
      <c r="EG227" s="5">
        <v>35</v>
      </c>
      <c r="EH227" s="5">
        <v>507</v>
      </c>
      <c r="EI227" s="14">
        <f t="shared" si="273"/>
        <v>363.730669589464</v>
      </c>
      <c r="EJ227" s="5">
        <v>210</v>
      </c>
      <c r="EK227" s="33">
        <f t="shared" si="274"/>
        <v>-0.249998638617385</v>
      </c>
      <c r="EL227" s="33">
        <f t="shared" si="275"/>
        <v>0.17445312792956</v>
      </c>
    </row>
    <row r="228" spans="1:142">
      <c r="A228" s="4">
        <v>41</v>
      </c>
      <c r="B228" s="4" t="s">
        <v>439</v>
      </c>
      <c r="C228" s="4" t="s">
        <v>411</v>
      </c>
      <c r="D228" s="4" t="s">
        <v>443</v>
      </c>
      <c r="E228" s="5">
        <v>-0.64</v>
      </c>
      <c r="F228" s="5">
        <v>51.41</v>
      </c>
      <c r="G228" s="3" t="s">
        <v>444</v>
      </c>
      <c r="H228" s="3" t="s">
        <v>123</v>
      </c>
      <c r="I228" s="4">
        <v>60</v>
      </c>
      <c r="J228" s="5">
        <v>10</v>
      </c>
      <c r="K228" s="4">
        <v>678</v>
      </c>
      <c r="L228" t="s">
        <v>173</v>
      </c>
      <c r="M228" s="8"/>
      <c r="N228" s="8"/>
      <c r="S228" s="8"/>
      <c r="V228" s="7" t="s">
        <v>234</v>
      </c>
      <c r="W228" s="7" t="s">
        <v>235</v>
      </c>
      <c r="X228" s="24" t="s">
        <v>375</v>
      </c>
      <c r="Y228" s="4" t="s">
        <v>305</v>
      </c>
      <c r="Z228" s="4" t="s">
        <v>125</v>
      </c>
      <c r="AA228" s="4">
        <v>2010</v>
      </c>
      <c r="AB228" s="4">
        <v>9</v>
      </c>
      <c r="AC228" s="7" t="s">
        <v>96</v>
      </c>
      <c r="AD228" s="4" t="s">
        <v>90</v>
      </c>
      <c r="AE228" s="5">
        <v>0.800599992275238</v>
      </c>
      <c r="AF228" s="4">
        <v>3</v>
      </c>
      <c r="AG228" s="4" t="s">
        <v>100</v>
      </c>
      <c r="AH228" s="4" t="s">
        <v>100</v>
      </c>
      <c r="AI228" s="4">
        <v>15</v>
      </c>
      <c r="AJ228" s="8">
        <v>24</v>
      </c>
      <c r="AK228" s="4" t="s">
        <v>365</v>
      </c>
      <c r="AL228" s="4" t="s">
        <v>114</v>
      </c>
      <c r="AM228" s="7" t="s">
        <v>95</v>
      </c>
      <c r="AN228" s="7" t="s">
        <v>95</v>
      </c>
      <c r="AO228" s="5">
        <v>3.76</v>
      </c>
      <c r="AP228" s="4">
        <v>2.43</v>
      </c>
      <c r="AQ228" s="9">
        <v>0.21</v>
      </c>
      <c r="AR228" s="9">
        <v>30.5</v>
      </c>
      <c r="AS228" s="9">
        <v>38</v>
      </c>
      <c r="AT228" s="9">
        <v>31</v>
      </c>
      <c r="AU228" s="5">
        <v>56.3</v>
      </c>
      <c r="AV228" s="14">
        <f t="shared" si="238"/>
        <v>6.49519052838329</v>
      </c>
      <c r="AW228" s="5">
        <v>3.75</v>
      </c>
      <c r="AX228" s="5">
        <v>45.16</v>
      </c>
      <c r="AY228" s="14">
        <f t="shared" si="239"/>
        <v>12.4880863225716</v>
      </c>
      <c r="AZ228" s="5">
        <v>7.21</v>
      </c>
      <c r="BA228" s="33">
        <f t="shared" si="240"/>
        <v>-0.220482795864184</v>
      </c>
      <c r="BB228" s="33">
        <f t="shared" si="241"/>
        <v>0.029926132758949</v>
      </c>
      <c r="BC228" s="5">
        <v>213.78</v>
      </c>
      <c r="BD228" s="14">
        <f t="shared" si="252"/>
        <v>58.9243684734932</v>
      </c>
      <c r="BE228" s="5">
        <v>34.02</v>
      </c>
      <c r="BF228" s="5">
        <v>215.56</v>
      </c>
      <c r="BG228" s="14">
        <f t="shared" si="253"/>
        <v>82.9998746987006</v>
      </c>
      <c r="BH228" s="5">
        <v>47.92</v>
      </c>
      <c r="BI228" s="33">
        <f t="shared" si="254"/>
        <v>0.0082918442194968</v>
      </c>
      <c r="BJ228" s="33">
        <f t="shared" si="255"/>
        <v>0.0747435037387534</v>
      </c>
      <c r="BK228" s="5">
        <v>164.23</v>
      </c>
      <c r="BL228" s="14">
        <f t="shared" si="256"/>
        <v>23.9023011444505</v>
      </c>
      <c r="BM228" s="5">
        <v>13.8</v>
      </c>
      <c r="BN228" s="5">
        <v>257.59</v>
      </c>
      <c r="BO228" s="14">
        <f t="shared" si="257"/>
        <v>38.9191816460727</v>
      </c>
      <c r="BP228" s="5">
        <v>22.47</v>
      </c>
      <c r="BQ228" s="33">
        <f t="shared" si="258"/>
        <v>0.450101289251442</v>
      </c>
      <c r="BR228" s="33">
        <f t="shared" si="259"/>
        <v>0.0146701485160197</v>
      </c>
      <c r="CI228" s="5">
        <v>24.3</v>
      </c>
      <c r="CJ228" s="14">
        <f t="shared" si="250"/>
        <v>4.50333209967908</v>
      </c>
      <c r="CK228" s="5">
        <v>2.6</v>
      </c>
      <c r="CL228" s="5">
        <v>24.9</v>
      </c>
      <c r="CM228" s="14">
        <f t="shared" si="251"/>
        <v>3.81051177665153</v>
      </c>
      <c r="CN228" s="5">
        <v>2.2</v>
      </c>
      <c r="CO228" s="33">
        <f t="shared" si="242"/>
        <v>0.0243914531241591</v>
      </c>
      <c r="CP228" s="33">
        <f t="shared" si="243"/>
        <v>0.019254445062923</v>
      </c>
      <c r="CQ228" s="5">
        <v>2.1</v>
      </c>
      <c r="CR228" s="14">
        <f t="shared" si="260"/>
        <v>0.346410161513775</v>
      </c>
      <c r="CS228" s="5">
        <v>0.2</v>
      </c>
      <c r="CT228" s="5">
        <v>2</v>
      </c>
      <c r="CU228" s="14">
        <f t="shared" si="261"/>
        <v>0.173205080756888</v>
      </c>
      <c r="CV228" s="5">
        <v>0.1</v>
      </c>
      <c r="CW228" s="33">
        <f t="shared" si="262"/>
        <v>-0.048790164169432</v>
      </c>
      <c r="CX228" s="33">
        <f t="shared" si="263"/>
        <v>0.0115702947845805</v>
      </c>
      <c r="CY228" s="5">
        <v>23</v>
      </c>
      <c r="CZ228" s="14">
        <f t="shared" si="264"/>
        <v>4.67653718043597</v>
      </c>
      <c r="DA228" s="5">
        <v>2.7</v>
      </c>
      <c r="DB228" s="5">
        <v>36</v>
      </c>
      <c r="DC228" s="14">
        <f t="shared" si="265"/>
        <v>6.06217782649107</v>
      </c>
      <c r="DD228" s="5">
        <v>3.5</v>
      </c>
      <c r="DE228" s="33">
        <f t="shared" si="266"/>
        <v>0.44802472252696</v>
      </c>
      <c r="DF228" s="33">
        <f t="shared" si="267"/>
        <v>0.0232328788303111</v>
      </c>
      <c r="DG228" s="5">
        <v>14.2</v>
      </c>
      <c r="DH228" s="14">
        <f t="shared" si="268"/>
        <v>4.67653718043597</v>
      </c>
      <c r="DI228" s="5">
        <v>2.7</v>
      </c>
      <c r="DJ228" s="5">
        <v>10.3</v>
      </c>
      <c r="DK228" s="14">
        <f t="shared" si="269"/>
        <v>2.07846096908265</v>
      </c>
      <c r="DL228" s="5">
        <v>1.2</v>
      </c>
      <c r="DM228" s="33">
        <f t="shared" si="270"/>
        <v>-0.321098069371625</v>
      </c>
      <c r="DN228" s="33">
        <f t="shared" si="271"/>
        <v>0.0497269220556205</v>
      </c>
      <c r="EE228" s="5">
        <v>651</v>
      </c>
      <c r="EF228" s="14">
        <f t="shared" si="272"/>
        <v>60.6217782649107</v>
      </c>
      <c r="EG228" s="5">
        <v>35</v>
      </c>
      <c r="EH228" s="5">
        <v>746</v>
      </c>
      <c r="EI228" s="14">
        <f t="shared" si="273"/>
        <v>152.420471066061</v>
      </c>
      <c r="EJ228" s="5">
        <v>88</v>
      </c>
      <c r="EK228" s="33">
        <f t="shared" si="274"/>
        <v>0.136215957995192</v>
      </c>
      <c r="EL228" s="33">
        <f t="shared" si="275"/>
        <v>0.0168056510730472</v>
      </c>
    </row>
    <row r="229" spans="1:142">
      <c r="A229" s="4">
        <v>41</v>
      </c>
      <c r="B229" s="4" t="s">
        <v>439</v>
      </c>
      <c r="C229" s="4" t="s">
        <v>411</v>
      </c>
      <c r="D229" s="4" t="s">
        <v>443</v>
      </c>
      <c r="E229" s="5">
        <v>-0.64</v>
      </c>
      <c r="F229" s="5">
        <v>51.41</v>
      </c>
      <c r="G229" s="3" t="s">
        <v>444</v>
      </c>
      <c r="H229" s="3" t="s">
        <v>123</v>
      </c>
      <c r="I229" s="4">
        <v>60</v>
      </c>
      <c r="J229" s="5">
        <v>10</v>
      </c>
      <c r="K229" s="4">
        <v>678</v>
      </c>
      <c r="L229" t="s">
        <v>86</v>
      </c>
      <c r="M229" s="6">
        <v>10</v>
      </c>
      <c r="N229" s="7" t="s">
        <v>96</v>
      </c>
      <c r="O229" s="4" t="s">
        <v>88</v>
      </c>
      <c r="P229" s="4" t="s">
        <v>88</v>
      </c>
      <c r="Q229" s="4" t="s">
        <v>125</v>
      </c>
      <c r="S229" s="8"/>
      <c r="AA229" s="4">
        <v>2010</v>
      </c>
      <c r="AB229" s="4">
        <v>9</v>
      </c>
      <c r="AC229" s="7" t="s">
        <v>96</v>
      </c>
      <c r="AD229" s="4" t="s">
        <v>90</v>
      </c>
      <c r="AE229" s="5">
        <v>0.800599992275238</v>
      </c>
      <c r="AF229" s="4">
        <v>3</v>
      </c>
      <c r="AG229" s="4" t="s">
        <v>100</v>
      </c>
      <c r="AH229" s="4" t="s">
        <v>100</v>
      </c>
      <c r="AI229" s="4">
        <v>15</v>
      </c>
      <c r="AJ229" s="8">
        <v>24</v>
      </c>
      <c r="AK229" s="4" t="s">
        <v>213</v>
      </c>
      <c r="AL229" s="4" t="s">
        <v>114</v>
      </c>
      <c r="AM229" s="7" t="s">
        <v>180</v>
      </c>
      <c r="AN229" s="7" t="s">
        <v>180</v>
      </c>
      <c r="AO229" s="5">
        <v>3.76</v>
      </c>
      <c r="AP229" s="4">
        <v>2.43</v>
      </c>
      <c r="AQ229" s="9">
        <v>0.21</v>
      </c>
      <c r="AR229" s="9">
        <v>30.5</v>
      </c>
      <c r="AS229" s="9">
        <v>36</v>
      </c>
      <c r="AT229" s="9">
        <v>35</v>
      </c>
      <c r="AU229" s="5">
        <v>50.56</v>
      </c>
      <c r="AV229" s="14">
        <f t="shared" si="238"/>
        <v>13.8390859524753</v>
      </c>
      <c r="AW229" s="5">
        <v>7.99</v>
      </c>
      <c r="AX229" s="5">
        <v>46.24</v>
      </c>
      <c r="AY229" s="14">
        <f t="shared" si="239"/>
        <v>7.46513898062186</v>
      </c>
      <c r="AZ229" s="5">
        <v>4.31</v>
      </c>
      <c r="BA229" s="33">
        <f t="shared" si="240"/>
        <v>-0.08931552547448</v>
      </c>
      <c r="BB229" s="33">
        <f t="shared" si="241"/>
        <v>0.0336614824443721</v>
      </c>
      <c r="BC229" s="5">
        <v>97.45</v>
      </c>
      <c r="BD229" s="14">
        <f t="shared" si="252"/>
        <v>38.901861137997</v>
      </c>
      <c r="BE229" s="5">
        <v>22.46</v>
      </c>
      <c r="BF229" s="5">
        <v>89.92</v>
      </c>
      <c r="BG229" s="14">
        <f t="shared" si="253"/>
        <v>24.4911984190239</v>
      </c>
      <c r="BH229" s="5">
        <v>14.14</v>
      </c>
      <c r="BI229" s="33">
        <f t="shared" si="254"/>
        <v>-0.0804190398081897</v>
      </c>
      <c r="BJ229" s="33">
        <f t="shared" si="255"/>
        <v>0.0778475671721907</v>
      </c>
      <c r="BK229" s="5">
        <v>93.01</v>
      </c>
      <c r="BL229" s="14">
        <f t="shared" si="256"/>
        <v>13.9256884928538</v>
      </c>
      <c r="BM229" s="5">
        <v>8.04</v>
      </c>
      <c r="BN229" s="5">
        <v>103.39</v>
      </c>
      <c r="BO229" s="14">
        <f t="shared" si="257"/>
        <v>51.5631525413255</v>
      </c>
      <c r="BP229" s="5">
        <v>29.77</v>
      </c>
      <c r="BQ229" s="33">
        <f t="shared" si="258"/>
        <v>0.105801231344226</v>
      </c>
      <c r="BR229" s="33">
        <f t="shared" si="259"/>
        <v>0.0903810684883206</v>
      </c>
      <c r="CI229" s="5">
        <v>10.5</v>
      </c>
      <c r="CJ229" s="14">
        <f t="shared" si="250"/>
        <v>2.59807621135332</v>
      </c>
      <c r="CK229" s="5">
        <v>1.5</v>
      </c>
      <c r="CL229" s="5">
        <v>12.8</v>
      </c>
      <c r="CM229" s="14">
        <f t="shared" si="251"/>
        <v>2.25166604983954</v>
      </c>
      <c r="CN229" s="5">
        <v>1.3</v>
      </c>
      <c r="CO229" s="33">
        <f t="shared" si="242"/>
        <v>0.198069913762094</v>
      </c>
      <c r="CP229" s="33">
        <f t="shared" si="243"/>
        <v>0.0307231046715561</v>
      </c>
      <c r="CQ229" s="5">
        <v>1</v>
      </c>
      <c r="CR229" s="14">
        <f t="shared" si="260"/>
        <v>0.173205080756888</v>
      </c>
      <c r="CS229" s="5">
        <v>0.1</v>
      </c>
      <c r="CT229" s="5">
        <v>1.2</v>
      </c>
      <c r="CU229" s="14">
        <f t="shared" si="261"/>
        <v>0.173205080756888</v>
      </c>
      <c r="CV229" s="5">
        <v>0.1</v>
      </c>
      <c r="CW229" s="33">
        <f t="shared" si="262"/>
        <v>0.182321556793955</v>
      </c>
      <c r="CX229" s="33">
        <f t="shared" si="263"/>
        <v>0.0169444444444444</v>
      </c>
      <c r="CY229" s="5">
        <v>15</v>
      </c>
      <c r="CZ229" s="14">
        <f t="shared" si="264"/>
        <v>2.59807621135332</v>
      </c>
      <c r="DA229" s="5">
        <v>1.5</v>
      </c>
      <c r="DB229" s="5">
        <v>16</v>
      </c>
      <c r="DC229" s="14">
        <f t="shared" si="265"/>
        <v>5.36935750346352</v>
      </c>
      <c r="DD229" s="5">
        <v>3.1</v>
      </c>
      <c r="DE229" s="33">
        <f t="shared" si="266"/>
        <v>0.0645385211375711</v>
      </c>
      <c r="DF229" s="33">
        <f t="shared" si="267"/>
        <v>0.0475390625</v>
      </c>
      <c r="DG229" s="5">
        <v>4.2</v>
      </c>
      <c r="DH229" s="14">
        <f t="shared" si="268"/>
        <v>4.15692193816531</v>
      </c>
      <c r="DI229" s="5">
        <v>2.4</v>
      </c>
      <c r="DJ229" s="5">
        <v>3.8</v>
      </c>
      <c r="DK229" s="14">
        <f t="shared" si="269"/>
        <v>1.73205080756888</v>
      </c>
      <c r="DL229" s="5">
        <v>1</v>
      </c>
      <c r="DM229" s="33">
        <f t="shared" si="270"/>
        <v>-0.100083458556983</v>
      </c>
      <c r="DN229" s="33">
        <f t="shared" si="271"/>
        <v>0.395782689807225</v>
      </c>
      <c r="EE229" s="5">
        <v>351</v>
      </c>
      <c r="EF229" s="14">
        <f t="shared" si="272"/>
        <v>79.6743371481683</v>
      </c>
      <c r="EG229" s="5">
        <v>46</v>
      </c>
      <c r="EH229" s="5">
        <v>317</v>
      </c>
      <c r="EI229" s="14">
        <f t="shared" si="273"/>
        <v>162.812775911474</v>
      </c>
      <c r="EJ229" s="5">
        <v>94</v>
      </c>
      <c r="EK229" s="33">
        <f t="shared" si="274"/>
        <v>-0.101884449588585</v>
      </c>
      <c r="EL229" s="33">
        <f t="shared" si="275"/>
        <v>0.105105207457837</v>
      </c>
    </row>
    <row r="230" spans="1:142">
      <c r="A230" s="4">
        <v>41</v>
      </c>
      <c r="B230" s="4" t="s">
        <v>439</v>
      </c>
      <c r="C230" s="4" t="s">
        <v>411</v>
      </c>
      <c r="D230" s="4" t="s">
        <v>443</v>
      </c>
      <c r="E230" s="5">
        <v>-0.64</v>
      </c>
      <c r="F230" s="5">
        <v>51.41</v>
      </c>
      <c r="G230" s="3" t="s">
        <v>444</v>
      </c>
      <c r="H230" s="3" t="s">
        <v>123</v>
      </c>
      <c r="I230" s="4">
        <v>60</v>
      </c>
      <c r="J230" s="5">
        <v>10</v>
      </c>
      <c r="K230" s="4">
        <v>678</v>
      </c>
      <c r="L230" t="s">
        <v>136</v>
      </c>
      <c r="M230" s="8"/>
      <c r="N230" s="8"/>
      <c r="R230" s="6">
        <v>10</v>
      </c>
      <c r="S230" s="7" t="s">
        <v>96</v>
      </c>
      <c r="T230" s="4" t="s">
        <v>300</v>
      </c>
      <c r="U230" s="4" t="s">
        <v>125</v>
      </c>
      <c r="AA230" s="4">
        <v>2010</v>
      </c>
      <c r="AB230" s="4">
        <v>9</v>
      </c>
      <c r="AC230" s="7" t="s">
        <v>96</v>
      </c>
      <c r="AD230" s="4" t="s">
        <v>90</v>
      </c>
      <c r="AE230" s="5">
        <v>0.800599992275238</v>
      </c>
      <c r="AF230" s="4">
        <v>3</v>
      </c>
      <c r="AG230" s="4" t="s">
        <v>100</v>
      </c>
      <c r="AH230" s="4" t="s">
        <v>100</v>
      </c>
      <c r="AI230" s="4">
        <v>15</v>
      </c>
      <c r="AJ230" s="8">
        <v>24</v>
      </c>
      <c r="AK230" s="4" t="s">
        <v>364</v>
      </c>
      <c r="AL230" s="4" t="s">
        <v>114</v>
      </c>
      <c r="AM230" s="7" t="s">
        <v>180</v>
      </c>
      <c r="AN230" s="7" t="s">
        <v>180</v>
      </c>
      <c r="AO230" s="5">
        <v>3.76</v>
      </c>
      <c r="AP230" s="4">
        <v>2.43</v>
      </c>
      <c r="AQ230" s="9">
        <v>0.21</v>
      </c>
      <c r="AR230" s="9">
        <v>30.5</v>
      </c>
      <c r="AS230" s="9">
        <v>36</v>
      </c>
      <c r="AT230" s="9">
        <v>35</v>
      </c>
      <c r="AU230" s="5">
        <v>50.56</v>
      </c>
      <c r="AV230" s="14">
        <f t="shared" si="238"/>
        <v>13.8390859524753</v>
      </c>
      <c r="AW230" s="5">
        <v>7.99</v>
      </c>
      <c r="AX230" s="5">
        <v>43.57</v>
      </c>
      <c r="AY230" s="14">
        <f t="shared" si="239"/>
        <v>7.1014083110324</v>
      </c>
      <c r="AZ230" s="5">
        <v>4.1</v>
      </c>
      <c r="BA230" s="33">
        <f t="shared" si="240"/>
        <v>-0.148791909709251</v>
      </c>
      <c r="BB230" s="33">
        <f t="shared" si="241"/>
        <v>0.033828583033503</v>
      </c>
      <c r="BC230" s="5">
        <v>97.45</v>
      </c>
      <c r="BD230" s="14">
        <f t="shared" si="252"/>
        <v>38.901861137997</v>
      </c>
      <c r="BE230" s="5">
        <v>22.46</v>
      </c>
      <c r="BF230" s="5">
        <v>84.23</v>
      </c>
      <c r="BG230" s="14">
        <f t="shared" si="253"/>
        <v>3.7065887281974</v>
      </c>
      <c r="BH230" s="5">
        <v>2.14</v>
      </c>
      <c r="BI230" s="33">
        <f t="shared" si="254"/>
        <v>-0.145788273626298</v>
      </c>
      <c r="BJ230" s="33">
        <f t="shared" si="255"/>
        <v>0.0537652214466917</v>
      </c>
      <c r="BK230" s="5">
        <v>93.01</v>
      </c>
      <c r="BL230" s="14">
        <f t="shared" si="256"/>
        <v>13.9256884928538</v>
      </c>
      <c r="BM230" s="5">
        <v>8.04</v>
      </c>
      <c r="BN230" s="5">
        <v>110.24</v>
      </c>
      <c r="BO230" s="14">
        <f t="shared" si="257"/>
        <v>12.8171759760097</v>
      </c>
      <c r="BP230" s="5">
        <v>7.4</v>
      </c>
      <c r="BQ230" s="33">
        <f t="shared" si="258"/>
        <v>0.169952793010973</v>
      </c>
      <c r="BR230" s="33">
        <f t="shared" si="259"/>
        <v>0.0119782104647222</v>
      </c>
      <c r="CI230" s="5">
        <v>10.5</v>
      </c>
      <c r="CJ230" s="14">
        <f t="shared" si="250"/>
        <v>2.59807621135332</v>
      </c>
      <c r="CK230" s="5">
        <v>1.5</v>
      </c>
      <c r="CL230" s="5">
        <v>11.6</v>
      </c>
      <c r="CM230" s="14">
        <f t="shared" si="251"/>
        <v>2.25166604983954</v>
      </c>
      <c r="CN230" s="5">
        <v>1.3</v>
      </c>
      <c r="CO230" s="33">
        <f t="shared" si="242"/>
        <v>0.0996298409488414</v>
      </c>
      <c r="CP230" s="33">
        <f t="shared" si="243"/>
        <v>0.0329676162974108</v>
      </c>
      <c r="CQ230" s="5">
        <v>1</v>
      </c>
      <c r="CR230" s="14">
        <f t="shared" si="260"/>
        <v>0.173205080756888</v>
      </c>
      <c r="CS230" s="5">
        <v>0.1</v>
      </c>
      <c r="CT230" s="5">
        <v>1</v>
      </c>
      <c r="CU230" s="14">
        <f t="shared" si="261"/>
        <v>0.346410161513775</v>
      </c>
      <c r="CV230" s="5">
        <v>0.2</v>
      </c>
      <c r="CW230" s="33">
        <f t="shared" si="262"/>
        <v>0</v>
      </c>
      <c r="CX230" s="33">
        <f t="shared" si="263"/>
        <v>0.05</v>
      </c>
      <c r="CY230" s="5">
        <v>15</v>
      </c>
      <c r="CZ230" s="14">
        <f t="shared" si="264"/>
        <v>2.59807621135332</v>
      </c>
      <c r="DA230" s="5">
        <v>1.5</v>
      </c>
      <c r="DB230" s="5">
        <v>19</v>
      </c>
      <c r="DC230" s="14">
        <f t="shared" si="265"/>
        <v>1.73205080756888</v>
      </c>
      <c r="DD230" s="5">
        <v>1</v>
      </c>
      <c r="DE230" s="33">
        <f t="shared" si="266"/>
        <v>0.23638877806423</v>
      </c>
      <c r="DF230" s="33">
        <f t="shared" si="267"/>
        <v>0.0127700831024931</v>
      </c>
      <c r="DG230" s="5">
        <v>4.2</v>
      </c>
      <c r="DH230" s="14">
        <f t="shared" si="268"/>
        <v>4.15692193816531</v>
      </c>
      <c r="DI230" s="5">
        <v>2.4</v>
      </c>
      <c r="DJ230" s="5">
        <v>2.9</v>
      </c>
      <c r="DK230" s="14">
        <f t="shared" si="269"/>
        <v>1.3856406460551</v>
      </c>
      <c r="DL230" s="5">
        <v>0.8</v>
      </c>
      <c r="DM230" s="33">
        <f t="shared" si="270"/>
        <v>-0.370373788296894</v>
      </c>
      <c r="DN230" s="33">
        <f t="shared" si="271"/>
        <v>0.402630493338834</v>
      </c>
      <c r="EE230" s="5">
        <v>351</v>
      </c>
      <c r="EF230" s="14">
        <f t="shared" si="272"/>
        <v>79.6743371481683</v>
      </c>
      <c r="EG230" s="5">
        <v>46</v>
      </c>
      <c r="EH230" s="5">
        <v>248</v>
      </c>
      <c r="EI230" s="14">
        <f t="shared" si="273"/>
        <v>304.840942132122</v>
      </c>
      <c r="EJ230" s="5">
        <v>176</v>
      </c>
      <c r="EK230" s="33">
        <f t="shared" si="274"/>
        <v>-0.347357477300883</v>
      </c>
      <c r="EL230" s="33">
        <f t="shared" si="275"/>
        <v>0.520817224808497</v>
      </c>
    </row>
    <row r="231" spans="1:142">
      <c r="A231" s="4">
        <v>41</v>
      </c>
      <c r="B231" s="4" t="s">
        <v>439</v>
      </c>
      <c r="C231" s="4" t="s">
        <v>411</v>
      </c>
      <c r="D231" s="4" t="s">
        <v>443</v>
      </c>
      <c r="E231" s="5">
        <v>-0.64</v>
      </c>
      <c r="F231" s="5">
        <v>51.41</v>
      </c>
      <c r="G231" s="3" t="s">
        <v>444</v>
      </c>
      <c r="H231" s="3" t="s">
        <v>123</v>
      </c>
      <c r="I231" s="4">
        <v>60</v>
      </c>
      <c r="J231" s="5">
        <v>10</v>
      </c>
      <c r="K231" s="4">
        <v>678</v>
      </c>
      <c r="L231" t="s">
        <v>173</v>
      </c>
      <c r="M231" s="8"/>
      <c r="N231" s="8"/>
      <c r="S231" s="8"/>
      <c r="V231" s="7" t="s">
        <v>234</v>
      </c>
      <c r="W231" s="7" t="s">
        <v>235</v>
      </c>
      <c r="X231" s="24" t="s">
        <v>375</v>
      </c>
      <c r="Y231" s="4" t="s">
        <v>305</v>
      </c>
      <c r="Z231" s="4" t="s">
        <v>125</v>
      </c>
      <c r="AA231" s="4">
        <v>2010</v>
      </c>
      <c r="AB231" s="4">
        <v>9</v>
      </c>
      <c r="AC231" s="7" t="s">
        <v>96</v>
      </c>
      <c r="AD231" s="4" t="s">
        <v>90</v>
      </c>
      <c r="AE231" s="5">
        <v>0.800599992275238</v>
      </c>
      <c r="AF231" s="4">
        <v>3</v>
      </c>
      <c r="AG231" s="4" t="s">
        <v>100</v>
      </c>
      <c r="AH231" s="4" t="s">
        <v>100</v>
      </c>
      <c r="AI231" s="4">
        <v>15</v>
      </c>
      <c r="AJ231" s="8">
        <v>24</v>
      </c>
      <c r="AK231" s="4" t="s">
        <v>365</v>
      </c>
      <c r="AL231" s="4" t="s">
        <v>114</v>
      </c>
      <c r="AM231" s="7" t="s">
        <v>180</v>
      </c>
      <c r="AN231" s="7" t="s">
        <v>180</v>
      </c>
      <c r="AO231" s="5">
        <v>3.76</v>
      </c>
      <c r="AP231" s="4">
        <v>2.43</v>
      </c>
      <c r="AQ231" s="9">
        <v>0.21</v>
      </c>
      <c r="AR231" s="9">
        <v>30.5</v>
      </c>
      <c r="AS231" s="9">
        <v>36</v>
      </c>
      <c r="AT231" s="9">
        <v>35</v>
      </c>
      <c r="AU231" s="5">
        <v>50.56</v>
      </c>
      <c r="AV231" s="14">
        <f t="shared" si="238"/>
        <v>13.8390859524753</v>
      </c>
      <c r="AW231" s="5">
        <v>7.99</v>
      </c>
      <c r="AX231" s="5">
        <v>43.05</v>
      </c>
      <c r="AY231" s="14">
        <f t="shared" si="239"/>
        <v>6.78963916567</v>
      </c>
      <c r="AZ231" s="5">
        <v>3.92</v>
      </c>
      <c r="BA231" s="33">
        <f t="shared" si="240"/>
        <v>-0.160798518964862</v>
      </c>
      <c r="BB231" s="33">
        <f t="shared" si="241"/>
        <v>0.0332648618661916</v>
      </c>
      <c r="BC231" s="5">
        <v>97.45</v>
      </c>
      <c r="BD231" s="14">
        <f t="shared" si="252"/>
        <v>38.901861137997</v>
      </c>
      <c r="BE231" s="5">
        <v>22.46</v>
      </c>
      <c r="BF231" s="5">
        <v>76.52</v>
      </c>
      <c r="BG231" s="14">
        <f t="shared" si="253"/>
        <v>11.5354583784087</v>
      </c>
      <c r="BH231" s="5">
        <v>6.66</v>
      </c>
      <c r="BI231" s="33">
        <f t="shared" si="254"/>
        <v>-0.241787281381519</v>
      </c>
      <c r="BJ231" s="33">
        <f t="shared" si="255"/>
        <v>0.0606950021743745</v>
      </c>
      <c r="BK231" s="5">
        <v>93.01</v>
      </c>
      <c r="BL231" s="14">
        <f t="shared" si="256"/>
        <v>13.9256884928538</v>
      </c>
      <c r="BM231" s="5">
        <v>8.04</v>
      </c>
      <c r="BN231" s="5">
        <v>101.43</v>
      </c>
      <c r="BO231" s="14">
        <f t="shared" si="257"/>
        <v>32.9782473761114</v>
      </c>
      <c r="BP231" s="5">
        <v>19.04</v>
      </c>
      <c r="BQ231" s="33">
        <f t="shared" si="258"/>
        <v>0.0866618911335291</v>
      </c>
      <c r="BR231" s="33">
        <f t="shared" si="259"/>
        <v>0.0427094455994691</v>
      </c>
      <c r="CI231" s="5">
        <v>10.5</v>
      </c>
      <c r="CJ231" s="14">
        <f t="shared" si="250"/>
        <v>2.59807621135332</v>
      </c>
      <c r="CK231" s="5">
        <v>1.5</v>
      </c>
      <c r="CL231" s="5">
        <v>10.1</v>
      </c>
      <c r="CM231" s="14">
        <f t="shared" si="251"/>
        <v>1.21243556529821</v>
      </c>
      <c r="CN231" s="5">
        <v>0.7</v>
      </c>
      <c r="CO231" s="33">
        <f t="shared" si="242"/>
        <v>-0.0388398333162638</v>
      </c>
      <c r="CP231" s="33">
        <f t="shared" si="243"/>
        <v>0.0252116139074</v>
      </c>
      <c r="CQ231" s="5">
        <v>1</v>
      </c>
      <c r="CR231" s="14">
        <f t="shared" si="260"/>
        <v>0.173205080756888</v>
      </c>
      <c r="CS231" s="5">
        <v>0.1</v>
      </c>
      <c r="CT231" s="5">
        <v>0.9</v>
      </c>
      <c r="CU231" s="14">
        <f t="shared" si="261"/>
        <v>0.173205080756888</v>
      </c>
      <c r="CV231" s="5">
        <v>0.1</v>
      </c>
      <c r="CW231" s="33">
        <f t="shared" si="262"/>
        <v>-0.105360515657826</v>
      </c>
      <c r="CX231" s="33">
        <f t="shared" si="263"/>
        <v>0.0223456790123457</v>
      </c>
      <c r="CY231" s="5">
        <v>15</v>
      </c>
      <c r="CZ231" s="14">
        <f t="shared" si="264"/>
        <v>2.59807621135332</v>
      </c>
      <c r="DA231" s="5">
        <v>1.5</v>
      </c>
      <c r="DB231" s="5">
        <v>18</v>
      </c>
      <c r="DC231" s="14">
        <f t="shared" si="265"/>
        <v>1.73205080756888</v>
      </c>
      <c r="DD231" s="5">
        <v>1</v>
      </c>
      <c r="DE231" s="33">
        <f t="shared" si="266"/>
        <v>0.182321556793954</v>
      </c>
      <c r="DF231" s="33">
        <f t="shared" si="267"/>
        <v>0.0130864197530864</v>
      </c>
      <c r="DG231" s="5">
        <v>4.2</v>
      </c>
      <c r="DH231" s="14">
        <f t="shared" si="268"/>
        <v>4.15692193816531</v>
      </c>
      <c r="DI231" s="5">
        <v>2.4</v>
      </c>
      <c r="DJ231" s="5">
        <v>4</v>
      </c>
      <c r="DK231" s="14">
        <f t="shared" si="269"/>
        <v>1.3856406460551</v>
      </c>
      <c r="DL231" s="5">
        <v>0.8</v>
      </c>
      <c r="DM231" s="33">
        <f t="shared" si="270"/>
        <v>-0.0487901641694322</v>
      </c>
      <c r="DN231" s="33">
        <f t="shared" si="271"/>
        <v>0.366530612244898</v>
      </c>
      <c r="EE231" s="5">
        <v>351</v>
      </c>
      <c r="EF231" s="14">
        <f t="shared" si="272"/>
        <v>79.6743371481683</v>
      </c>
      <c r="EG231" s="5">
        <v>46</v>
      </c>
      <c r="EH231" s="5">
        <v>342</v>
      </c>
      <c r="EI231" s="14">
        <f t="shared" si="273"/>
        <v>429.548600277082</v>
      </c>
      <c r="EJ231" s="5">
        <v>248</v>
      </c>
      <c r="EK231" s="33">
        <f t="shared" si="274"/>
        <v>-0.0259754864032606</v>
      </c>
      <c r="EL231" s="33">
        <f t="shared" si="275"/>
        <v>0.543012194944545</v>
      </c>
    </row>
    <row r="232" spans="1:142">
      <c r="A232" s="4">
        <v>41</v>
      </c>
      <c r="B232" s="4" t="s">
        <v>439</v>
      </c>
      <c r="C232" s="4" t="s">
        <v>411</v>
      </c>
      <c r="D232" s="4" t="s">
        <v>445</v>
      </c>
      <c r="E232" s="5">
        <v>-0.64</v>
      </c>
      <c r="F232" s="5">
        <v>51.41</v>
      </c>
      <c r="G232" s="3" t="s">
        <v>444</v>
      </c>
      <c r="H232" s="3" t="s">
        <v>123</v>
      </c>
      <c r="I232" s="4">
        <v>60</v>
      </c>
      <c r="J232" s="5">
        <v>10</v>
      </c>
      <c r="K232" s="4">
        <v>678</v>
      </c>
      <c r="L232" t="s">
        <v>86</v>
      </c>
      <c r="M232" s="6">
        <v>10</v>
      </c>
      <c r="N232" s="7" t="s">
        <v>96</v>
      </c>
      <c r="O232" s="4" t="s">
        <v>88</v>
      </c>
      <c r="P232" s="4" t="s">
        <v>88</v>
      </c>
      <c r="Q232" s="4" t="s">
        <v>125</v>
      </c>
      <c r="S232" s="8"/>
      <c r="AA232" s="4">
        <v>2010</v>
      </c>
      <c r="AB232" s="4">
        <v>9</v>
      </c>
      <c r="AC232" s="7" t="s">
        <v>96</v>
      </c>
      <c r="AD232" s="4" t="s">
        <v>90</v>
      </c>
      <c r="AE232" s="5">
        <v>0.800599992275238</v>
      </c>
      <c r="AF232" s="4">
        <v>3</v>
      </c>
      <c r="AG232" s="4" t="s">
        <v>100</v>
      </c>
      <c r="AH232" s="4" t="s">
        <v>100</v>
      </c>
      <c r="AI232" s="4">
        <v>15</v>
      </c>
      <c r="AJ232" s="8">
        <v>24</v>
      </c>
      <c r="AK232" s="4" t="s">
        <v>213</v>
      </c>
      <c r="AL232" s="4" t="s">
        <v>114</v>
      </c>
      <c r="AM232" s="7" t="s">
        <v>95</v>
      </c>
      <c r="AN232" s="7" t="s">
        <v>95</v>
      </c>
      <c r="AO232" s="5">
        <v>5.12</v>
      </c>
      <c r="AP232" s="5">
        <v>3.67</v>
      </c>
      <c r="AQ232" s="9">
        <v>0.31</v>
      </c>
      <c r="AR232" s="9">
        <v>30.5</v>
      </c>
      <c r="AS232" s="9">
        <v>38</v>
      </c>
      <c r="AT232" s="9">
        <v>31</v>
      </c>
      <c r="AU232" s="5">
        <v>44.42</v>
      </c>
      <c r="AV232" s="14">
        <f t="shared" si="238"/>
        <v>2.80592230826158</v>
      </c>
      <c r="AW232" s="5">
        <v>1.62</v>
      </c>
      <c r="AX232" s="5">
        <v>48.37</v>
      </c>
      <c r="AY232" s="14">
        <f t="shared" si="239"/>
        <v>3.37749907475931</v>
      </c>
      <c r="AZ232" s="5">
        <v>1.95</v>
      </c>
      <c r="BA232" s="33">
        <f t="shared" si="240"/>
        <v>0.0851899683686104</v>
      </c>
      <c r="BB232" s="33">
        <f t="shared" si="241"/>
        <v>0.00295530346817076</v>
      </c>
      <c r="BC232" s="5">
        <v>320.97</v>
      </c>
      <c r="BD232" s="14">
        <f t="shared" si="252"/>
        <v>61.9554573867387</v>
      </c>
      <c r="BE232" s="5">
        <v>35.77</v>
      </c>
      <c r="BF232" s="5">
        <v>303.81</v>
      </c>
      <c r="BG232" s="14">
        <f t="shared" si="253"/>
        <v>77.5612351629343</v>
      </c>
      <c r="BH232" s="5">
        <v>44.78</v>
      </c>
      <c r="BI232" s="33">
        <f t="shared" si="254"/>
        <v>-0.0549451548063216</v>
      </c>
      <c r="BJ232" s="33">
        <f t="shared" si="255"/>
        <v>0.0341448529688012</v>
      </c>
      <c r="BK232" s="5">
        <v>378.49</v>
      </c>
      <c r="BL232" s="14">
        <f t="shared" si="256"/>
        <v>64.3976490254109</v>
      </c>
      <c r="BM232" s="5">
        <v>37.18</v>
      </c>
      <c r="BN232" s="5">
        <v>321.47</v>
      </c>
      <c r="BO232" s="14">
        <f t="shared" si="257"/>
        <v>42.7816549469513</v>
      </c>
      <c r="BP232" s="5">
        <v>24.7</v>
      </c>
      <c r="BQ232" s="33">
        <f t="shared" si="258"/>
        <v>-0.163285425722645</v>
      </c>
      <c r="BR232" s="33">
        <f t="shared" si="259"/>
        <v>0.0155531609734867</v>
      </c>
      <c r="CI232" s="5">
        <v>36.7</v>
      </c>
      <c r="CJ232" s="14">
        <f t="shared" si="250"/>
        <v>11.7779454914684</v>
      </c>
      <c r="CK232" s="5">
        <v>6.8</v>
      </c>
      <c r="CL232" s="5">
        <v>36.7</v>
      </c>
      <c r="CM232" s="14">
        <f t="shared" si="251"/>
        <v>10.5655099261702</v>
      </c>
      <c r="CN232" s="5">
        <v>6.1</v>
      </c>
      <c r="CO232" s="33">
        <f t="shared" si="242"/>
        <v>0</v>
      </c>
      <c r="CP232" s="33">
        <f t="shared" si="243"/>
        <v>0.0619575466444921</v>
      </c>
      <c r="CQ232" s="5">
        <v>3.1</v>
      </c>
      <c r="CR232" s="14">
        <f t="shared" si="260"/>
        <v>1.21243556529821</v>
      </c>
      <c r="CS232" s="5">
        <v>0.7</v>
      </c>
      <c r="CT232" s="5">
        <v>3.1</v>
      </c>
      <c r="CU232" s="14">
        <f t="shared" si="261"/>
        <v>0.866025403784439</v>
      </c>
      <c r="CV232" s="5">
        <v>0.5</v>
      </c>
      <c r="CW232" s="33">
        <f t="shared" si="262"/>
        <v>0</v>
      </c>
      <c r="CX232" s="33">
        <f t="shared" si="263"/>
        <v>0.0770031217481789</v>
      </c>
      <c r="CY232" s="5">
        <v>29</v>
      </c>
      <c r="CZ232" s="14">
        <f t="shared" si="264"/>
        <v>4.50333209967908</v>
      </c>
      <c r="DA232" s="5">
        <v>2.6</v>
      </c>
      <c r="DB232" s="5">
        <v>30</v>
      </c>
      <c r="DC232" s="14">
        <f t="shared" si="265"/>
        <v>5.88897274573418</v>
      </c>
      <c r="DD232" s="5">
        <v>3.4</v>
      </c>
      <c r="DE232" s="33">
        <f t="shared" si="266"/>
        <v>0.0339015516756813</v>
      </c>
      <c r="DF232" s="33">
        <f t="shared" si="267"/>
        <v>0.0208824943849914</v>
      </c>
      <c r="DG232" s="5">
        <v>12.9</v>
      </c>
      <c r="DH232" s="14">
        <f t="shared" si="268"/>
        <v>6.23538290724796</v>
      </c>
      <c r="DI232" s="5">
        <v>3.6</v>
      </c>
      <c r="DJ232" s="5">
        <v>17.1</v>
      </c>
      <c r="DK232" s="14">
        <f t="shared" si="269"/>
        <v>6.75499814951862</v>
      </c>
      <c r="DL232" s="5">
        <v>3.9</v>
      </c>
      <c r="DM232" s="33">
        <f t="shared" si="270"/>
        <v>0.281851152140988</v>
      </c>
      <c r="DN232" s="33">
        <f t="shared" si="271"/>
        <v>0.129895940024646</v>
      </c>
      <c r="EE232" s="5">
        <v>662</v>
      </c>
      <c r="EF232" s="14">
        <f t="shared" si="272"/>
        <v>200.91789367799</v>
      </c>
      <c r="EG232" s="5">
        <v>116</v>
      </c>
      <c r="EH232" s="5">
        <v>603</v>
      </c>
      <c r="EI232" s="14">
        <f t="shared" si="273"/>
        <v>121.243556529821</v>
      </c>
      <c r="EJ232" s="5">
        <v>70</v>
      </c>
      <c r="EK232" s="33">
        <f t="shared" si="274"/>
        <v>-0.0933483592098225</v>
      </c>
      <c r="EL232" s="33">
        <f t="shared" si="275"/>
        <v>0.0441803705472724</v>
      </c>
    </row>
    <row r="233" spans="1:142">
      <c r="A233" s="4">
        <v>41</v>
      </c>
      <c r="B233" s="4" t="s">
        <v>439</v>
      </c>
      <c r="C233" s="4" t="s">
        <v>411</v>
      </c>
      <c r="D233" s="4" t="s">
        <v>445</v>
      </c>
      <c r="E233" s="5">
        <v>-0.64</v>
      </c>
      <c r="F233" s="5">
        <v>51.41</v>
      </c>
      <c r="G233" s="3" t="s">
        <v>444</v>
      </c>
      <c r="H233" s="3" t="s">
        <v>123</v>
      </c>
      <c r="I233" s="4">
        <v>60</v>
      </c>
      <c r="J233" s="5">
        <v>10</v>
      </c>
      <c r="K233" s="4">
        <v>678</v>
      </c>
      <c r="L233" t="s">
        <v>136</v>
      </c>
      <c r="M233" s="8"/>
      <c r="N233" s="8"/>
      <c r="R233" s="6">
        <v>10</v>
      </c>
      <c r="S233" s="7" t="s">
        <v>96</v>
      </c>
      <c r="T233" s="4" t="s">
        <v>300</v>
      </c>
      <c r="U233" s="4" t="s">
        <v>125</v>
      </c>
      <c r="AA233" s="4">
        <v>2010</v>
      </c>
      <c r="AB233" s="4">
        <v>9</v>
      </c>
      <c r="AC233" s="7" t="s">
        <v>96</v>
      </c>
      <c r="AD233" s="4" t="s">
        <v>90</v>
      </c>
      <c r="AE233" s="5">
        <v>0.800599992275238</v>
      </c>
      <c r="AF233" s="4">
        <v>3</v>
      </c>
      <c r="AG233" s="4" t="s">
        <v>100</v>
      </c>
      <c r="AH233" s="4" t="s">
        <v>100</v>
      </c>
      <c r="AI233" s="4">
        <v>15</v>
      </c>
      <c r="AJ233" s="8">
        <v>24</v>
      </c>
      <c r="AK233" s="4" t="s">
        <v>364</v>
      </c>
      <c r="AL233" s="4" t="s">
        <v>114</v>
      </c>
      <c r="AM233" s="7" t="s">
        <v>95</v>
      </c>
      <c r="AN233" s="7" t="s">
        <v>95</v>
      </c>
      <c r="AO233" s="5">
        <v>5.12</v>
      </c>
      <c r="AP233" s="5">
        <v>3.67</v>
      </c>
      <c r="AQ233" s="9">
        <v>0.31</v>
      </c>
      <c r="AR233" s="9">
        <v>30.5</v>
      </c>
      <c r="AS233" s="9">
        <v>38</v>
      </c>
      <c r="AT233" s="9">
        <v>31</v>
      </c>
      <c r="AU233" s="5">
        <v>44.42</v>
      </c>
      <c r="AV233" s="14">
        <f t="shared" si="238"/>
        <v>2.80592230826158</v>
      </c>
      <c r="AW233" s="5">
        <v>1.62</v>
      </c>
      <c r="AX233" s="5">
        <v>47.42</v>
      </c>
      <c r="AY233" s="14">
        <f t="shared" si="239"/>
        <v>6.77231865759431</v>
      </c>
      <c r="AZ233" s="5">
        <v>3.91</v>
      </c>
      <c r="BA233" s="33">
        <f t="shared" si="240"/>
        <v>0.065354262170978</v>
      </c>
      <c r="BB233" s="33">
        <f t="shared" si="241"/>
        <v>0.00812883620434717</v>
      </c>
      <c r="BC233" s="5">
        <v>320.97</v>
      </c>
      <c r="BD233" s="14">
        <f t="shared" si="252"/>
        <v>61.9554573867387</v>
      </c>
      <c r="BE233" s="5">
        <v>35.77</v>
      </c>
      <c r="BF233" s="5">
        <v>351.03</v>
      </c>
      <c r="BG233" s="14">
        <f t="shared" si="253"/>
        <v>53.6242930023324</v>
      </c>
      <c r="BH233" s="5">
        <v>30.96</v>
      </c>
      <c r="BI233" s="33">
        <f t="shared" si="254"/>
        <v>0.0895240290803514</v>
      </c>
      <c r="BJ233" s="33">
        <f t="shared" si="255"/>
        <v>0.0201984545414179</v>
      </c>
      <c r="BK233" s="5">
        <v>378.49</v>
      </c>
      <c r="BL233" s="14">
        <f t="shared" si="256"/>
        <v>64.3976490254109</v>
      </c>
      <c r="BM233" s="5">
        <v>37.18</v>
      </c>
      <c r="BN233" s="5">
        <v>391.17</v>
      </c>
      <c r="BO233" s="14">
        <f t="shared" si="257"/>
        <v>85.5806304019782</v>
      </c>
      <c r="BP233" s="5">
        <v>49.41</v>
      </c>
      <c r="BQ233" s="33">
        <f t="shared" si="258"/>
        <v>0.0329525956542636</v>
      </c>
      <c r="BR233" s="33">
        <f t="shared" si="259"/>
        <v>0.025604681064553</v>
      </c>
      <c r="CI233" s="5">
        <v>36.7</v>
      </c>
      <c r="CJ233" s="14">
        <f t="shared" si="250"/>
        <v>11.7779454914684</v>
      </c>
      <c r="CK233" s="5">
        <v>6.8</v>
      </c>
      <c r="CL233" s="5">
        <v>36.5</v>
      </c>
      <c r="CM233" s="14">
        <f t="shared" si="251"/>
        <v>3.11769145362398</v>
      </c>
      <c r="CN233" s="5">
        <v>1.8</v>
      </c>
      <c r="CO233" s="33">
        <f t="shared" ref="CO233:CO264" si="276">LN(CL233)-LN(CI233)</f>
        <v>-0.00546449447207875</v>
      </c>
      <c r="CP233" s="33">
        <f t="shared" ref="CP233:CP264" si="277">(CM233^2)/(AF233*(CL233^2))+(CJ233^2)/(AF233*(CI233^2))</f>
        <v>0.0367629161463477</v>
      </c>
      <c r="CQ233" s="5">
        <v>3.1</v>
      </c>
      <c r="CR233" s="14">
        <f t="shared" si="260"/>
        <v>1.21243556529821</v>
      </c>
      <c r="CS233" s="5">
        <v>0.7</v>
      </c>
      <c r="CT233" s="5">
        <v>3</v>
      </c>
      <c r="CU233" s="14">
        <f t="shared" si="261"/>
        <v>0.346410161513775</v>
      </c>
      <c r="CV233" s="5">
        <v>0.2</v>
      </c>
      <c r="CW233" s="33">
        <f t="shared" si="262"/>
        <v>-0.0327898228229908</v>
      </c>
      <c r="CX233" s="33">
        <f t="shared" si="263"/>
        <v>0.0554329980344548</v>
      </c>
      <c r="CY233" s="5">
        <v>29</v>
      </c>
      <c r="CZ233" s="14">
        <f t="shared" si="264"/>
        <v>4.50333209967908</v>
      </c>
      <c r="DA233" s="5">
        <v>2.6</v>
      </c>
      <c r="DB233" s="5">
        <v>36</v>
      </c>
      <c r="DC233" s="14">
        <f t="shared" si="265"/>
        <v>2.07846096908265</v>
      </c>
      <c r="DD233" s="5">
        <v>1.2</v>
      </c>
      <c r="DE233" s="33">
        <f t="shared" si="266"/>
        <v>0.216223108469636</v>
      </c>
      <c r="DF233" s="33">
        <f t="shared" si="267"/>
        <v>0.00914916105165808</v>
      </c>
      <c r="DG233" s="5">
        <v>12.9</v>
      </c>
      <c r="DH233" s="14">
        <f t="shared" si="268"/>
        <v>6.23538290724796</v>
      </c>
      <c r="DI233" s="5">
        <v>3.6</v>
      </c>
      <c r="DJ233" s="5">
        <v>11.1</v>
      </c>
      <c r="DK233" s="14">
        <f t="shared" si="269"/>
        <v>6.06217782649107</v>
      </c>
      <c r="DL233" s="5">
        <v>3.5</v>
      </c>
      <c r="DM233" s="33">
        <f t="shared" si="270"/>
        <v>-0.150282203049338</v>
      </c>
      <c r="DN233" s="33">
        <f t="shared" si="271"/>
        <v>0.177303683172451</v>
      </c>
      <c r="EE233" s="5">
        <v>662</v>
      </c>
      <c r="EF233" s="14">
        <f t="shared" si="272"/>
        <v>200.91789367799</v>
      </c>
      <c r="EG233" s="5">
        <v>116</v>
      </c>
      <c r="EH233" s="5">
        <v>638</v>
      </c>
      <c r="EI233" s="14">
        <f t="shared" si="273"/>
        <v>88.3345911860127</v>
      </c>
      <c r="EJ233" s="5">
        <v>51</v>
      </c>
      <c r="EK233" s="33">
        <f t="shared" si="274"/>
        <v>-0.0369272725922185</v>
      </c>
      <c r="EL233" s="33">
        <f t="shared" si="275"/>
        <v>0.0370943290600302</v>
      </c>
    </row>
    <row r="234" spans="1:142">
      <c r="A234" s="4">
        <v>41</v>
      </c>
      <c r="B234" s="4" t="s">
        <v>439</v>
      </c>
      <c r="C234" s="4" t="s">
        <v>411</v>
      </c>
      <c r="D234" s="4" t="s">
        <v>445</v>
      </c>
      <c r="E234" s="5">
        <v>-0.64</v>
      </c>
      <c r="F234" s="5">
        <v>51.41</v>
      </c>
      <c r="G234" s="3" t="s">
        <v>444</v>
      </c>
      <c r="H234" s="3" t="s">
        <v>123</v>
      </c>
      <c r="I234" s="4">
        <v>60</v>
      </c>
      <c r="J234" s="5">
        <v>10</v>
      </c>
      <c r="K234" s="4">
        <v>678</v>
      </c>
      <c r="L234" t="s">
        <v>173</v>
      </c>
      <c r="M234" s="8"/>
      <c r="N234" s="8"/>
      <c r="S234" s="8"/>
      <c r="V234" s="7" t="s">
        <v>234</v>
      </c>
      <c r="W234" s="7" t="s">
        <v>235</v>
      </c>
      <c r="X234" s="24" t="s">
        <v>375</v>
      </c>
      <c r="Y234" s="4" t="s">
        <v>305</v>
      </c>
      <c r="Z234" s="4" t="s">
        <v>125</v>
      </c>
      <c r="AA234" s="4">
        <v>2010</v>
      </c>
      <c r="AB234" s="4">
        <v>9</v>
      </c>
      <c r="AC234" s="7" t="s">
        <v>96</v>
      </c>
      <c r="AD234" s="4" t="s">
        <v>90</v>
      </c>
      <c r="AE234" s="5">
        <v>0.800599992275238</v>
      </c>
      <c r="AF234" s="4">
        <v>3</v>
      </c>
      <c r="AG234" s="4" t="s">
        <v>100</v>
      </c>
      <c r="AH234" s="4" t="s">
        <v>100</v>
      </c>
      <c r="AI234" s="4">
        <v>15</v>
      </c>
      <c r="AJ234" s="8">
        <v>24</v>
      </c>
      <c r="AK234" s="4" t="s">
        <v>365</v>
      </c>
      <c r="AL234" s="4" t="s">
        <v>114</v>
      </c>
      <c r="AM234" s="7" t="s">
        <v>95</v>
      </c>
      <c r="AN234" s="7" t="s">
        <v>95</v>
      </c>
      <c r="AO234" s="5">
        <v>5.12</v>
      </c>
      <c r="AP234" s="5">
        <v>3.67</v>
      </c>
      <c r="AQ234" s="9">
        <v>0.31</v>
      </c>
      <c r="AR234" s="9">
        <v>30.5</v>
      </c>
      <c r="AS234" s="9">
        <v>38</v>
      </c>
      <c r="AT234" s="9">
        <v>31</v>
      </c>
      <c r="AU234" s="5">
        <v>44.42</v>
      </c>
      <c r="AV234" s="14">
        <f t="shared" si="238"/>
        <v>2.80592230826158</v>
      </c>
      <c r="AW234" s="5">
        <v>1.62</v>
      </c>
      <c r="AX234" s="5">
        <v>45.15</v>
      </c>
      <c r="AY234" s="14">
        <f t="shared" si="239"/>
        <v>6.87624170604844</v>
      </c>
      <c r="AZ234" s="5">
        <v>3.97</v>
      </c>
      <c r="BA234" s="33">
        <f t="shared" si="240"/>
        <v>0.016300461396713</v>
      </c>
      <c r="BB234" s="33">
        <f t="shared" si="241"/>
        <v>0.0090615962169508</v>
      </c>
      <c r="BC234" s="5">
        <v>320.97</v>
      </c>
      <c r="BD234" s="14">
        <f t="shared" si="252"/>
        <v>61.9554573867387</v>
      </c>
      <c r="BE234" s="5">
        <v>35.77</v>
      </c>
      <c r="BF234" s="5">
        <v>312.55</v>
      </c>
      <c r="BG234" s="14">
        <f t="shared" si="253"/>
        <v>25.3918648389597</v>
      </c>
      <c r="BH234" s="5">
        <v>14.66</v>
      </c>
      <c r="BI234" s="33">
        <f t="shared" si="254"/>
        <v>-0.0265832044408034</v>
      </c>
      <c r="BJ234" s="33">
        <f t="shared" si="255"/>
        <v>0.0146196713460466</v>
      </c>
      <c r="BK234" s="5">
        <v>378.49</v>
      </c>
      <c r="BL234" s="14">
        <f t="shared" si="256"/>
        <v>64.3976490254109</v>
      </c>
      <c r="BM234" s="5">
        <v>37.18</v>
      </c>
      <c r="BN234" s="5">
        <v>384.33</v>
      </c>
      <c r="BO234" s="14">
        <f t="shared" si="257"/>
        <v>101.654061896217</v>
      </c>
      <c r="BP234" s="5">
        <v>58.69</v>
      </c>
      <c r="BQ234" s="33">
        <f t="shared" si="258"/>
        <v>0.0153119060872253</v>
      </c>
      <c r="BR234" s="33">
        <f t="shared" si="259"/>
        <v>0.0329691364007509</v>
      </c>
      <c r="CI234" s="5">
        <v>36.7</v>
      </c>
      <c r="CJ234" s="14">
        <f t="shared" si="250"/>
        <v>11.7779454914684</v>
      </c>
      <c r="CK234" s="5">
        <v>6.8</v>
      </c>
      <c r="CL234" s="5">
        <v>37</v>
      </c>
      <c r="CM234" s="14">
        <f t="shared" si="251"/>
        <v>13.3367912182804</v>
      </c>
      <c r="CN234" s="5">
        <v>7.7</v>
      </c>
      <c r="CO234" s="33">
        <f t="shared" si="276"/>
        <v>0.0081411575836996</v>
      </c>
      <c r="CP234" s="33">
        <f t="shared" si="277"/>
        <v>0.0776399248261996</v>
      </c>
      <c r="CQ234" s="5">
        <v>3.1</v>
      </c>
      <c r="CR234" s="14">
        <f t="shared" si="260"/>
        <v>1.21243556529821</v>
      </c>
      <c r="CS234" s="5">
        <v>0.7</v>
      </c>
      <c r="CT234" s="5">
        <v>3.1</v>
      </c>
      <c r="CU234" s="14">
        <f t="shared" si="261"/>
        <v>1.3856406460551</v>
      </c>
      <c r="CV234" s="5">
        <v>0.8</v>
      </c>
      <c r="CW234" s="33">
        <f t="shared" si="262"/>
        <v>0</v>
      </c>
      <c r="CX234" s="33">
        <f t="shared" si="263"/>
        <v>0.117585848074922</v>
      </c>
      <c r="CY234" s="5">
        <v>29</v>
      </c>
      <c r="CZ234" s="14">
        <f t="shared" si="264"/>
        <v>4.50333209967908</v>
      </c>
      <c r="DA234" s="5">
        <v>2.6</v>
      </c>
      <c r="DB234" s="5">
        <v>40</v>
      </c>
      <c r="DC234" s="14">
        <f t="shared" si="265"/>
        <v>7.1014083110324</v>
      </c>
      <c r="DD234" s="5">
        <v>4.1</v>
      </c>
      <c r="DE234" s="33">
        <f t="shared" si="266"/>
        <v>0.321583624127462</v>
      </c>
      <c r="DF234" s="33">
        <f t="shared" si="267"/>
        <v>0.018544299940547</v>
      </c>
      <c r="DG234" s="5">
        <v>12.9</v>
      </c>
      <c r="DH234" s="14">
        <f t="shared" si="268"/>
        <v>6.23538290724796</v>
      </c>
      <c r="DI234" s="5">
        <v>3.6</v>
      </c>
      <c r="DJ234" s="5">
        <v>14.6</v>
      </c>
      <c r="DK234" s="14">
        <f t="shared" si="269"/>
        <v>15.0688420258492</v>
      </c>
      <c r="DL234" s="5">
        <v>8.7</v>
      </c>
      <c r="DM234" s="33">
        <f t="shared" si="270"/>
        <v>0.123794217346664</v>
      </c>
      <c r="DN234" s="33">
        <f t="shared" si="271"/>
        <v>0.432965316972826</v>
      </c>
      <c r="EE234" s="5">
        <v>662</v>
      </c>
      <c r="EF234" s="14">
        <f t="shared" si="272"/>
        <v>200.91789367799</v>
      </c>
      <c r="EG234" s="5">
        <v>116</v>
      </c>
      <c r="EH234" s="5">
        <v>591</v>
      </c>
      <c r="EI234" s="14">
        <f t="shared" si="273"/>
        <v>147.224318643355</v>
      </c>
      <c r="EJ234" s="5">
        <v>85</v>
      </c>
      <c r="EK234" s="33">
        <f t="shared" si="274"/>
        <v>-0.11344953853091</v>
      </c>
      <c r="EL234" s="33">
        <f t="shared" si="275"/>
        <v>0.051389707240639</v>
      </c>
    </row>
    <row r="235" spans="1:142">
      <c r="A235" s="4">
        <v>41</v>
      </c>
      <c r="B235" s="4" t="s">
        <v>439</v>
      </c>
      <c r="C235" s="4" t="s">
        <v>411</v>
      </c>
      <c r="D235" s="4" t="s">
        <v>445</v>
      </c>
      <c r="E235" s="5">
        <v>-0.64</v>
      </c>
      <c r="F235" s="5">
        <v>51.41</v>
      </c>
      <c r="G235" s="3" t="s">
        <v>444</v>
      </c>
      <c r="H235" s="3" t="s">
        <v>123</v>
      </c>
      <c r="I235" s="4">
        <v>60</v>
      </c>
      <c r="J235" s="5">
        <v>10</v>
      </c>
      <c r="K235" s="4">
        <v>678</v>
      </c>
      <c r="L235" t="s">
        <v>86</v>
      </c>
      <c r="M235" s="6">
        <v>10</v>
      </c>
      <c r="N235" s="7" t="s">
        <v>96</v>
      </c>
      <c r="O235" s="4" t="s">
        <v>88</v>
      </c>
      <c r="P235" s="4" t="s">
        <v>88</v>
      </c>
      <c r="Q235" s="4" t="s">
        <v>125</v>
      </c>
      <c r="S235" s="8"/>
      <c r="AA235" s="4">
        <v>2010</v>
      </c>
      <c r="AB235" s="4">
        <v>9</v>
      </c>
      <c r="AC235" s="7" t="s">
        <v>96</v>
      </c>
      <c r="AD235" s="4" t="s">
        <v>90</v>
      </c>
      <c r="AE235" s="5">
        <v>0.800599992275238</v>
      </c>
      <c r="AF235" s="4">
        <v>3</v>
      </c>
      <c r="AG235" s="4" t="s">
        <v>100</v>
      </c>
      <c r="AH235" s="4" t="s">
        <v>100</v>
      </c>
      <c r="AI235" s="4">
        <v>15</v>
      </c>
      <c r="AJ235" s="8">
        <v>24</v>
      </c>
      <c r="AK235" s="4" t="s">
        <v>213</v>
      </c>
      <c r="AL235" s="4" t="s">
        <v>114</v>
      </c>
      <c r="AM235" s="7" t="s">
        <v>180</v>
      </c>
      <c r="AN235" s="7" t="s">
        <v>180</v>
      </c>
      <c r="AO235" s="5">
        <v>5.12</v>
      </c>
      <c r="AP235" s="5">
        <v>3.67</v>
      </c>
      <c r="AQ235" s="9">
        <v>0.31</v>
      </c>
      <c r="AR235" s="9">
        <v>29</v>
      </c>
      <c r="AS235" s="9">
        <v>36</v>
      </c>
      <c r="AT235" s="9">
        <v>35</v>
      </c>
      <c r="AU235" s="5">
        <v>53.21</v>
      </c>
      <c r="AV235" s="14">
        <f t="shared" si="238"/>
        <v>7.41317745639479</v>
      </c>
      <c r="AW235" s="5">
        <v>4.28</v>
      </c>
      <c r="AX235" s="5">
        <v>58.22</v>
      </c>
      <c r="AY235" s="14">
        <f t="shared" si="239"/>
        <v>3.60266567974326</v>
      </c>
      <c r="AZ235" s="5">
        <v>2.08</v>
      </c>
      <c r="BA235" s="33">
        <f t="shared" si="240"/>
        <v>0.0899825897091993</v>
      </c>
      <c r="BB235" s="33">
        <f t="shared" si="241"/>
        <v>0.00774633811904218</v>
      </c>
      <c r="BC235" s="5">
        <v>151.88</v>
      </c>
      <c r="BD235" s="14">
        <f t="shared" si="252"/>
        <v>22.0316862722761</v>
      </c>
      <c r="BE235" s="5">
        <v>12.72</v>
      </c>
      <c r="BF235" s="5">
        <v>158.12</v>
      </c>
      <c r="BG235" s="14">
        <f t="shared" si="253"/>
        <v>19.0005973590306</v>
      </c>
      <c r="BH235" s="5">
        <v>10.97</v>
      </c>
      <c r="BI235" s="33">
        <f t="shared" si="254"/>
        <v>0.0402635030648826</v>
      </c>
      <c r="BJ235" s="33">
        <f t="shared" si="255"/>
        <v>0.011827381211244</v>
      </c>
      <c r="BK235" s="5">
        <v>135.63</v>
      </c>
      <c r="BL235" s="14">
        <f t="shared" si="256"/>
        <v>46.9558973931923</v>
      </c>
      <c r="BM235" s="5">
        <v>27.11</v>
      </c>
      <c r="BN235" s="5">
        <v>113.75</v>
      </c>
      <c r="BO235" s="14">
        <f t="shared" si="257"/>
        <v>20.2130329243288</v>
      </c>
      <c r="BP235" s="5">
        <v>11.67</v>
      </c>
      <c r="BQ235" s="33">
        <f t="shared" si="258"/>
        <v>-0.175927532143564</v>
      </c>
      <c r="BR235" s="33">
        <f t="shared" si="259"/>
        <v>0.0504782337924175</v>
      </c>
      <c r="CI235" s="5">
        <v>24.4</v>
      </c>
      <c r="CJ235" s="14">
        <f t="shared" si="250"/>
        <v>6.06217782649107</v>
      </c>
      <c r="CK235" s="5">
        <v>3.5</v>
      </c>
      <c r="CL235" s="5">
        <v>24.5</v>
      </c>
      <c r="CM235" s="14">
        <f t="shared" si="251"/>
        <v>7.27461339178928</v>
      </c>
      <c r="CN235" s="5">
        <v>4.2</v>
      </c>
      <c r="CO235" s="33">
        <f t="shared" si="276"/>
        <v>0.00408998525152526</v>
      </c>
      <c r="CP235" s="33">
        <f t="shared" si="277"/>
        <v>0.0499635411810518</v>
      </c>
      <c r="CQ235" s="5">
        <v>2.1</v>
      </c>
      <c r="CR235" s="14">
        <f t="shared" si="260"/>
        <v>0.519615242270663</v>
      </c>
      <c r="CS235" s="5">
        <v>0.3</v>
      </c>
      <c r="CT235" s="5">
        <v>2.1</v>
      </c>
      <c r="CU235" s="14">
        <f t="shared" si="261"/>
        <v>0.519615242270663</v>
      </c>
      <c r="CV235" s="5">
        <v>0.3</v>
      </c>
      <c r="CW235" s="33">
        <f t="shared" si="262"/>
        <v>0</v>
      </c>
      <c r="CX235" s="33">
        <f t="shared" si="263"/>
        <v>0.0408163265306122</v>
      </c>
      <c r="CY235" s="5">
        <v>19</v>
      </c>
      <c r="CZ235" s="14">
        <f t="shared" si="264"/>
        <v>2.07846096908265</v>
      </c>
      <c r="DA235" s="5">
        <v>1.2</v>
      </c>
      <c r="DB235" s="5">
        <v>22</v>
      </c>
      <c r="DC235" s="14">
        <f t="shared" si="265"/>
        <v>7.27461339178928</v>
      </c>
      <c r="DD235" s="5">
        <v>4.2</v>
      </c>
      <c r="DE235" s="33">
        <f t="shared" si="266"/>
        <v>0.146603474191876</v>
      </c>
      <c r="DF235" s="33">
        <f t="shared" si="267"/>
        <v>0.0404352006593256</v>
      </c>
      <c r="DG235" s="5">
        <v>9.7</v>
      </c>
      <c r="DH235" s="14">
        <f t="shared" si="268"/>
        <v>6.58179306876173</v>
      </c>
      <c r="DI235" s="5">
        <v>3.8</v>
      </c>
      <c r="DJ235" s="5">
        <v>10.3</v>
      </c>
      <c r="DK235" s="14">
        <f t="shared" si="269"/>
        <v>1.3856406460551</v>
      </c>
      <c r="DL235" s="5">
        <v>0.8</v>
      </c>
      <c r="DM235" s="33">
        <f t="shared" si="270"/>
        <v>0.060018009726253</v>
      </c>
      <c r="DN235" s="33">
        <f t="shared" si="271"/>
        <v>0.159502695654995</v>
      </c>
      <c r="EE235" s="5">
        <v>526</v>
      </c>
      <c r="EF235" s="14">
        <f t="shared" si="272"/>
        <v>13.856406460551</v>
      </c>
      <c r="EG235" s="5">
        <v>8</v>
      </c>
      <c r="EH235" s="5">
        <v>363</v>
      </c>
      <c r="EI235" s="14">
        <f t="shared" si="273"/>
        <v>105.655099261702</v>
      </c>
      <c r="EJ235" s="5">
        <v>61</v>
      </c>
      <c r="EK235" s="33">
        <f t="shared" si="274"/>
        <v>-0.37089837847286</v>
      </c>
      <c r="EL235" s="33">
        <f t="shared" si="275"/>
        <v>0.0284701293578722</v>
      </c>
    </row>
    <row r="236" spans="1:142">
      <c r="A236" s="4">
        <v>41</v>
      </c>
      <c r="B236" s="4" t="s">
        <v>439</v>
      </c>
      <c r="C236" s="4" t="s">
        <v>411</v>
      </c>
      <c r="D236" s="4" t="s">
        <v>445</v>
      </c>
      <c r="E236" s="5">
        <v>-0.64</v>
      </c>
      <c r="F236" s="5">
        <v>51.41</v>
      </c>
      <c r="G236" s="3" t="s">
        <v>444</v>
      </c>
      <c r="H236" s="3" t="s">
        <v>123</v>
      </c>
      <c r="I236" s="4">
        <v>60</v>
      </c>
      <c r="J236" s="5">
        <v>10</v>
      </c>
      <c r="K236" s="4">
        <v>678</v>
      </c>
      <c r="L236" t="s">
        <v>136</v>
      </c>
      <c r="M236" s="8"/>
      <c r="N236" s="8"/>
      <c r="R236" s="6">
        <v>10</v>
      </c>
      <c r="S236" s="7" t="s">
        <v>96</v>
      </c>
      <c r="T236" s="4" t="s">
        <v>300</v>
      </c>
      <c r="U236" s="4" t="s">
        <v>125</v>
      </c>
      <c r="AA236" s="4">
        <v>2010</v>
      </c>
      <c r="AB236" s="4">
        <v>9</v>
      </c>
      <c r="AC236" s="7" t="s">
        <v>96</v>
      </c>
      <c r="AD236" s="4" t="s">
        <v>90</v>
      </c>
      <c r="AE236" s="5">
        <v>0.800599992275238</v>
      </c>
      <c r="AF236" s="4">
        <v>3</v>
      </c>
      <c r="AG236" s="4" t="s">
        <v>100</v>
      </c>
      <c r="AH236" s="4" t="s">
        <v>100</v>
      </c>
      <c r="AI236" s="4">
        <v>15</v>
      </c>
      <c r="AJ236" s="8">
        <v>24</v>
      </c>
      <c r="AK236" s="4" t="s">
        <v>364</v>
      </c>
      <c r="AL236" s="4" t="s">
        <v>114</v>
      </c>
      <c r="AM236" s="7" t="s">
        <v>180</v>
      </c>
      <c r="AN236" s="7" t="s">
        <v>180</v>
      </c>
      <c r="AO236" s="5">
        <v>5.12</v>
      </c>
      <c r="AP236" s="5">
        <v>3.67</v>
      </c>
      <c r="AQ236" s="9">
        <v>0.31</v>
      </c>
      <c r="AR236" s="9">
        <v>29</v>
      </c>
      <c r="AS236" s="9">
        <v>36</v>
      </c>
      <c r="AT236" s="9">
        <v>35</v>
      </c>
      <c r="AU236" s="5">
        <v>53.21</v>
      </c>
      <c r="AV236" s="14">
        <f t="shared" si="238"/>
        <v>7.41317745639479</v>
      </c>
      <c r="AW236" s="5">
        <v>4.28</v>
      </c>
      <c r="AX236" s="5">
        <v>62.02</v>
      </c>
      <c r="AY236" s="14">
        <f t="shared" si="239"/>
        <v>10.0458946838995</v>
      </c>
      <c r="AZ236" s="5">
        <v>5.8</v>
      </c>
      <c r="BA236" s="33">
        <f t="shared" si="240"/>
        <v>0.153210565064025</v>
      </c>
      <c r="BB236" s="33">
        <f t="shared" si="241"/>
        <v>0.0152156088849694</v>
      </c>
      <c r="BC236" s="5">
        <v>151.88</v>
      </c>
      <c r="BD236" s="14">
        <f t="shared" si="252"/>
        <v>22.0316862722761</v>
      </c>
      <c r="BE236" s="5">
        <v>12.72</v>
      </c>
      <c r="BF236" s="5">
        <v>17.47</v>
      </c>
      <c r="BG236" s="14">
        <f t="shared" si="253"/>
        <v>51.9961652432177</v>
      </c>
      <c r="BH236" s="5">
        <v>30.02</v>
      </c>
      <c r="BI236" s="33">
        <f t="shared" si="254"/>
        <v>-2.16260561121764</v>
      </c>
      <c r="BJ236" s="33">
        <f t="shared" si="255"/>
        <v>2.95982454513451</v>
      </c>
      <c r="BK236" s="5">
        <v>135.63</v>
      </c>
      <c r="BL236" s="14">
        <f t="shared" si="256"/>
        <v>46.9558973931923</v>
      </c>
      <c r="BM236" s="5">
        <v>27.11</v>
      </c>
      <c r="BN236" s="5">
        <v>102.41</v>
      </c>
      <c r="BO236" s="14">
        <f t="shared" si="257"/>
        <v>14.9822394854708</v>
      </c>
      <c r="BP236" s="5">
        <v>8.65</v>
      </c>
      <c r="BQ236" s="33">
        <f t="shared" si="258"/>
        <v>-0.280946225887277</v>
      </c>
      <c r="BR236" s="33">
        <f t="shared" si="259"/>
        <v>0.0470870628963667</v>
      </c>
      <c r="CI236" s="5">
        <v>24.4</v>
      </c>
      <c r="CJ236" s="14">
        <f t="shared" si="250"/>
        <v>6.06217782649107</v>
      </c>
      <c r="CK236" s="5">
        <v>3.5</v>
      </c>
      <c r="CL236" s="5">
        <v>25.6</v>
      </c>
      <c r="CM236" s="14">
        <f t="shared" si="251"/>
        <v>8.14063879557372</v>
      </c>
      <c r="CN236" s="5">
        <v>4.7</v>
      </c>
      <c r="CO236" s="33">
        <f t="shared" si="276"/>
        <v>0.0480092191863606</v>
      </c>
      <c r="CP236" s="33">
        <f t="shared" si="277"/>
        <v>0.0542824511180735</v>
      </c>
      <c r="CQ236" s="5">
        <v>2.1</v>
      </c>
      <c r="CR236" s="14">
        <f t="shared" si="260"/>
        <v>0.519615242270663</v>
      </c>
      <c r="CS236" s="5">
        <v>0.3</v>
      </c>
      <c r="CT236" s="5">
        <v>2.1</v>
      </c>
      <c r="CU236" s="14">
        <f t="shared" si="261"/>
        <v>0.692820323027551</v>
      </c>
      <c r="CV236" s="5">
        <v>0.4</v>
      </c>
      <c r="CW236" s="33">
        <f t="shared" si="262"/>
        <v>0</v>
      </c>
      <c r="CX236" s="33">
        <f t="shared" si="263"/>
        <v>0.0566893424036281</v>
      </c>
      <c r="CY236" s="5">
        <v>19</v>
      </c>
      <c r="CZ236" s="14">
        <f t="shared" si="264"/>
        <v>2.07846096908265</v>
      </c>
      <c r="DA236" s="5">
        <v>1.2</v>
      </c>
      <c r="DB236" s="5">
        <v>23</v>
      </c>
      <c r="DC236" s="14">
        <f t="shared" si="265"/>
        <v>5.19615242270663</v>
      </c>
      <c r="DD236" s="5">
        <v>3</v>
      </c>
      <c r="DE236" s="33">
        <f t="shared" si="266"/>
        <v>0.191055236762709</v>
      </c>
      <c r="DF236" s="33">
        <f t="shared" si="267"/>
        <v>0.0210021521817677</v>
      </c>
      <c r="DG236" s="5">
        <v>9.7</v>
      </c>
      <c r="DH236" s="14">
        <f t="shared" si="268"/>
        <v>6.58179306876173</v>
      </c>
      <c r="DI236" s="5">
        <v>3.8</v>
      </c>
      <c r="DJ236" s="5">
        <v>11.9</v>
      </c>
      <c r="DK236" s="14">
        <f t="shared" si="269"/>
        <v>7.62102355330306</v>
      </c>
      <c r="DL236" s="5">
        <v>4.4</v>
      </c>
      <c r="DM236" s="33">
        <f t="shared" si="270"/>
        <v>0.204412514608147</v>
      </c>
      <c r="DN236" s="33">
        <f t="shared" si="271"/>
        <v>0.290183590769524</v>
      </c>
      <c r="EE236" s="5">
        <v>526</v>
      </c>
      <c r="EF236" s="14">
        <f t="shared" si="272"/>
        <v>13.856406460551</v>
      </c>
      <c r="EG236" s="5">
        <v>8</v>
      </c>
      <c r="EH236" s="5">
        <v>298</v>
      </c>
      <c r="EI236" s="14">
        <f t="shared" si="273"/>
        <v>126.439708952528</v>
      </c>
      <c r="EJ236" s="5">
        <v>73</v>
      </c>
      <c r="EK236" s="33">
        <f t="shared" si="274"/>
        <v>-0.568207726232306</v>
      </c>
      <c r="EL236" s="33">
        <f t="shared" si="275"/>
        <v>0.0602398756707782</v>
      </c>
    </row>
    <row r="237" spans="1:142">
      <c r="A237" s="4">
        <v>41</v>
      </c>
      <c r="B237" s="4" t="s">
        <v>439</v>
      </c>
      <c r="C237" s="4" t="s">
        <v>411</v>
      </c>
      <c r="D237" s="4" t="s">
        <v>445</v>
      </c>
      <c r="E237" s="5">
        <v>-0.64</v>
      </c>
      <c r="F237" s="5">
        <v>51.41</v>
      </c>
      <c r="G237" s="3" t="s">
        <v>444</v>
      </c>
      <c r="H237" s="3" t="s">
        <v>123</v>
      </c>
      <c r="I237" s="4">
        <v>60</v>
      </c>
      <c r="J237" s="5">
        <v>10</v>
      </c>
      <c r="K237" s="4">
        <v>678</v>
      </c>
      <c r="L237" t="s">
        <v>173</v>
      </c>
      <c r="M237" s="8"/>
      <c r="N237" s="8"/>
      <c r="S237" s="8"/>
      <c r="V237" s="7" t="s">
        <v>234</v>
      </c>
      <c r="W237" s="7" t="s">
        <v>235</v>
      </c>
      <c r="X237" s="24" t="s">
        <v>375</v>
      </c>
      <c r="Y237" s="4" t="s">
        <v>305</v>
      </c>
      <c r="Z237" s="4" t="s">
        <v>125</v>
      </c>
      <c r="AA237" s="4">
        <v>2010</v>
      </c>
      <c r="AB237" s="4">
        <v>9</v>
      </c>
      <c r="AC237" s="7" t="s">
        <v>96</v>
      </c>
      <c r="AD237" s="4" t="s">
        <v>90</v>
      </c>
      <c r="AE237" s="5">
        <v>0.800599992275238</v>
      </c>
      <c r="AF237" s="4">
        <v>3</v>
      </c>
      <c r="AG237" s="4" t="s">
        <v>100</v>
      </c>
      <c r="AH237" s="4" t="s">
        <v>100</v>
      </c>
      <c r="AI237" s="4">
        <v>15</v>
      </c>
      <c r="AJ237" s="8">
        <v>24</v>
      </c>
      <c r="AK237" s="4" t="s">
        <v>365</v>
      </c>
      <c r="AL237" s="4" t="s">
        <v>114</v>
      </c>
      <c r="AM237" s="7" t="s">
        <v>180</v>
      </c>
      <c r="AN237" s="7" t="s">
        <v>180</v>
      </c>
      <c r="AO237" s="5">
        <v>5.12</v>
      </c>
      <c r="AP237" s="5">
        <v>3.67</v>
      </c>
      <c r="AQ237" s="9">
        <v>0.31</v>
      </c>
      <c r="AR237" s="9">
        <v>29</v>
      </c>
      <c r="AS237" s="9">
        <v>36</v>
      </c>
      <c r="AT237" s="9">
        <v>35</v>
      </c>
      <c r="AU237" s="5">
        <v>53.21</v>
      </c>
      <c r="AV237" s="14">
        <f t="shared" si="238"/>
        <v>7.41317745639479</v>
      </c>
      <c r="AW237" s="5">
        <v>4.28</v>
      </c>
      <c r="AX237" s="5">
        <v>52.99</v>
      </c>
      <c r="AY237" s="14">
        <f t="shared" si="239"/>
        <v>12.7652144517826</v>
      </c>
      <c r="AZ237" s="5">
        <v>7.37</v>
      </c>
      <c r="BA237" s="33">
        <f t="shared" si="240"/>
        <v>-0.00414313210360717</v>
      </c>
      <c r="BB237" s="33">
        <f t="shared" si="241"/>
        <v>0.0258139894276508</v>
      </c>
      <c r="BC237" s="5">
        <v>151.88</v>
      </c>
      <c r="BD237" s="14">
        <f t="shared" si="252"/>
        <v>22.0316862722761</v>
      </c>
      <c r="BE237" s="5">
        <v>12.72</v>
      </c>
      <c r="BF237" s="5">
        <v>137.11</v>
      </c>
      <c r="BG237" s="14">
        <f t="shared" si="253"/>
        <v>48.8438327734423</v>
      </c>
      <c r="BH237" s="5">
        <v>28.2</v>
      </c>
      <c r="BI237" s="33">
        <f t="shared" si="254"/>
        <v>-0.102307211995038</v>
      </c>
      <c r="BJ237" s="33">
        <f t="shared" si="255"/>
        <v>0.0493160255033725</v>
      </c>
      <c r="BK237" s="5">
        <v>135.63</v>
      </c>
      <c r="BL237" s="14">
        <f t="shared" si="256"/>
        <v>46.9558973931923</v>
      </c>
      <c r="BM237" s="5">
        <v>27.11</v>
      </c>
      <c r="BN237" s="5">
        <v>119.38</v>
      </c>
      <c r="BO237" s="14">
        <f t="shared" si="257"/>
        <v>20.9924557877348</v>
      </c>
      <c r="BP237" s="5">
        <v>12.12</v>
      </c>
      <c r="BQ237" s="33">
        <f t="shared" si="258"/>
        <v>-0.127618907234119</v>
      </c>
      <c r="BR237" s="33">
        <f t="shared" si="259"/>
        <v>0.0502600596437072</v>
      </c>
      <c r="CI237" s="5">
        <v>24.4</v>
      </c>
      <c r="CJ237" s="14">
        <f t="shared" si="250"/>
        <v>6.06217782649107</v>
      </c>
      <c r="CK237" s="5">
        <v>3.5</v>
      </c>
      <c r="CL237" s="5">
        <v>23.9</v>
      </c>
      <c r="CM237" s="14">
        <f t="shared" si="251"/>
        <v>7.62102355330306</v>
      </c>
      <c r="CN237" s="5">
        <v>4.4</v>
      </c>
      <c r="CO237" s="33">
        <f t="shared" si="276"/>
        <v>-0.0207046733616911</v>
      </c>
      <c r="CP237" s="33">
        <f t="shared" si="277"/>
        <v>0.0544687501377635</v>
      </c>
      <c r="CQ237" s="5">
        <v>2.1</v>
      </c>
      <c r="CR237" s="14">
        <f t="shared" si="260"/>
        <v>0.519615242270663</v>
      </c>
      <c r="CS237" s="5">
        <v>0.3</v>
      </c>
      <c r="CT237" s="5">
        <v>2</v>
      </c>
      <c r="CU237" s="14">
        <f t="shared" si="261"/>
        <v>0.692820323027551</v>
      </c>
      <c r="CV237" s="5">
        <v>0.4</v>
      </c>
      <c r="CW237" s="33">
        <f t="shared" si="262"/>
        <v>-0.048790164169432</v>
      </c>
      <c r="CX237" s="33">
        <f t="shared" si="263"/>
        <v>0.0604081632653061</v>
      </c>
      <c r="CY237" s="5">
        <v>19</v>
      </c>
      <c r="CZ237" s="14">
        <f t="shared" si="264"/>
        <v>2.07846096908265</v>
      </c>
      <c r="DA237" s="5">
        <v>1.2</v>
      </c>
      <c r="DB237" s="5">
        <v>25</v>
      </c>
      <c r="DC237" s="14">
        <f t="shared" si="265"/>
        <v>6.75499814951862</v>
      </c>
      <c r="DD237" s="5">
        <v>3.9</v>
      </c>
      <c r="DE237" s="33">
        <f t="shared" si="266"/>
        <v>0.27443684570176</v>
      </c>
      <c r="DF237" s="33">
        <f t="shared" si="267"/>
        <v>0.02832491966759</v>
      </c>
      <c r="DG237" s="5">
        <v>9.7</v>
      </c>
      <c r="DH237" s="14">
        <f t="shared" si="268"/>
        <v>6.58179306876173</v>
      </c>
      <c r="DI237" s="5">
        <v>3.8</v>
      </c>
      <c r="DJ237" s="5">
        <v>8.9</v>
      </c>
      <c r="DK237" s="14">
        <f t="shared" si="269"/>
        <v>5.54256258422041</v>
      </c>
      <c r="DL237" s="5">
        <v>3.2</v>
      </c>
      <c r="DM237" s="33">
        <f t="shared" si="270"/>
        <v>-0.0860746087712427</v>
      </c>
      <c r="DN237" s="33">
        <f t="shared" si="271"/>
        <v>0.282746688325619</v>
      </c>
      <c r="EE237" s="5">
        <v>526</v>
      </c>
      <c r="EF237" s="14">
        <f t="shared" si="272"/>
        <v>13.856406460551</v>
      </c>
      <c r="EG237" s="5">
        <v>8</v>
      </c>
      <c r="EH237" s="5">
        <v>352</v>
      </c>
      <c r="EI237" s="14">
        <f t="shared" si="273"/>
        <v>131.635861375235</v>
      </c>
      <c r="EJ237" s="5">
        <v>76</v>
      </c>
      <c r="EK237" s="33">
        <f t="shared" si="274"/>
        <v>-0.401670037139613</v>
      </c>
      <c r="EL237" s="33">
        <f t="shared" si="275"/>
        <v>0.0468480530349131</v>
      </c>
    </row>
    <row r="238" spans="1:142">
      <c r="A238" s="4">
        <v>41</v>
      </c>
      <c r="B238" s="4" t="s">
        <v>439</v>
      </c>
      <c r="C238" s="4" t="s">
        <v>411</v>
      </c>
      <c r="D238" s="4" t="s">
        <v>446</v>
      </c>
      <c r="E238" s="5">
        <v>30.4</v>
      </c>
      <c r="F238" s="5">
        <v>-29.67</v>
      </c>
      <c r="G238" s="3" t="s">
        <v>444</v>
      </c>
      <c r="H238" s="3" t="s">
        <v>123</v>
      </c>
      <c r="I238" s="4">
        <v>843</v>
      </c>
      <c r="J238" s="5">
        <v>18</v>
      </c>
      <c r="K238" s="4">
        <v>838</v>
      </c>
      <c r="L238" t="s">
        <v>86</v>
      </c>
      <c r="M238" s="6">
        <v>10</v>
      </c>
      <c r="N238" s="7" t="s">
        <v>96</v>
      </c>
      <c r="O238" s="4" t="s">
        <v>88</v>
      </c>
      <c r="P238" s="4" t="s">
        <v>88</v>
      </c>
      <c r="Q238" s="4" t="s">
        <v>125</v>
      </c>
      <c r="S238" s="8"/>
      <c r="AA238" s="4">
        <v>2010</v>
      </c>
      <c r="AB238" s="4">
        <v>7</v>
      </c>
      <c r="AC238" s="7" t="s">
        <v>96</v>
      </c>
      <c r="AD238" s="4" t="s">
        <v>90</v>
      </c>
      <c r="AE238" s="5">
        <v>0.533200025558472</v>
      </c>
      <c r="AF238" s="4">
        <v>3</v>
      </c>
      <c r="AG238" s="4" t="s">
        <v>100</v>
      </c>
      <c r="AH238" s="4" t="s">
        <v>100</v>
      </c>
      <c r="AI238" s="4">
        <v>15</v>
      </c>
      <c r="AJ238" s="8">
        <v>24</v>
      </c>
      <c r="AK238" s="4" t="s">
        <v>213</v>
      </c>
      <c r="AL238" s="4" t="s">
        <v>114</v>
      </c>
      <c r="AM238" s="7" t="s">
        <v>95</v>
      </c>
      <c r="AN238" s="7" t="s">
        <v>95</v>
      </c>
      <c r="AO238" s="5">
        <v>5.89</v>
      </c>
      <c r="AP238" s="5">
        <v>4.2</v>
      </c>
      <c r="AQ238" s="9">
        <v>0.29</v>
      </c>
      <c r="AR238" s="9">
        <v>20</v>
      </c>
      <c r="AS238" s="9">
        <v>36</v>
      </c>
      <c r="AT238" s="9">
        <v>44</v>
      </c>
      <c r="AU238" s="5">
        <v>27.91</v>
      </c>
      <c r="AV238" s="14">
        <f t="shared" si="238"/>
        <v>11.5008173622573</v>
      </c>
      <c r="AW238" s="5">
        <v>6.64</v>
      </c>
      <c r="AX238" s="5">
        <v>25.04</v>
      </c>
      <c r="AY238" s="14">
        <f t="shared" si="239"/>
        <v>2.06114046100696</v>
      </c>
      <c r="AZ238" s="5">
        <v>1.19</v>
      </c>
      <c r="BA238" s="33">
        <f t="shared" si="240"/>
        <v>-0.108510501316333</v>
      </c>
      <c r="BB238" s="33">
        <f t="shared" si="241"/>
        <v>0.0588585340439616</v>
      </c>
      <c r="BC238" s="5">
        <v>149.34</v>
      </c>
      <c r="BD238" s="14">
        <f t="shared" si="252"/>
        <v>13.8910474767024</v>
      </c>
      <c r="BE238" s="5">
        <v>8.02</v>
      </c>
      <c r="BF238" s="5">
        <v>109.31</v>
      </c>
      <c r="BG238" s="14">
        <f t="shared" si="253"/>
        <v>14.2028166220648</v>
      </c>
      <c r="BH238" s="5">
        <v>8.2</v>
      </c>
      <c r="BI238" s="33">
        <f t="shared" si="254"/>
        <v>-0.312037703301812</v>
      </c>
      <c r="BJ238" s="33">
        <f t="shared" si="255"/>
        <v>0.00851140956282892</v>
      </c>
      <c r="BK238" s="5">
        <v>415.5</v>
      </c>
      <c r="BL238" s="14">
        <f t="shared" si="256"/>
        <v>228.024488816443</v>
      </c>
      <c r="BM238" s="5">
        <v>131.65</v>
      </c>
      <c r="BN238" s="5">
        <v>328.15</v>
      </c>
      <c r="BO238" s="14">
        <f t="shared" si="257"/>
        <v>55.0618951726146</v>
      </c>
      <c r="BP238" s="5">
        <v>31.79</v>
      </c>
      <c r="BQ238" s="33">
        <f t="shared" si="258"/>
        <v>-0.236011793375772</v>
      </c>
      <c r="BR238" s="33">
        <f t="shared" si="259"/>
        <v>0.10977717284792</v>
      </c>
      <c r="CI238" s="5">
        <v>42</v>
      </c>
      <c r="CJ238" s="14">
        <f t="shared" si="250"/>
        <v>3.46410161513775</v>
      </c>
      <c r="CK238" s="5">
        <v>2</v>
      </c>
      <c r="CL238" s="5">
        <v>42.5</v>
      </c>
      <c r="CM238" s="14">
        <f t="shared" si="251"/>
        <v>1.3856406460551</v>
      </c>
      <c r="CN238" s="5">
        <v>0.8</v>
      </c>
      <c r="CO238" s="33">
        <f t="shared" si="276"/>
        <v>0.0118344576470029</v>
      </c>
      <c r="CP238" s="33">
        <f t="shared" si="277"/>
        <v>0.0026218989556607</v>
      </c>
      <c r="CQ238" s="5">
        <v>2.9</v>
      </c>
      <c r="CR238" s="14">
        <f t="shared" si="260"/>
        <v>0.519615242270663</v>
      </c>
      <c r="CS238" s="5">
        <v>0.3</v>
      </c>
      <c r="CT238" s="5">
        <v>3.1</v>
      </c>
      <c r="CU238" s="14">
        <f t="shared" si="261"/>
        <v>0.519615242270663</v>
      </c>
      <c r="CV238" s="5">
        <v>0.3</v>
      </c>
      <c r="CW238" s="33">
        <f t="shared" si="262"/>
        <v>0.0666913744986724</v>
      </c>
      <c r="CX238" s="33">
        <f t="shared" si="263"/>
        <v>0.0200667903157754</v>
      </c>
      <c r="CY238" s="5">
        <v>115</v>
      </c>
      <c r="CZ238" s="14">
        <f t="shared" si="264"/>
        <v>12.1243556529821</v>
      </c>
      <c r="DA238" s="5">
        <v>7</v>
      </c>
      <c r="DB238" s="5">
        <v>108</v>
      </c>
      <c r="DC238" s="14">
        <f t="shared" si="265"/>
        <v>25.9807621135332</v>
      </c>
      <c r="DD238" s="5">
        <v>15</v>
      </c>
      <c r="DE238" s="33">
        <f t="shared" si="266"/>
        <v>-0.0628009012390303</v>
      </c>
      <c r="DF238" s="33">
        <f t="shared" si="267"/>
        <v>0.0229952274265444</v>
      </c>
      <c r="DG238" s="5">
        <v>7.3</v>
      </c>
      <c r="DH238" s="14">
        <f t="shared" si="268"/>
        <v>0.519615242270663</v>
      </c>
      <c r="DI238" s="5">
        <v>0.3</v>
      </c>
      <c r="DJ238" s="5">
        <v>43.2</v>
      </c>
      <c r="DK238" s="14">
        <f t="shared" si="269"/>
        <v>19.3989690447714</v>
      </c>
      <c r="DL238" s="5">
        <v>11.2</v>
      </c>
      <c r="DM238" s="33">
        <f t="shared" si="270"/>
        <v>1.77796614709572</v>
      </c>
      <c r="DN238" s="33">
        <f t="shared" si="271"/>
        <v>0.0689042357203293</v>
      </c>
      <c r="EE238" s="5">
        <v>1005</v>
      </c>
      <c r="EF238" s="14">
        <f t="shared" si="272"/>
        <v>232.09480821423</v>
      </c>
      <c r="EG238" s="5">
        <v>134</v>
      </c>
      <c r="EH238" s="5">
        <v>767</v>
      </c>
      <c r="EI238" s="14">
        <f t="shared" si="273"/>
        <v>339.4819582835</v>
      </c>
      <c r="EJ238" s="5">
        <v>196</v>
      </c>
      <c r="EK238" s="33">
        <f t="shared" si="274"/>
        <v>-0.27025601912592</v>
      </c>
      <c r="EL238" s="33">
        <f t="shared" si="275"/>
        <v>0.0830790157747486</v>
      </c>
    </row>
    <row r="239" spans="1:142">
      <c r="A239" s="4">
        <v>41</v>
      </c>
      <c r="B239" s="4" t="s">
        <v>439</v>
      </c>
      <c r="C239" s="4" t="s">
        <v>411</v>
      </c>
      <c r="D239" s="4" t="s">
        <v>446</v>
      </c>
      <c r="E239" s="5">
        <v>30.4</v>
      </c>
      <c r="F239" s="5">
        <v>-29.67</v>
      </c>
      <c r="G239" s="3" t="s">
        <v>444</v>
      </c>
      <c r="H239" s="3" t="s">
        <v>123</v>
      </c>
      <c r="I239" s="4">
        <v>843</v>
      </c>
      <c r="J239" s="5">
        <v>18</v>
      </c>
      <c r="K239" s="4">
        <v>838</v>
      </c>
      <c r="L239" t="s">
        <v>136</v>
      </c>
      <c r="M239" s="8"/>
      <c r="N239" s="8"/>
      <c r="R239" s="6">
        <v>10</v>
      </c>
      <c r="S239" s="7" t="s">
        <v>96</v>
      </c>
      <c r="T239" s="4" t="s">
        <v>300</v>
      </c>
      <c r="U239" s="4" t="s">
        <v>125</v>
      </c>
      <c r="AA239" s="4">
        <v>2010</v>
      </c>
      <c r="AB239" s="4">
        <v>7</v>
      </c>
      <c r="AC239" s="7" t="s">
        <v>96</v>
      </c>
      <c r="AD239" s="4" t="s">
        <v>90</v>
      </c>
      <c r="AE239" s="5">
        <v>0.533200025558472</v>
      </c>
      <c r="AF239" s="4">
        <v>3</v>
      </c>
      <c r="AG239" s="4" t="s">
        <v>100</v>
      </c>
      <c r="AH239" s="4" t="s">
        <v>100</v>
      </c>
      <c r="AI239" s="4">
        <v>15</v>
      </c>
      <c r="AJ239" s="8">
        <v>24</v>
      </c>
      <c r="AK239" s="4" t="s">
        <v>364</v>
      </c>
      <c r="AL239" s="4" t="s">
        <v>114</v>
      </c>
      <c r="AM239" s="7" t="s">
        <v>95</v>
      </c>
      <c r="AN239" s="7" t="s">
        <v>95</v>
      </c>
      <c r="AO239" s="5">
        <v>5.89</v>
      </c>
      <c r="AP239" s="5">
        <v>4.2</v>
      </c>
      <c r="AQ239" s="9">
        <v>0.29</v>
      </c>
      <c r="AR239" s="9">
        <v>20</v>
      </c>
      <c r="AS239" s="9">
        <v>36</v>
      </c>
      <c r="AT239" s="9">
        <v>44</v>
      </c>
      <c r="AU239" s="5">
        <v>27.91</v>
      </c>
      <c r="AV239" s="14">
        <f t="shared" si="238"/>
        <v>11.5008173622573</v>
      </c>
      <c r="AW239" s="5">
        <v>6.64</v>
      </c>
      <c r="AX239" s="5">
        <v>27.79</v>
      </c>
      <c r="AY239" s="14">
        <f t="shared" si="239"/>
        <v>9.5609204577802</v>
      </c>
      <c r="AZ239" s="5">
        <v>5.52</v>
      </c>
      <c r="BA239" s="33">
        <f t="shared" si="240"/>
        <v>-0.00430880379381859</v>
      </c>
      <c r="BB239" s="33">
        <f t="shared" si="241"/>
        <v>0.0960549175523147</v>
      </c>
      <c r="BC239" s="5">
        <v>149.34</v>
      </c>
      <c r="BD239" s="14">
        <f t="shared" si="252"/>
        <v>13.8910474767024</v>
      </c>
      <c r="BE239" s="5">
        <v>8.02</v>
      </c>
      <c r="BF239" s="5">
        <v>170.07</v>
      </c>
      <c r="BG239" s="14">
        <f t="shared" si="253"/>
        <v>41.7077834462586</v>
      </c>
      <c r="BH239" s="5">
        <v>24.08</v>
      </c>
      <c r="BI239" s="33">
        <f t="shared" si="254"/>
        <v>0.129984531396766</v>
      </c>
      <c r="BJ239" s="33">
        <f t="shared" si="255"/>
        <v>0.0229313841497235</v>
      </c>
      <c r="BK239" s="5">
        <v>415.5</v>
      </c>
      <c r="BL239" s="14">
        <f t="shared" si="256"/>
        <v>228.024488816443</v>
      </c>
      <c r="BM239" s="5">
        <v>131.65</v>
      </c>
      <c r="BN239" s="5">
        <v>471.92</v>
      </c>
      <c r="BO239" s="14">
        <f t="shared" si="257"/>
        <v>269.45514413349</v>
      </c>
      <c r="BP239" s="5">
        <v>155.57</v>
      </c>
      <c r="BQ239" s="33">
        <f t="shared" si="258"/>
        <v>0.127326865399317</v>
      </c>
      <c r="BR239" s="33">
        <f t="shared" si="259"/>
        <v>0.209063449143819</v>
      </c>
      <c r="CI239" s="5">
        <v>42</v>
      </c>
      <c r="CJ239" s="14">
        <f t="shared" si="250"/>
        <v>3.46410161513775</v>
      </c>
      <c r="CK239" s="5">
        <v>2</v>
      </c>
      <c r="CL239" s="5">
        <v>44.4</v>
      </c>
      <c r="CM239" s="14">
        <f t="shared" si="251"/>
        <v>0.866025403784439</v>
      </c>
      <c r="CN239" s="5">
        <v>0.5</v>
      </c>
      <c r="CO239" s="33">
        <f t="shared" si="276"/>
        <v>0.0555698511548108</v>
      </c>
      <c r="CP239" s="33">
        <f t="shared" si="277"/>
        <v>0.00239438970133951</v>
      </c>
      <c r="CQ239" s="5">
        <v>2.9</v>
      </c>
      <c r="CR239" s="14">
        <f t="shared" si="260"/>
        <v>0.519615242270663</v>
      </c>
      <c r="CS239" s="5">
        <v>0.3</v>
      </c>
      <c r="CT239" s="5">
        <v>3.3</v>
      </c>
      <c r="CU239" s="14">
        <f t="shared" si="261"/>
        <v>0.173205080756888</v>
      </c>
      <c r="CV239" s="5">
        <v>0.1</v>
      </c>
      <c r="CW239" s="33">
        <f t="shared" si="262"/>
        <v>0.129211731480006</v>
      </c>
      <c r="CX239" s="33">
        <f t="shared" si="263"/>
        <v>0.0116198194243811</v>
      </c>
      <c r="CY239" s="5">
        <v>115</v>
      </c>
      <c r="CZ239" s="14">
        <f t="shared" si="264"/>
        <v>12.1243556529821</v>
      </c>
      <c r="DA239" s="5">
        <v>7</v>
      </c>
      <c r="DB239" s="5">
        <v>127</v>
      </c>
      <c r="DC239" s="14">
        <f t="shared" si="265"/>
        <v>10.3923048454133</v>
      </c>
      <c r="DD239" s="5">
        <v>6</v>
      </c>
      <c r="DE239" s="33">
        <f t="shared" si="266"/>
        <v>0.099254958095341</v>
      </c>
      <c r="DF239" s="33">
        <f t="shared" si="267"/>
        <v>0.00593710843376318</v>
      </c>
      <c r="DG239" s="5">
        <v>7.3</v>
      </c>
      <c r="DH239" s="14">
        <f t="shared" si="268"/>
        <v>0.519615242270663</v>
      </c>
      <c r="DI239" s="5">
        <v>0.3</v>
      </c>
      <c r="DJ239" s="5">
        <v>9.9</v>
      </c>
      <c r="DK239" s="14">
        <f t="shared" si="269"/>
        <v>8.66025403784439</v>
      </c>
      <c r="DL239" s="5">
        <v>5</v>
      </c>
      <c r="DM239" s="33">
        <f t="shared" si="270"/>
        <v>0.304660408986199</v>
      </c>
      <c r="DN239" s="33">
        <f t="shared" si="271"/>
        <v>0.25676488486044</v>
      </c>
      <c r="EE239" s="5">
        <v>1005</v>
      </c>
      <c r="EF239" s="14">
        <f t="shared" si="272"/>
        <v>232.09480821423</v>
      </c>
      <c r="EG239" s="5">
        <v>134</v>
      </c>
      <c r="EH239" s="5">
        <v>819</v>
      </c>
      <c r="EI239" s="14">
        <f t="shared" si="273"/>
        <v>271.931976788314</v>
      </c>
      <c r="EJ239" s="5">
        <v>157</v>
      </c>
      <c r="EK239" s="33">
        <f t="shared" si="274"/>
        <v>-0.204658736640106</v>
      </c>
      <c r="EL239" s="33">
        <f t="shared" si="275"/>
        <v>0.0545255910823676</v>
      </c>
    </row>
    <row r="240" spans="1:142">
      <c r="A240" s="4">
        <v>41</v>
      </c>
      <c r="B240" s="4" t="s">
        <v>439</v>
      </c>
      <c r="C240" s="4" t="s">
        <v>411</v>
      </c>
      <c r="D240" s="4" t="s">
        <v>446</v>
      </c>
      <c r="E240" s="5">
        <v>30.4</v>
      </c>
      <c r="F240" s="5">
        <v>-29.67</v>
      </c>
      <c r="G240" s="3" t="s">
        <v>444</v>
      </c>
      <c r="H240" s="3" t="s">
        <v>123</v>
      </c>
      <c r="I240" s="4">
        <v>843</v>
      </c>
      <c r="J240" s="5">
        <v>18</v>
      </c>
      <c r="K240" s="4">
        <v>838</v>
      </c>
      <c r="L240" t="s">
        <v>173</v>
      </c>
      <c r="M240" s="8"/>
      <c r="N240" s="8"/>
      <c r="S240" s="8"/>
      <c r="V240" s="7" t="s">
        <v>234</v>
      </c>
      <c r="W240" s="7" t="s">
        <v>235</v>
      </c>
      <c r="X240" s="24" t="s">
        <v>375</v>
      </c>
      <c r="Y240" s="4" t="s">
        <v>305</v>
      </c>
      <c r="Z240" s="4" t="s">
        <v>125</v>
      </c>
      <c r="AA240" s="4">
        <v>2010</v>
      </c>
      <c r="AB240" s="4">
        <v>7</v>
      </c>
      <c r="AC240" s="7" t="s">
        <v>96</v>
      </c>
      <c r="AD240" s="4" t="s">
        <v>90</v>
      </c>
      <c r="AE240" s="5">
        <v>0.533200025558472</v>
      </c>
      <c r="AF240" s="4">
        <v>3</v>
      </c>
      <c r="AG240" s="4" t="s">
        <v>100</v>
      </c>
      <c r="AH240" s="4" t="s">
        <v>100</v>
      </c>
      <c r="AI240" s="4">
        <v>15</v>
      </c>
      <c r="AJ240" s="8">
        <v>24</v>
      </c>
      <c r="AK240" s="4" t="s">
        <v>365</v>
      </c>
      <c r="AL240" s="4" t="s">
        <v>114</v>
      </c>
      <c r="AM240" s="7" t="s">
        <v>95</v>
      </c>
      <c r="AN240" s="7" t="s">
        <v>95</v>
      </c>
      <c r="AO240" s="5">
        <v>5.89</v>
      </c>
      <c r="AP240" s="5">
        <v>4.2</v>
      </c>
      <c r="AQ240" s="9">
        <v>0.29</v>
      </c>
      <c r="AR240" s="9">
        <v>20</v>
      </c>
      <c r="AS240" s="9">
        <v>36</v>
      </c>
      <c r="AT240" s="9">
        <v>44</v>
      </c>
      <c r="AU240" s="5">
        <v>27.91</v>
      </c>
      <c r="AV240" s="14">
        <f t="shared" si="238"/>
        <v>11.5008173622573</v>
      </c>
      <c r="AW240" s="5">
        <v>6.64</v>
      </c>
      <c r="AX240" s="5">
        <v>24.07</v>
      </c>
      <c r="AY240" s="14">
        <f t="shared" si="239"/>
        <v>7.81154914213564</v>
      </c>
      <c r="AZ240" s="5">
        <v>4.51</v>
      </c>
      <c r="BA240" s="33">
        <f t="shared" si="240"/>
        <v>-0.14801879575325</v>
      </c>
      <c r="BB240" s="33">
        <f t="shared" si="241"/>
        <v>0.0917075878439088</v>
      </c>
      <c r="BC240" s="5">
        <v>149.34</v>
      </c>
      <c r="BD240" s="14">
        <f t="shared" si="252"/>
        <v>13.8910474767024</v>
      </c>
      <c r="BE240" s="5">
        <v>8.02</v>
      </c>
      <c r="BF240" s="5">
        <v>132.45</v>
      </c>
      <c r="BG240" s="14">
        <f t="shared" si="253"/>
        <v>51.5631525413255</v>
      </c>
      <c r="BH240" s="5">
        <v>29.77</v>
      </c>
      <c r="BI240" s="33">
        <f t="shared" si="254"/>
        <v>-0.120020369889478</v>
      </c>
      <c r="BJ240" s="33">
        <f t="shared" si="255"/>
        <v>0.0534028914057424</v>
      </c>
      <c r="BK240" s="5">
        <v>415.5</v>
      </c>
      <c r="BL240" s="14">
        <f t="shared" si="256"/>
        <v>228.024488816443</v>
      </c>
      <c r="BM240" s="5">
        <v>131.65</v>
      </c>
      <c r="BN240" s="5">
        <v>413.75</v>
      </c>
      <c r="BO240" s="14">
        <f t="shared" si="257"/>
        <v>30.0164404951686</v>
      </c>
      <c r="BP240" s="5">
        <v>17.33</v>
      </c>
      <c r="BQ240" s="33">
        <f t="shared" si="258"/>
        <v>-0.00422068760423056</v>
      </c>
      <c r="BR240" s="33">
        <f t="shared" si="259"/>
        <v>0.102146500131593</v>
      </c>
      <c r="CI240" s="5">
        <v>42</v>
      </c>
      <c r="CJ240" s="14">
        <f t="shared" si="250"/>
        <v>3.46410161513775</v>
      </c>
      <c r="CK240" s="5">
        <v>2</v>
      </c>
      <c r="CL240" s="5">
        <v>45.7</v>
      </c>
      <c r="CM240" s="14">
        <f t="shared" si="251"/>
        <v>1.3856406460551</v>
      </c>
      <c r="CN240" s="5">
        <v>0.8</v>
      </c>
      <c r="CO240" s="33">
        <f t="shared" si="276"/>
        <v>0.0844286796167908</v>
      </c>
      <c r="CP240" s="33">
        <f t="shared" si="277"/>
        <v>0.0025740151921542</v>
      </c>
      <c r="CQ240" s="5">
        <v>2.9</v>
      </c>
      <c r="CR240" s="14">
        <f t="shared" si="260"/>
        <v>0.519615242270663</v>
      </c>
      <c r="CS240" s="5">
        <v>0.3</v>
      </c>
      <c r="CT240" s="5">
        <v>3.4</v>
      </c>
      <c r="CU240" s="14">
        <f t="shared" si="261"/>
        <v>0.173205080756888</v>
      </c>
      <c r="CV240" s="5">
        <v>0.1</v>
      </c>
      <c r="CW240" s="33">
        <f t="shared" si="262"/>
        <v>0.159064694629687</v>
      </c>
      <c r="CX240" s="33">
        <f t="shared" si="263"/>
        <v>0.0115665976819489</v>
      </c>
      <c r="CY240" s="5">
        <v>115</v>
      </c>
      <c r="CZ240" s="14">
        <f t="shared" si="264"/>
        <v>12.1243556529821</v>
      </c>
      <c r="DA240" s="5">
        <v>7</v>
      </c>
      <c r="DB240" s="5">
        <v>152</v>
      </c>
      <c r="DC240" s="14">
        <f t="shared" si="265"/>
        <v>58.8897274573418</v>
      </c>
      <c r="DD240" s="5">
        <v>34</v>
      </c>
      <c r="DE240" s="33">
        <f t="shared" si="266"/>
        <v>0.278948392483026</v>
      </c>
      <c r="DF240" s="33">
        <f t="shared" si="267"/>
        <v>0.0537397300085354</v>
      </c>
      <c r="DG240" s="5">
        <v>7.3</v>
      </c>
      <c r="DH240" s="14">
        <f t="shared" si="268"/>
        <v>0.519615242270663</v>
      </c>
      <c r="DI240" s="5">
        <v>0.3</v>
      </c>
      <c r="DJ240" s="5">
        <v>34.4</v>
      </c>
      <c r="DK240" s="14">
        <f t="shared" si="269"/>
        <v>9.8726896031426</v>
      </c>
      <c r="DL240" s="5">
        <v>5.7</v>
      </c>
      <c r="DM240" s="33">
        <f t="shared" si="270"/>
        <v>1.55018221622501</v>
      </c>
      <c r="DN240" s="33">
        <f t="shared" si="271"/>
        <v>0.0291445915164035</v>
      </c>
      <c r="EE240" s="5">
        <v>1005</v>
      </c>
      <c r="EF240" s="14">
        <f t="shared" si="272"/>
        <v>232.09480821423</v>
      </c>
      <c r="EG240" s="5">
        <v>134</v>
      </c>
      <c r="EH240" s="5">
        <v>852</v>
      </c>
      <c r="EI240" s="14">
        <f t="shared" si="273"/>
        <v>122.97560733739</v>
      </c>
      <c r="EJ240" s="5">
        <v>71</v>
      </c>
      <c r="EK240" s="33">
        <f t="shared" si="274"/>
        <v>-0.165156293663861</v>
      </c>
      <c r="EL240" s="33">
        <f t="shared" si="275"/>
        <v>0.0247222222222222</v>
      </c>
    </row>
    <row r="241" spans="1:142">
      <c r="A241" s="4">
        <v>41</v>
      </c>
      <c r="B241" s="4" t="s">
        <v>439</v>
      </c>
      <c r="C241" s="4" t="s">
        <v>411</v>
      </c>
      <c r="D241" s="4" t="s">
        <v>446</v>
      </c>
      <c r="E241" s="5">
        <v>30.4</v>
      </c>
      <c r="F241" s="5">
        <v>-29.67</v>
      </c>
      <c r="G241" s="3" t="s">
        <v>444</v>
      </c>
      <c r="H241" s="3" t="s">
        <v>123</v>
      </c>
      <c r="I241" s="4">
        <v>843</v>
      </c>
      <c r="J241" s="5">
        <v>18</v>
      </c>
      <c r="K241" s="4">
        <v>838</v>
      </c>
      <c r="L241" t="s">
        <v>86</v>
      </c>
      <c r="M241" s="6">
        <v>10</v>
      </c>
      <c r="N241" s="7" t="s">
        <v>96</v>
      </c>
      <c r="O241" s="4" t="s">
        <v>88</v>
      </c>
      <c r="P241" s="4" t="s">
        <v>88</v>
      </c>
      <c r="Q241" s="4" t="s">
        <v>125</v>
      </c>
      <c r="S241" s="8"/>
      <c r="AA241" s="4">
        <v>2010</v>
      </c>
      <c r="AB241" s="4">
        <v>7</v>
      </c>
      <c r="AC241" s="7" t="s">
        <v>96</v>
      </c>
      <c r="AD241" s="4" t="s">
        <v>90</v>
      </c>
      <c r="AE241" s="5">
        <v>0.533200025558472</v>
      </c>
      <c r="AF241" s="4">
        <v>3</v>
      </c>
      <c r="AG241" s="4" t="s">
        <v>100</v>
      </c>
      <c r="AH241" s="4" t="s">
        <v>100</v>
      </c>
      <c r="AI241" s="4">
        <v>15</v>
      </c>
      <c r="AJ241" s="8">
        <v>24</v>
      </c>
      <c r="AK241" s="4" t="s">
        <v>213</v>
      </c>
      <c r="AL241" s="4" t="s">
        <v>114</v>
      </c>
      <c r="AM241" s="7" t="s">
        <v>180</v>
      </c>
      <c r="AN241" s="7" t="s">
        <v>180</v>
      </c>
      <c r="AO241" s="5">
        <v>5.89</v>
      </c>
      <c r="AP241" s="5">
        <v>4.2</v>
      </c>
      <c r="AQ241" s="9">
        <v>0.29</v>
      </c>
      <c r="AR241" s="9">
        <v>21</v>
      </c>
      <c r="AS241" s="9">
        <v>36</v>
      </c>
      <c r="AT241" s="9">
        <v>43</v>
      </c>
      <c r="AU241" s="5">
        <v>34.35</v>
      </c>
      <c r="AV241" s="14">
        <f t="shared" si="238"/>
        <v>19.7453792062852</v>
      </c>
      <c r="AW241" s="5">
        <v>11.4</v>
      </c>
      <c r="AX241" s="5">
        <v>36.35</v>
      </c>
      <c r="AY241" s="14">
        <f t="shared" si="239"/>
        <v>13.9430090009295</v>
      </c>
      <c r="AZ241" s="5">
        <v>8.05</v>
      </c>
      <c r="BA241" s="33">
        <f t="shared" si="240"/>
        <v>0.0565921853111702</v>
      </c>
      <c r="BB241" s="33">
        <f t="shared" si="241"/>
        <v>0.159186493655302</v>
      </c>
      <c r="BC241" s="5">
        <v>104.88</v>
      </c>
      <c r="BD241" s="14">
        <f t="shared" si="252"/>
        <v>55.8413180360206</v>
      </c>
      <c r="BE241" s="5">
        <v>32.24</v>
      </c>
      <c r="BF241" s="5">
        <v>109.56</v>
      </c>
      <c r="BG241" s="14">
        <f t="shared" si="253"/>
        <v>30.6226582778177</v>
      </c>
      <c r="BH241" s="5">
        <v>17.68</v>
      </c>
      <c r="BI241" s="33">
        <f t="shared" si="254"/>
        <v>0.0436555049394327</v>
      </c>
      <c r="BJ241" s="33">
        <f t="shared" si="255"/>
        <v>0.120535272354917</v>
      </c>
      <c r="BK241" s="5">
        <v>202.34</v>
      </c>
      <c r="BL241" s="14">
        <f t="shared" si="256"/>
        <v>69.8882500854042</v>
      </c>
      <c r="BM241" s="5">
        <v>40.35</v>
      </c>
      <c r="BN241" s="5">
        <v>196.87</v>
      </c>
      <c r="BO241" s="14">
        <f t="shared" si="257"/>
        <v>70.1134166903881</v>
      </c>
      <c r="BP241" s="5">
        <v>40.48</v>
      </c>
      <c r="BQ241" s="33">
        <f t="shared" si="258"/>
        <v>-0.0274058383457483</v>
      </c>
      <c r="BR241" s="33">
        <f t="shared" si="259"/>
        <v>0.0820457985750749</v>
      </c>
      <c r="CI241" s="5">
        <v>37.5</v>
      </c>
      <c r="CJ241" s="14">
        <f t="shared" si="250"/>
        <v>6.23538290724796</v>
      </c>
      <c r="CK241" s="5">
        <v>3.6</v>
      </c>
      <c r="CL241" s="5">
        <v>32</v>
      </c>
      <c r="CM241" s="14">
        <f t="shared" si="251"/>
        <v>7.62102355330306</v>
      </c>
      <c r="CN241" s="5">
        <v>4.4</v>
      </c>
      <c r="CO241" s="33">
        <f t="shared" si="276"/>
        <v>-0.158605030176639</v>
      </c>
      <c r="CP241" s="33">
        <f t="shared" si="277"/>
        <v>0.02812225</v>
      </c>
      <c r="CQ241" s="5">
        <v>2.6</v>
      </c>
      <c r="CR241" s="14">
        <f t="shared" si="260"/>
        <v>0.346410161513775</v>
      </c>
      <c r="CS241" s="5">
        <v>0.2</v>
      </c>
      <c r="CT241" s="5">
        <v>2.4</v>
      </c>
      <c r="CU241" s="14">
        <f t="shared" si="261"/>
        <v>0.346410161513775</v>
      </c>
      <c r="CV241" s="5">
        <v>0.2</v>
      </c>
      <c r="CW241" s="33">
        <f t="shared" si="262"/>
        <v>-0.0800427076735365</v>
      </c>
      <c r="CX241" s="33">
        <f t="shared" si="263"/>
        <v>0.0128616042077581</v>
      </c>
      <c r="CY241" s="5">
        <v>127</v>
      </c>
      <c r="CZ241" s="14">
        <f t="shared" si="264"/>
        <v>57.1576766497729</v>
      </c>
      <c r="DA241" s="5">
        <v>33</v>
      </c>
      <c r="DB241" s="5">
        <v>201</v>
      </c>
      <c r="DC241" s="14">
        <f t="shared" si="265"/>
        <v>90.0666419935816</v>
      </c>
      <c r="DD241" s="5">
        <v>52</v>
      </c>
      <c r="DE241" s="33">
        <f t="shared" si="266"/>
        <v>0.459117821600485</v>
      </c>
      <c r="DF241" s="33">
        <f t="shared" si="267"/>
        <v>0.13444717144626</v>
      </c>
      <c r="DG241" s="5">
        <v>5.5</v>
      </c>
      <c r="DH241" s="14">
        <f t="shared" si="268"/>
        <v>1.90525588832577</v>
      </c>
      <c r="DI241" s="5">
        <v>1.1</v>
      </c>
      <c r="DJ241" s="5">
        <v>17.3</v>
      </c>
      <c r="DK241" s="14">
        <f t="shared" si="269"/>
        <v>8.4870489570875</v>
      </c>
      <c r="DL241" s="5">
        <v>4.9</v>
      </c>
      <c r="DM241" s="33">
        <f t="shared" si="270"/>
        <v>1.14595840926531</v>
      </c>
      <c r="DN241" s="33">
        <f t="shared" si="271"/>
        <v>0.120223194894584</v>
      </c>
      <c r="EE241" s="5">
        <v>488</v>
      </c>
      <c r="EF241" s="14">
        <f t="shared" si="272"/>
        <v>161.080725103906</v>
      </c>
      <c r="EG241" s="5">
        <v>93</v>
      </c>
      <c r="EH241" s="5">
        <v>444</v>
      </c>
      <c r="EI241" s="14">
        <f t="shared" si="273"/>
        <v>147.224318643355</v>
      </c>
      <c r="EJ241" s="5">
        <v>85</v>
      </c>
      <c r="EK241" s="33">
        <f t="shared" si="274"/>
        <v>-0.0944908434209228</v>
      </c>
      <c r="EL241" s="33">
        <f t="shared" si="275"/>
        <v>0.0729681875006394</v>
      </c>
    </row>
    <row r="242" spans="1:142">
      <c r="A242" s="4">
        <v>41</v>
      </c>
      <c r="B242" s="4" t="s">
        <v>439</v>
      </c>
      <c r="C242" s="4" t="s">
        <v>411</v>
      </c>
      <c r="D242" s="4" t="s">
        <v>446</v>
      </c>
      <c r="E242" s="5">
        <v>30.4</v>
      </c>
      <c r="F242" s="5">
        <v>-29.67</v>
      </c>
      <c r="G242" s="3" t="s">
        <v>444</v>
      </c>
      <c r="H242" s="3" t="s">
        <v>123</v>
      </c>
      <c r="I242" s="4">
        <v>843</v>
      </c>
      <c r="J242" s="5">
        <v>18</v>
      </c>
      <c r="K242" s="4">
        <v>838</v>
      </c>
      <c r="L242" t="s">
        <v>136</v>
      </c>
      <c r="M242" s="8"/>
      <c r="N242" s="8"/>
      <c r="R242" s="6">
        <v>10</v>
      </c>
      <c r="S242" s="7" t="s">
        <v>96</v>
      </c>
      <c r="T242" s="4" t="s">
        <v>300</v>
      </c>
      <c r="U242" s="4" t="s">
        <v>125</v>
      </c>
      <c r="AA242" s="4">
        <v>2010</v>
      </c>
      <c r="AB242" s="4">
        <v>7</v>
      </c>
      <c r="AC242" s="7" t="s">
        <v>96</v>
      </c>
      <c r="AD242" s="4" t="s">
        <v>90</v>
      </c>
      <c r="AE242" s="5">
        <v>0.533200025558472</v>
      </c>
      <c r="AF242" s="4">
        <v>3</v>
      </c>
      <c r="AG242" s="4" t="s">
        <v>100</v>
      </c>
      <c r="AH242" s="4" t="s">
        <v>100</v>
      </c>
      <c r="AI242" s="4">
        <v>15</v>
      </c>
      <c r="AJ242" s="8">
        <v>24</v>
      </c>
      <c r="AK242" s="4" t="s">
        <v>364</v>
      </c>
      <c r="AL242" s="4" t="s">
        <v>114</v>
      </c>
      <c r="AM242" s="7" t="s">
        <v>180</v>
      </c>
      <c r="AN242" s="7" t="s">
        <v>180</v>
      </c>
      <c r="AO242" s="5">
        <v>5.89</v>
      </c>
      <c r="AP242" s="5">
        <v>4.2</v>
      </c>
      <c r="AQ242" s="9">
        <v>0.29</v>
      </c>
      <c r="AR242" s="9">
        <v>21</v>
      </c>
      <c r="AS242" s="9">
        <v>36</v>
      </c>
      <c r="AT242" s="9">
        <v>43</v>
      </c>
      <c r="AU242" s="5">
        <v>34.35</v>
      </c>
      <c r="AV242" s="14">
        <f t="shared" si="238"/>
        <v>19.7453792062852</v>
      </c>
      <c r="AW242" s="5">
        <v>11.4</v>
      </c>
      <c r="AX242" s="5">
        <v>39.74</v>
      </c>
      <c r="AY242" s="14">
        <f t="shared" si="239"/>
        <v>18.4463411006085</v>
      </c>
      <c r="AZ242" s="5">
        <v>10.65</v>
      </c>
      <c r="BA242" s="33">
        <f t="shared" si="240"/>
        <v>0.145756218455313</v>
      </c>
      <c r="BB242" s="33">
        <f t="shared" si="241"/>
        <v>0.181962511187696</v>
      </c>
      <c r="BC242" s="5">
        <v>104.88</v>
      </c>
      <c r="BD242" s="14">
        <f t="shared" si="252"/>
        <v>55.8413180360206</v>
      </c>
      <c r="BE242" s="5">
        <v>32.24</v>
      </c>
      <c r="BF242" s="5">
        <v>128.51</v>
      </c>
      <c r="BG242" s="14">
        <f t="shared" si="253"/>
        <v>58.1795866262386</v>
      </c>
      <c r="BH242" s="5">
        <v>33.59</v>
      </c>
      <c r="BI242" s="33">
        <f t="shared" si="254"/>
        <v>0.203189882863605</v>
      </c>
      <c r="BJ242" s="33">
        <f t="shared" si="255"/>
        <v>0.162813836477768</v>
      </c>
      <c r="BK242" s="5">
        <v>202.34</v>
      </c>
      <c r="BL242" s="14">
        <f t="shared" si="256"/>
        <v>69.8882500854042</v>
      </c>
      <c r="BM242" s="5">
        <v>40.35</v>
      </c>
      <c r="BN242" s="5">
        <v>198.11</v>
      </c>
      <c r="BO242" s="14">
        <f t="shared" si="257"/>
        <v>82.1511698029918</v>
      </c>
      <c r="BP242" s="5">
        <v>47.43</v>
      </c>
      <c r="BQ242" s="33">
        <f t="shared" si="258"/>
        <v>-0.0211270187915096</v>
      </c>
      <c r="BR242" s="33">
        <f t="shared" si="259"/>
        <v>0.0970853894430233</v>
      </c>
      <c r="CI242" s="5">
        <v>37.5</v>
      </c>
      <c r="CJ242" s="14">
        <f t="shared" si="250"/>
        <v>6.23538290724796</v>
      </c>
      <c r="CK242" s="5">
        <v>3.6</v>
      </c>
      <c r="CL242" s="5">
        <v>34.8</v>
      </c>
      <c r="CM242" s="14">
        <f t="shared" si="251"/>
        <v>9.17986928011505</v>
      </c>
      <c r="CN242" s="5">
        <v>5.3</v>
      </c>
      <c r="CO242" s="33">
        <f t="shared" si="276"/>
        <v>-0.0747235461959366</v>
      </c>
      <c r="CP242" s="33">
        <f t="shared" si="277"/>
        <v>0.0324109398863787</v>
      </c>
      <c r="CQ242" s="5">
        <v>2.6</v>
      </c>
      <c r="CR242" s="14">
        <f t="shared" si="260"/>
        <v>0.346410161513775</v>
      </c>
      <c r="CS242" s="5">
        <v>0.2</v>
      </c>
      <c r="CT242" s="5">
        <v>2.6</v>
      </c>
      <c r="CU242" s="14">
        <f t="shared" si="261"/>
        <v>0.519615242270663</v>
      </c>
      <c r="CV242" s="5">
        <v>0.3</v>
      </c>
      <c r="CW242" s="33">
        <f t="shared" si="262"/>
        <v>0</v>
      </c>
      <c r="CX242" s="33">
        <f t="shared" si="263"/>
        <v>0.0192307692307692</v>
      </c>
      <c r="CY242" s="5">
        <v>127</v>
      </c>
      <c r="CZ242" s="14">
        <f t="shared" si="264"/>
        <v>57.1576766497729</v>
      </c>
      <c r="DA242" s="5">
        <v>33</v>
      </c>
      <c r="DB242" s="5">
        <v>238</v>
      </c>
      <c r="DC242" s="14">
        <f t="shared" si="265"/>
        <v>24.2487113059643</v>
      </c>
      <c r="DD242" s="5">
        <v>14</v>
      </c>
      <c r="DE242" s="33">
        <f t="shared" si="266"/>
        <v>0.628083587212884</v>
      </c>
      <c r="DF242" s="33">
        <f t="shared" si="267"/>
        <v>0.0709783426487268</v>
      </c>
      <c r="DG242" s="5">
        <v>5.5</v>
      </c>
      <c r="DH242" s="14">
        <f t="shared" si="268"/>
        <v>1.90525588832577</v>
      </c>
      <c r="DI242" s="5">
        <v>1.1</v>
      </c>
      <c r="DJ242" s="5">
        <v>14.1</v>
      </c>
      <c r="DK242" s="14">
        <f t="shared" si="269"/>
        <v>5.71576766497729</v>
      </c>
      <c r="DL242" s="5">
        <v>3.3</v>
      </c>
      <c r="DM242" s="33">
        <f t="shared" si="270"/>
        <v>0.941426705145697</v>
      </c>
      <c r="DN242" s="33">
        <f t="shared" si="271"/>
        <v>0.0947759167043911</v>
      </c>
      <c r="EE242" s="5">
        <v>488</v>
      </c>
      <c r="EF242" s="14">
        <f t="shared" si="272"/>
        <v>161.080725103906</v>
      </c>
      <c r="EG242" s="5">
        <v>93</v>
      </c>
      <c r="EH242" s="5">
        <v>502</v>
      </c>
      <c r="EI242" s="14">
        <f t="shared" si="273"/>
        <v>195.721741255283</v>
      </c>
      <c r="EJ242" s="5">
        <v>113</v>
      </c>
      <c r="EK242" s="33">
        <f t="shared" si="274"/>
        <v>0.0282847138385813</v>
      </c>
      <c r="EL242" s="33">
        <f t="shared" si="275"/>
        <v>0.0869881926370714</v>
      </c>
    </row>
    <row r="243" spans="1:142">
      <c r="A243" s="4">
        <v>41</v>
      </c>
      <c r="B243" s="4" t="s">
        <v>439</v>
      </c>
      <c r="C243" s="4" t="s">
        <v>411</v>
      </c>
      <c r="D243" s="4" t="s">
        <v>446</v>
      </c>
      <c r="E243" s="5">
        <v>30.4</v>
      </c>
      <c r="F243" s="5">
        <v>-29.67</v>
      </c>
      <c r="G243" s="3" t="s">
        <v>444</v>
      </c>
      <c r="H243" s="3" t="s">
        <v>123</v>
      </c>
      <c r="I243" s="4">
        <v>843</v>
      </c>
      <c r="J243" s="5">
        <v>18</v>
      </c>
      <c r="K243" s="4">
        <v>838</v>
      </c>
      <c r="L243" t="s">
        <v>173</v>
      </c>
      <c r="M243" s="8"/>
      <c r="N243" s="8"/>
      <c r="S243" s="8"/>
      <c r="V243" s="7" t="s">
        <v>234</v>
      </c>
      <c r="W243" s="7" t="s">
        <v>235</v>
      </c>
      <c r="X243" s="24" t="s">
        <v>375</v>
      </c>
      <c r="Y243" s="4" t="s">
        <v>305</v>
      </c>
      <c r="Z243" s="4" t="s">
        <v>125</v>
      </c>
      <c r="AA243" s="4">
        <v>2010</v>
      </c>
      <c r="AB243" s="4">
        <v>7</v>
      </c>
      <c r="AC243" s="7" t="s">
        <v>96</v>
      </c>
      <c r="AD243" s="4" t="s">
        <v>90</v>
      </c>
      <c r="AE243" s="5">
        <v>0.533200025558472</v>
      </c>
      <c r="AF243" s="4">
        <v>3</v>
      </c>
      <c r="AG243" s="4" t="s">
        <v>100</v>
      </c>
      <c r="AH243" s="4" t="s">
        <v>100</v>
      </c>
      <c r="AI243" s="4">
        <v>15</v>
      </c>
      <c r="AJ243" s="8">
        <v>24</v>
      </c>
      <c r="AK243" s="4" t="s">
        <v>365</v>
      </c>
      <c r="AL243" s="4" t="s">
        <v>114</v>
      </c>
      <c r="AM243" s="7" t="s">
        <v>180</v>
      </c>
      <c r="AN243" s="7" t="s">
        <v>180</v>
      </c>
      <c r="AO243" s="5">
        <v>5.89</v>
      </c>
      <c r="AP243" s="5">
        <v>4.2</v>
      </c>
      <c r="AQ243" s="9">
        <v>0.29</v>
      </c>
      <c r="AR243" s="9">
        <v>21</v>
      </c>
      <c r="AS243" s="9">
        <v>36</v>
      </c>
      <c r="AT243" s="9">
        <v>43</v>
      </c>
      <c r="AU243" s="5">
        <v>34.35</v>
      </c>
      <c r="AV243" s="14">
        <f t="shared" si="238"/>
        <v>19.7453792062852</v>
      </c>
      <c r="AW243" s="5">
        <v>11.4</v>
      </c>
      <c r="AX243" s="5">
        <v>35.93</v>
      </c>
      <c r="AY243" s="14">
        <f t="shared" si="239"/>
        <v>10.738715006927</v>
      </c>
      <c r="AZ243" s="5">
        <v>6.2</v>
      </c>
      <c r="BA243" s="33">
        <f t="shared" si="240"/>
        <v>0.044970582457069</v>
      </c>
      <c r="BB243" s="33">
        <f t="shared" si="241"/>
        <v>0.139919004670493</v>
      </c>
      <c r="BC243" s="5">
        <v>104.88</v>
      </c>
      <c r="BD243" s="14">
        <f t="shared" si="252"/>
        <v>55.8413180360206</v>
      </c>
      <c r="BE243" s="5">
        <v>32.24</v>
      </c>
      <c r="BF243" s="5">
        <v>111.71</v>
      </c>
      <c r="BG243" s="14">
        <f t="shared" si="253"/>
        <v>26.1193261781387</v>
      </c>
      <c r="BH243" s="5">
        <v>15.08</v>
      </c>
      <c r="BI243" s="33">
        <f t="shared" si="254"/>
        <v>0.0630893881273122</v>
      </c>
      <c r="BJ243" s="33">
        <f t="shared" si="255"/>
        <v>0.112717049095402</v>
      </c>
      <c r="BK243" s="5">
        <v>202.34</v>
      </c>
      <c r="BL243" s="14">
        <f t="shared" si="256"/>
        <v>69.8882500854042</v>
      </c>
      <c r="BM243" s="5">
        <v>40.35</v>
      </c>
      <c r="BN243" s="5">
        <v>202</v>
      </c>
      <c r="BO243" s="14">
        <f t="shared" si="257"/>
        <v>58.6125993281308</v>
      </c>
      <c r="BP243" s="5">
        <v>33.84</v>
      </c>
      <c r="BQ243" s="33">
        <f t="shared" si="258"/>
        <v>-0.00168175337653942</v>
      </c>
      <c r="BR243" s="33">
        <f t="shared" si="259"/>
        <v>0.0678316120546787</v>
      </c>
      <c r="CI243" s="5">
        <v>37.5</v>
      </c>
      <c r="CJ243" s="14">
        <f t="shared" si="250"/>
        <v>6.23538290724796</v>
      </c>
      <c r="CK243" s="5">
        <v>3.6</v>
      </c>
      <c r="CL243" s="5">
        <v>36.4</v>
      </c>
      <c r="CM243" s="14">
        <f t="shared" si="251"/>
        <v>1.03923048454133</v>
      </c>
      <c r="CN243" s="5">
        <v>0.6</v>
      </c>
      <c r="CO243" s="33">
        <f t="shared" si="276"/>
        <v>-0.0297721583336701</v>
      </c>
      <c r="CP243" s="33">
        <f t="shared" si="277"/>
        <v>0.00948770631566236</v>
      </c>
      <c r="CQ243" s="5">
        <v>2.6</v>
      </c>
      <c r="CR243" s="14">
        <f t="shared" si="260"/>
        <v>0.346410161513775</v>
      </c>
      <c r="CS243" s="5">
        <v>0.2</v>
      </c>
      <c r="CT243" s="5">
        <v>2.7</v>
      </c>
      <c r="CU243" s="14">
        <f t="shared" si="261"/>
        <v>0.173205080756888</v>
      </c>
      <c r="CV243" s="5">
        <v>0.1</v>
      </c>
      <c r="CW243" s="33">
        <f t="shared" si="262"/>
        <v>0.0377403279828471</v>
      </c>
      <c r="CX243" s="33">
        <f t="shared" si="263"/>
        <v>0.00728890187579646</v>
      </c>
      <c r="CY243" s="5">
        <v>127</v>
      </c>
      <c r="CZ243" s="14">
        <f t="shared" si="264"/>
        <v>57.1576766497729</v>
      </c>
      <c r="DA243" s="5">
        <v>33</v>
      </c>
      <c r="DB243" s="5">
        <v>217</v>
      </c>
      <c r="DC243" s="14">
        <f t="shared" si="265"/>
        <v>114.315353299546</v>
      </c>
      <c r="DD243" s="5">
        <v>66</v>
      </c>
      <c r="DE243" s="33">
        <f t="shared" si="266"/>
        <v>0.535710267081869</v>
      </c>
      <c r="DF243" s="33">
        <f t="shared" si="267"/>
        <v>0.1600238157685</v>
      </c>
      <c r="DG243" s="5">
        <v>5.5</v>
      </c>
      <c r="DH243" s="14">
        <f t="shared" si="268"/>
        <v>1.90525588832577</v>
      </c>
      <c r="DI243" s="5">
        <v>1.1</v>
      </c>
      <c r="DJ243" s="5">
        <v>19.5</v>
      </c>
      <c r="DK243" s="14">
        <f t="shared" si="269"/>
        <v>9.8726896031426</v>
      </c>
      <c r="DL243" s="5">
        <v>5.7</v>
      </c>
      <c r="DM243" s="33">
        <f t="shared" si="270"/>
        <v>1.26566637333128</v>
      </c>
      <c r="DN243" s="33">
        <f t="shared" si="271"/>
        <v>0.125443786982249</v>
      </c>
      <c r="EE243" s="5">
        <v>488</v>
      </c>
      <c r="EF243" s="14">
        <f t="shared" si="272"/>
        <v>161.080725103906</v>
      </c>
      <c r="EG243" s="5">
        <v>93</v>
      </c>
      <c r="EH243" s="5">
        <v>549</v>
      </c>
      <c r="EI243" s="14">
        <f t="shared" si="273"/>
        <v>114.315353299546</v>
      </c>
      <c r="EJ243" s="5">
        <v>66</v>
      </c>
      <c r="EK243" s="33">
        <f t="shared" si="274"/>
        <v>0.117783035656383</v>
      </c>
      <c r="EL243" s="33">
        <f t="shared" si="275"/>
        <v>0.0507708687927379</v>
      </c>
    </row>
    <row r="244" spans="1:142">
      <c r="A244" s="4">
        <v>41</v>
      </c>
      <c r="B244" s="4" t="s">
        <v>439</v>
      </c>
      <c r="C244" s="4" t="s">
        <v>411</v>
      </c>
      <c r="D244" s="4" t="s">
        <v>447</v>
      </c>
      <c r="E244" s="5">
        <v>30.72</v>
      </c>
      <c r="F244" s="5">
        <v>-29.81</v>
      </c>
      <c r="G244" s="3" t="s">
        <v>444</v>
      </c>
      <c r="H244" s="3" t="s">
        <v>123</v>
      </c>
      <c r="I244" s="4">
        <v>679</v>
      </c>
      <c r="J244" s="5">
        <v>18</v>
      </c>
      <c r="K244" s="4">
        <v>809</v>
      </c>
      <c r="L244" t="s">
        <v>86</v>
      </c>
      <c r="M244" s="6">
        <v>10</v>
      </c>
      <c r="N244" s="7" t="s">
        <v>96</v>
      </c>
      <c r="O244" s="4" t="s">
        <v>88</v>
      </c>
      <c r="P244" s="4" t="s">
        <v>88</v>
      </c>
      <c r="Q244" s="4" t="s">
        <v>125</v>
      </c>
      <c r="S244" s="8"/>
      <c r="AA244" s="4">
        <v>2010</v>
      </c>
      <c r="AB244" s="4">
        <v>7</v>
      </c>
      <c r="AC244" s="7" t="s">
        <v>96</v>
      </c>
      <c r="AD244" s="4" t="s">
        <v>90</v>
      </c>
      <c r="AE244" s="5">
        <v>0.623600006103516</v>
      </c>
      <c r="AF244" s="4">
        <v>3</v>
      </c>
      <c r="AG244" s="4" t="s">
        <v>100</v>
      </c>
      <c r="AH244" s="4" t="s">
        <v>100</v>
      </c>
      <c r="AI244" s="4">
        <v>15</v>
      </c>
      <c r="AJ244" s="8">
        <v>24</v>
      </c>
      <c r="AK244" s="4" t="s">
        <v>213</v>
      </c>
      <c r="AL244" s="4" t="s">
        <v>114</v>
      </c>
      <c r="AM244" s="7" t="s">
        <v>95</v>
      </c>
      <c r="AN244" s="7" t="s">
        <v>95</v>
      </c>
      <c r="AO244" s="5">
        <v>5.2</v>
      </c>
      <c r="AP244" s="5">
        <v>4.91</v>
      </c>
      <c r="AQ244" s="9">
        <v>0.28</v>
      </c>
      <c r="AR244" s="9">
        <v>50.5</v>
      </c>
      <c r="AS244" s="9">
        <v>23.5</v>
      </c>
      <c r="AT244" s="9">
        <v>27</v>
      </c>
      <c r="AU244" s="5">
        <v>48.48</v>
      </c>
      <c r="AV244" s="14">
        <f t="shared" si="238"/>
        <v>7.96743371481683</v>
      </c>
      <c r="AW244" s="5">
        <v>4.6</v>
      </c>
      <c r="AX244" s="5">
        <v>55.16</v>
      </c>
      <c r="AY244" s="14">
        <f t="shared" si="239"/>
        <v>10.3230228131105</v>
      </c>
      <c r="AZ244" s="5">
        <v>5.96</v>
      </c>
      <c r="BA244" s="33">
        <f t="shared" si="240"/>
        <v>0.129086711164042</v>
      </c>
      <c r="BB244" s="33">
        <f t="shared" si="241"/>
        <v>0.0206777197763023</v>
      </c>
      <c r="BC244" s="5">
        <v>444.05</v>
      </c>
      <c r="BD244" s="14">
        <f t="shared" si="252"/>
        <v>108.980636812234</v>
      </c>
      <c r="BE244" s="5">
        <v>62.92</v>
      </c>
      <c r="BF244" s="5">
        <v>402.32</v>
      </c>
      <c r="BG244" s="14">
        <f t="shared" si="253"/>
        <v>78.3233375182646</v>
      </c>
      <c r="BH244" s="5">
        <v>45.22</v>
      </c>
      <c r="BI244" s="33">
        <f t="shared" si="254"/>
        <v>-0.0986893768408033</v>
      </c>
      <c r="BJ244" s="33">
        <f t="shared" si="255"/>
        <v>0.032711017856655</v>
      </c>
      <c r="BK244" s="5">
        <v>471.19</v>
      </c>
      <c r="BL244" s="14">
        <f t="shared" si="256"/>
        <v>110.40091847444</v>
      </c>
      <c r="BM244" s="5">
        <v>63.74</v>
      </c>
      <c r="BN244" s="5">
        <v>327.46</v>
      </c>
      <c r="BO244" s="14">
        <f t="shared" si="257"/>
        <v>80.5576830600285</v>
      </c>
      <c r="BP244" s="5">
        <v>46.51</v>
      </c>
      <c r="BQ244" s="33">
        <f t="shared" si="258"/>
        <v>-0.363895499489966</v>
      </c>
      <c r="BR244" s="33">
        <f t="shared" si="259"/>
        <v>0.0384724587719394</v>
      </c>
      <c r="CI244" s="5">
        <v>49.1</v>
      </c>
      <c r="CJ244" s="14">
        <f t="shared" si="250"/>
        <v>5.19615242270663</v>
      </c>
      <c r="CK244" s="5">
        <v>3</v>
      </c>
      <c r="CL244" s="5">
        <v>51.1</v>
      </c>
      <c r="CM244" s="14">
        <f t="shared" si="251"/>
        <v>3.81051177665153</v>
      </c>
      <c r="CN244" s="5">
        <v>2.2</v>
      </c>
      <c r="CO244" s="33">
        <f t="shared" si="276"/>
        <v>0.039925462409184</v>
      </c>
      <c r="CP244" s="33">
        <f t="shared" si="277"/>
        <v>0.00558673193517809</v>
      </c>
      <c r="CQ244" s="5">
        <v>2.8</v>
      </c>
      <c r="CR244" s="14">
        <f t="shared" si="260"/>
        <v>0.346410161513775</v>
      </c>
      <c r="CS244" s="5">
        <v>0.2</v>
      </c>
      <c r="CT244" s="5">
        <v>3</v>
      </c>
      <c r="CU244" s="14">
        <f t="shared" si="261"/>
        <v>0.692820323027551</v>
      </c>
      <c r="CV244" s="5">
        <v>0.4</v>
      </c>
      <c r="CW244" s="33">
        <f t="shared" si="262"/>
        <v>0.0689928714869517</v>
      </c>
      <c r="CX244" s="33">
        <f t="shared" si="263"/>
        <v>0.0228798185941043</v>
      </c>
      <c r="CY244" s="5">
        <v>98</v>
      </c>
      <c r="CZ244" s="14">
        <f t="shared" si="264"/>
        <v>5.19615242270663</v>
      </c>
      <c r="DA244" s="5">
        <v>3</v>
      </c>
      <c r="DB244" s="5">
        <v>98</v>
      </c>
      <c r="DC244" s="14">
        <f t="shared" si="265"/>
        <v>15.5884572681199</v>
      </c>
      <c r="DD244" s="5">
        <v>9</v>
      </c>
      <c r="DE244" s="33">
        <f t="shared" si="266"/>
        <v>0</v>
      </c>
      <c r="DF244" s="33">
        <f t="shared" si="267"/>
        <v>0.00937109537692628</v>
      </c>
      <c r="DG244" s="5">
        <v>5</v>
      </c>
      <c r="DH244" s="14">
        <f t="shared" si="268"/>
        <v>0.173205080756888</v>
      </c>
      <c r="DI244" s="5">
        <v>0.1</v>
      </c>
      <c r="DJ244" s="5">
        <v>19.8</v>
      </c>
      <c r="DK244" s="14">
        <f t="shared" si="269"/>
        <v>8.66025403784439</v>
      </c>
      <c r="DL244" s="5">
        <v>5</v>
      </c>
      <c r="DM244" s="33">
        <f t="shared" si="270"/>
        <v>1.37624402526639</v>
      </c>
      <c r="DN244" s="33">
        <f t="shared" si="271"/>
        <v>0.0641690031629425</v>
      </c>
      <c r="EE244" s="5">
        <v>843</v>
      </c>
      <c r="EF244" s="14">
        <f t="shared" si="272"/>
        <v>230.362757406661</v>
      </c>
      <c r="EG244" s="5">
        <v>133</v>
      </c>
      <c r="EH244" s="5">
        <v>769</v>
      </c>
      <c r="EI244" s="14">
        <f t="shared" si="273"/>
        <v>192.257639640145</v>
      </c>
      <c r="EJ244" s="5">
        <v>111</v>
      </c>
      <c r="EK244" s="33">
        <f t="shared" si="274"/>
        <v>-0.091875988496211</v>
      </c>
      <c r="EL244" s="33">
        <f t="shared" si="275"/>
        <v>0.0457263208446735</v>
      </c>
    </row>
    <row r="245" spans="1:142">
      <c r="A245" s="4">
        <v>41</v>
      </c>
      <c r="B245" s="4" t="s">
        <v>439</v>
      </c>
      <c r="C245" s="4" t="s">
        <v>411</v>
      </c>
      <c r="D245" s="4" t="s">
        <v>447</v>
      </c>
      <c r="E245" s="5">
        <v>30.72</v>
      </c>
      <c r="F245" s="5">
        <v>-29.81</v>
      </c>
      <c r="G245" s="3" t="s">
        <v>444</v>
      </c>
      <c r="H245" s="3" t="s">
        <v>123</v>
      </c>
      <c r="I245" s="4">
        <v>679</v>
      </c>
      <c r="J245" s="5">
        <v>18</v>
      </c>
      <c r="K245" s="4">
        <v>809</v>
      </c>
      <c r="L245" t="s">
        <v>136</v>
      </c>
      <c r="M245" s="8"/>
      <c r="N245" s="8"/>
      <c r="R245" s="6">
        <v>10</v>
      </c>
      <c r="S245" s="7" t="s">
        <v>96</v>
      </c>
      <c r="T245" s="4" t="s">
        <v>300</v>
      </c>
      <c r="U245" s="4" t="s">
        <v>125</v>
      </c>
      <c r="AA245" s="4">
        <v>2010</v>
      </c>
      <c r="AB245" s="4">
        <v>7</v>
      </c>
      <c r="AC245" s="7" t="s">
        <v>96</v>
      </c>
      <c r="AD245" s="4" t="s">
        <v>90</v>
      </c>
      <c r="AE245" s="5">
        <v>0.623600006103516</v>
      </c>
      <c r="AF245" s="4">
        <v>3</v>
      </c>
      <c r="AG245" s="4" t="s">
        <v>100</v>
      </c>
      <c r="AH245" s="4" t="s">
        <v>100</v>
      </c>
      <c r="AI245" s="4">
        <v>15</v>
      </c>
      <c r="AJ245" s="8">
        <v>24</v>
      </c>
      <c r="AK245" s="4" t="s">
        <v>364</v>
      </c>
      <c r="AL245" s="4" t="s">
        <v>114</v>
      </c>
      <c r="AM245" s="7" t="s">
        <v>95</v>
      </c>
      <c r="AN245" s="7" t="s">
        <v>95</v>
      </c>
      <c r="AO245" s="5">
        <v>5.2</v>
      </c>
      <c r="AP245" s="5">
        <v>4.91</v>
      </c>
      <c r="AQ245" s="9">
        <v>0.28</v>
      </c>
      <c r="AR245" s="9">
        <v>50.5</v>
      </c>
      <c r="AS245" s="9">
        <v>23.5</v>
      </c>
      <c r="AT245" s="9">
        <v>27</v>
      </c>
      <c r="AU245" s="5">
        <v>48.48</v>
      </c>
      <c r="AV245" s="14">
        <f t="shared" si="238"/>
        <v>7.96743371481683</v>
      </c>
      <c r="AW245" s="5">
        <v>4.6</v>
      </c>
      <c r="AX245" s="5">
        <v>41.51</v>
      </c>
      <c r="AY245" s="14">
        <f t="shared" si="239"/>
        <v>3.58534517166758</v>
      </c>
      <c r="AZ245" s="5">
        <v>2.07</v>
      </c>
      <c r="BA245" s="33">
        <f t="shared" si="240"/>
        <v>-0.155216979696112</v>
      </c>
      <c r="BB245" s="33">
        <f t="shared" si="241"/>
        <v>0.0114898338846495</v>
      </c>
      <c r="BC245" s="5">
        <v>444.05</v>
      </c>
      <c r="BD245" s="14">
        <f t="shared" si="252"/>
        <v>108.980636812234</v>
      </c>
      <c r="BE245" s="5">
        <v>62.92</v>
      </c>
      <c r="BF245" s="5">
        <v>350.3</v>
      </c>
      <c r="BG245" s="14">
        <f t="shared" si="253"/>
        <v>80.2978754388931</v>
      </c>
      <c r="BH245" s="5">
        <v>46.36</v>
      </c>
      <c r="BI245" s="33">
        <f t="shared" si="254"/>
        <v>-0.237147238501072</v>
      </c>
      <c r="BJ245" s="33">
        <f t="shared" si="255"/>
        <v>0.0375925433378519</v>
      </c>
      <c r="BK245" s="5">
        <v>471.19</v>
      </c>
      <c r="BL245" s="14">
        <f t="shared" si="256"/>
        <v>110.40091847444</v>
      </c>
      <c r="BM245" s="5">
        <v>63.74</v>
      </c>
      <c r="BN245" s="5">
        <v>491.19</v>
      </c>
      <c r="BO245" s="14">
        <f t="shared" si="257"/>
        <v>78.1674529455834</v>
      </c>
      <c r="BP245" s="5">
        <v>45.13</v>
      </c>
      <c r="BQ245" s="33">
        <f t="shared" si="258"/>
        <v>0.0415696086181985</v>
      </c>
      <c r="BR245" s="33">
        <f t="shared" si="259"/>
        <v>0.0267409285701122</v>
      </c>
      <c r="CI245" s="5">
        <v>49.1</v>
      </c>
      <c r="CJ245" s="14">
        <f t="shared" si="250"/>
        <v>5.19615242270663</v>
      </c>
      <c r="CK245" s="5">
        <v>3</v>
      </c>
      <c r="CL245" s="5">
        <v>51.7</v>
      </c>
      <c r="CM245" s="14">
        <f t="shared" si="251"/>
        <v>5.19615242270663</v>
      </c>
      <c r="CN245" s="5">
        <v>3</v>
      </c>
      <c r="CO245" s="33">
        <f t="shared" si="276"/>
        <v>0.0515987467139087</v>
      </c>
      <c r="CP245" s="33">
        <f t="shared" si="277"/>
        <v>0.00710032704457277</v>
      </c>
      <c r="CQ245" s="5">
        <v>2.8</v>
      </c>
      <c r="CR245" s="14">
        <f t="shared" si="260"/>
        <v>0.346410161513775</v>
      </c>
      <c r="CS245" s="5">
        <v>0.2</v>
      </c>
      <c r="CT245" s="5">
        <v>2.9</v>
      </c>
      <c r="CU245" s="14">
        <f t="shared" si="261"/>
        <v>0.519615242270663</v>
      </c>
      <c r="CV245" s="5">
        <v>0.3</v>
      </c>
      <c r="CW245" s="33">
        <f t="shared" si="262"/>
        <v>0.0350913198112701</v>
      </c>
      <c r="CX245" s="33">
        <f t="shared" si="263"/>
        <v>0.0158035865951612</v>
      </c>
      <c r="CY245" s="5">
        <v>98</v>
      </c>
      <c r="CZ245" s="14">
        <f t="shared" si="264"/>
        <v>5.19615242270663</v>
      </c>
      <c r="DA245" s="5">
        <v>3</v>
      </c>
      <c r="DB245" s="5">
        <v>102</v>
      </c>
      <c r="DC245" s="14">
        <f t="shared" si="265"/>
        <v>17.3205080756888</v>
      </c>
      <c r="DD245" s="5">
        <v>10</v>
      </c>
      <c r="DE245" s="33">
        <f t="shared" si="266"/>
        <v>0.0400053346136984</v>
      </c>
      <c r="DF245" s="33">
        <f t="shared" si="267"/>
        <v>0.0105487973500725</v>
      </c>
      <c r="DG245" s="5">
        <v>5</v>
      </c>
      <c r="DH245" s="14">
        <f t="shared" si="268"/>
        <v>0.173205080756888</v>
      </c>
      <c r="DI245" s="5">
        <v>0.1</v>
      </c>
      <c r="DJ245" s="5">
        <v>5.1</v>
      </c>
      <c r="DK245" s="14">
        <f t="shared" si="269"/>
        <v>0.346410161513775</v>
      </c>
      <c r="DL245" s="5">
        <v>0.2</v>
      </c>
      <c r="DM245" s="33">
        <f t="shared" si="270"/>
        <v>0.0198026272961798</v>
      </c>
      <c r="DN245" s="33">
        <f t="shared" si="271"/>
        <v>0.00193787004998078</v>
      </c>
      <c r="EE245" s="5">
        <v>843</v>
      </c>
      <c r="EF245" s="14">
        <f t="shared" si="272"/>
        <v>230.362757406661</v>
      </c>
      <c r="EG245" s="5">
        <v>133</v>
      </c>
      <c r="EH245" s="5">
        <v>928</v>
      </c>
      <c r="EI245" s="14">
        <f t="shared" si="273"/>
        <v>481.510124504148</v>
      </c>
      <c r="EJ245" s="5">
        <v>278</v>
      </c>
      <c r="EK245" s="33">
        <f t="shared" si="274"/>
        <v>0.0960647747843453</v>
      </c>
      <c r="EL245" s="33">
        <f t="shared" si="275"/>
        <v>0.114632896827422</v>
      </c>
    </row>
    <row r="246" spans="1:142">
      <c r="A246" s="4">
        <v>41</v>
      </c>
      <c r="B246" s="4" t="s">
        <v>439</v>
      </c>
      <c r="C246" s="4" t="s">
        <v>411</v>
      </c>
      <c r="D246" s="4" t="s">
        <v>447</v>
      </c>
      <c r="E246" s="5">
        <v>30.72</v>
      </c>
      <c r="F246" s="5">
        <v>-29.81</v>
      </c>
      <c r="G246" s="3" t="s">
        <v>444</v>
      </c>
      <c r="H246" s="3" t="s">
        <v>123</v>
      </c>
      <c r="I246" s="4">
        <v>679</v>
      </c>
      <c r="J246" s="5">
        <v>18</v>
      </c>
      <c r="K246" s="4">
        <v>809</v>
      </c>
      <c r="L246" t="s">
        <v>173</v>
      </c>
      <c r="M246" s="8"/>
      <c r="N246" s="8"/>
      <c r="S246" s="8"/>
      <c r="V246" s="7" t="s">
        <v>234</v>
      </c>
      <c r="W246" s="7" t="s">
        <v>235</v>
      </c>
      <c r="X246" s="24" t="s">
        <v>375</v>
      </c>
      <c r="Y246" s="4" t="s">
        <v>305</v>
      </c>
      <c r="Z246" s="4" t="s">
        <v>125</v>
      </c>
      <c r="AA246" s="4">
        <v>2010</v>
      </c>
      <c r="AB246" s="4">
        <v>7</v>
      </c>
      <c r="AC246" s="7" t="s">
        <v>96</v>
      </c>
      <c r="AD246" s="4" t="s">
        <v>90</v>
      </c>
      <c r="AE246" s="5">
        <v>0.623600006103516</v>
      </c>
      <c r="AF246" s="4">
        <v>3</v>
      </c>
      <c r="AG246" s="4" t="s">
        <v>100</v>
      </c>
      <c r="AH246" s="4" t="s">
        <v>100</v>
      </c>
      <c r="AI246" s="4">
        <v>15</v>
      </c>
      <c r="AJ246" s="8">
        <v>24</v>
      </c>
      <c r="AK246" s="4" t="s">
        <v>365</v>
      </c>
      <c r="AL246" s="4" t="s">
        <v>114</v>
      </c>
      <c r="AM246" s="7" t="s">
        <v>95</v>
      </c>
      <c r="AN246" s="7" t="s">
        <v>95</v>
      </c>
      <c r="AO246" s="5">
        <v>5.2</v>
      </c>
      <c r="AP246" s="5">
        <v>4.91</v>
      </c>
      <c r="AQ246" s="9">
        <v>0.28</v>
      </c>
      <c r="AR246" s="9">
        <v>50.5</v>
      </c>
      <c r="AS246" s="9">
        <v>23.5</v>
      </c>
      <c r="AT246" s="9">
        <v>27</v>
      </c>
      <c r="AU246" s="5">
        <v>48.48</v>
      </c>
      <c r="AV246" s="14">
        <f t="shared" si="238"/>
        <v>7.96743371481683</v>
      </c>
      <c r="AW246" s="5">
        <v>4.6</v>
      </c>
      <c r="AX246" s="5">
        <v>47.46</v>
      </c>
      <c r="AY246" s="14">
        <f t="shared" si="239"/>
        <v>10.1498177323536</v>
      </c>
      <c r="AZ246" s="5">
        <v>5.86</v>
      </c>
      <c r="BA246" s="33">
        <f t="shared" si="240"/>
        <v>-0.0212640907534416</v>
      </c>
      <c r="BB246" s="33">
        <f t="shared" si="241"/>
        <v>0.0242484991688241</v>
      </c>
      <c r="BC246" s="5">
        <v>444.05</v>
      </c>
      <c r="BD246" s="14">
        <f t="shared" si="252"/>
        <v>108.980636812234</v>
      </c>
      <c r="BE246" s="5">
        <v>62.92</v>
      </c>
      <c r="BF246" s="5">
        <v>291.03</v>
      </c>
      <c r="BG246" s="14">
        <f t="shared" si="253"/>
        <v>53.7455365588623</v>
      </c>
      <c r="BH246" s="5">
        <v>31.03</v>
      </c>
      <c r="BI246" s="33">
        <f t="shared" si="254"/>
        <v>-0.422510814063211</v>
      </c>
      <c r="BJ246" s="33">
        <f t="shared" si="255"/>
        <v>0.0314457908366105</v>
      </c>
      <c r="BK246" s="5">
        <v>471.19</v>
      </c>
      <c r="BL246" s="14">
        <f t="shared" si="256"/>
        <v>110.40091847444</v>
      </c>
      <c r="BM246" s="5">
        <v>63.74</v>
      </c>
      <c r="BN246" s="5">
        <v>327.24</v>
      </c>
      <c r="BO246" s="14">
        <f t="shared" si="257"/>
        <v>114.66176346106</v>
      </c>
      <c r="BP246" s="5">
        <v>66.2</v>
      </c>
      <c r="BQ246" s="33">
        <f t="shared" si="258"/>
        <v>-0.364567563055815</v>
      </c>
      <c r="BR246" s="33">
        <f t="shared" si="259"/>
        <v>0.0592236790120476</v>
      </c>
      <c r="CI246" s="5">
        <v>49.1</v>
      </c>
      <c r="CJ246" s="14">
        <f t="shared" si="250"/>
        <v>5.19615242270663</v>
      </c>
      <c r="CK246" s="5">
        <v>3</v>
      </c>
      <c r="CL246" s="5">
        <v>51.7</v>
      </c>
      <c r="CM246" s="14">
        <f t="shared" si="251"/>
        <v>3.29089653438087</v>
      </c>
      <c r="CN246" s="5">
        <v>1.9</v>
      </c>
      <c r="CO246" s="33">
        <f t="shared" si="276"/>
        <v>0.0515987467139087</v>
      </c>
      <c r="CP246" s="33">
        <f t="shared" si="277"/>
        <v>0.00508378315387768</v>
      </c>
      <c r="CQ246" s="5">
        <v>2.8</v>
      </c>
      <c r="CR246" s="14">
        <f t="shared" si="260"/>
        <v>0.346410161513775</v>
      </c>
      <c r="CS246" s="5">
        <v>0.2</v>
      </c>
      <c r="CT246" s="5">
        <v>3</v>
      </c>
      <c r="CU246" s="14">
        <f t="shared" si="261"/>
        <v>0.173205080756888</v>
      </c>
      <c r="CV246" s="5">
        <v>0.1</v>
      </c>
      <c r="CW246" s="33">
        <f t="shared" si="262"/>
        <v>0.0689928714869517</v>
      </c>
      <c r="CX246" s="33">
        <f t="shared" si="263"/>
        <v>0.00621315192743764</v>
      </c>
      <c r="CY246" s="5">
        <v>98</v>
      </c>
      <c r="CZ246" s="14">
        <f t="shared" si="264"/>
        <v>5.19615242270663</v>
      </c>
      <c r="DA246" s="5">
        <v>3</v>
      </c>
      <c r="DB246" s="5">
        <v>100</v>
      </c>
      <c r="DC246" s="14">
        <f t="shared" si="265"/>
        <v>1.73205080756888</v>
      </c>
      <c r="DD246" s="5">
        <v>1</v>
      </c>
      <c r="DE246" s="33">
        <f t="shared" si="266"/>
        <v>0.0202027073175195</v>
      </c>
      <c r="DF246" s="33">
        <f t="shared" si="267"/>
        <v>0.00103710953769263</v>
      </c>
      <c r="DG246" s="5">
        <v>5</v>
      </c>
      <c r="DH246" s="14">
        <f t="shared" si="268"/>
        <v>0.173205080756888</v>
      </c>
      <c r="DI246" s="5">
        <v>0.1</v>
      </c>
      <c r="DJ246" s="5">
        <v>15.9</v>
      </c>
      <c r="DK246" s="14">
        <f t="shared" si="269"/>
        <v>5.36935750346352</v>
      </c>
      <c r="DL246" s="5">
        <v>3.1</v>
      </c>
      <c r="DM246" s="33">
        <f t="shared" si="270"/>
        <v>1.15688119679209</v>
      </c>
      <c r="DN246" s="33">
        <f t="shared" si="271"/>
        <v>0.0384127368379415</v>
      </c>
      <c r="EE246" s="5">
        <v>843</v>
      </c>
      <c r="EF246" s="14">
        <f t="shared" si="272"/>
        <v>230.362757406661</v>
      </c>
      <c r="EG246" s="5">
        <v>133</v>
      </c>
      <c r="EH246" s="5">
        <v>699</v>
      </c>
      <c r="EI246" s="14">
        <f t="shared" si="273"/>
        <v>27.712812921102</v>
      </c>
      <c r="EJ246" s="5">
        <v>16</v>
      </c>
      <c r="EK246" s="33">
        <f t="shared" ref="EK246:EK264" si="278">LN(EH246)-LN(EE246)</f>
        <v>-0.187316215768045</v>
      </c>
      <c r="EL246" s="33">
        <f t="shared" ref="EL246:EL264" si="279">(EI246^2)/(AF246*(EH246^2))+(EF246^2)/(AF246*(EE246^2))</f>
        <v>0.0254152766220845</v>
      </c>
    </row>
    <row r="247" spans="1:158">
      <c r="A247" s="4">
        <v>42</v>
      </c>
      <c r="B247" s="4" t="s">
        <v>448</v>
      </c>
      <c r="C247" s="4" t="s">
        <v>449</v>
      </c>
      <c r="D247" s="4" t="s">
        <v>450</v>
      </c>
      <c r="E247" s="5">
        <v>118.148611</v>
      </c>
      <c r="F247" s="5">
        <v>38.172778</v>
      </c>
      <c r="G247" s="4" t="s">
        <v>108</v>
      </c>
      <c r="H247" s="4" t="s">
        <v>108</v>
      </c>
      <c r="I247" s="4">
        <v>5</v>
      </c>
      <c r="J247" s="5">
        <v>11</v>
      </c>
      <c r="K247" s="4">
        <v>797</v>
      </c>
      <c r="L247" t="s">
        <v>173</v>
      </c>
      <c r="M247" s="8"/>
      <c r="N247" s="8"/>
      <c r="S247" s="8"/>
      <c r="V247" s="7" t="s">
        <v>451</v>
      </c>
      <c r="W247" s="7" t="s">
        <v>452</v>
      </c>
      <c r="X247" s="24" t="s">
        <v>453</v>
      </c>
      <c r="Y247" s="4" t="s">
        <v>237</v>
      </c>
      <c r="Z247" s="4" t="s">
        <v>125</v>
      </c>
      <c r="AA247" s="4">
        <v>2017</v>
      </c>
      <c r="AB247" s="4">
        <v>1</v>
      </c>
      <c r="AC247" s="4" t="s">
        <v>87</v>
      </c>
      <c r="AD247" s="4" t="s">
        <v>138</v>
      </c>
      <c r="AE247" s="4">
        <v>0.486999988555908</v>
      </c>
      <c r="AF247" s="4">
        <v>3</v>
      </c>
      <c r="AG247" s="4" t="s">
        <v>91</v>
      </c>
      <c r="AH247" s="4" t="s">
        <v>91</v>
      </c>
      <c r="AI247" s="4">
        <v>22</v>
      </c>
      <c r="AJ247" s="8">
        <v>28</v>
      </c>
      <c r="AK247" s="4" t="s">
        <v>454</v>
      </c>
      <c r="AL247" s="4" t="s">
        <v>114</v>
      </c>
      <c r="AM247" s="7" t="s">
        <v>94</v>
      </c>
      <c r="AN247" s="7" t="s">
        <v>95</v>
      </c>
      <c r="AO247" s="5">
        <v>8.24</v>
      </c>
      <c r="AP247" s="5">
        <v>0.837</v>
      </c>
      <c r="AQ247" s="9">
        <v>0.046</v>
      </c>
      <c r="AR247" s="9">
        <v>25.7</v>
      </c>
      <c r="AS247" s="9">
        <v>65.4</v>
      </c>
      <c r="AT247" s="9">
        <v>8.9</v>
      </c>
      <c r="AU247" s="5">
        <v>0.0732954545454545</v>
      </c>
      <c r="AV247" s="14">
        <f t="shared" si="238"/>
        <v>0.0147617966554166</v>
      </c>
      <c r="AW247" s="5">
        <v>0.00852272727272731</v>
      </c>
      <c r="AX247" s="5">
        <v>0.152840909090909</v>
      </c>
      <c r="AY247" s="14">
        <f t="shared" si="239"/>
        <v>0.013777676878388</v>
      </c>
      <c r="AZ247" s="5">
        <v>0.00795454545454499</v>
      </c>
      <c r="BA247" s="33">
        <f t="shared" si="240"/>
        <v>0.734898975240167</v>
      </c>
      <c r="BB247" s="33">
        <f t="shared" si="241"/>
        <v>0.0162294634612081</v>
      </c>
      <c r="CI247" s="5">
        <v>8.41</v>
      </c>
      <c r="CJ247" s="5">
        <f>CI247*0.154746774309924</f>
        <v>1.30142037194646</v>
      </c>
      <c r="CL247" s="5">
        <v>8.57</v>
      </c>
      <c r="CM247" s="5">
        <f>CL247*0.148920424458883</f>
        <v>1.27624803761263</v>
      </c>
      <c r="CO247" s="33">
        <f t="shared" si="276"/>
        <v>0.0188462586248321</v>
      </c>
      <c r="CP247" s="33">
        <f t="shared" si="277"/>
        <v>0.0153746189934468</v>
      </c>
      <c r="CY247" s="5">
        <v>90.3</v>
      </c>
      <c r="CZ247" s="5">
        <f>CY247*0.16965460482666</f>
        <v>15.3198108158474</v>
      </c>
      <c r="DB247" s="5">
        <v>93.2</v>
      </c>
      <c r="DC247" s="5">
        <f>DB247*0.202305395950887</f>
        <v>18.8548629026227</v>
      </c>
      <c r="DE247" s="33">
        <f t="shared" si="266"/>
        <v>0.0316102612686064</v>
      </c>
      <c r="DF247" s="33">
        <f t="shared" si="267"/>
        <v>0.0232367193899118</v>
      </c>
      <c r="EE247" s="5">
        <v>185.5</v>
      </c>
      <c r="EF247" s="5">
        <f>EE247*0.225457628804367</f>
        <v>41.8223901432101</v>
      </c>
      <c r="EH247" s="5">
        <v>213.1</v>
      </c>
      <c r="EI247" s="5">
        <f>EH247*0.226111274582314</f>
        <v>48.1843126134911</v>
      </c>
      <c r="EK247" s="33">
        <f t="shared" si="278"/>
        <v>0.138706657057082</v>
      </c>
      <c r="EL247" s="33">
        <f t="shared" si="279"/>
        <v>0.0339858169597754</v>
      </c>
      <c r="EM247" s="5">
        <v>1.89</v>
      </c>
      <c r="EN247" s="5">
        <f>EM247*0.181764792456153</f>
        <v>0.343535457742129</v>
      </c>
      <c r="EP247" s="5">
        <v>14.49</v>
      </c>
      <c r="EQ247" s="5">
        <f>EP247*0.215242997211092</f>
        <v>3.11887102958872</v>
      </c>
      <c r="ES247" s="33">
        <f t="shared" ref="ES247:ES264" si="280">LN(EP247)-LN(EM247)</f>
        <v>2.03688192726104</v>
      </c>
      <c r="ET247" s="33">
        <f t="shared" ref="ET247:ET264" si="281">(EQ247^2)/(AF247*(EP247^2))+(EN247^2)/(AF247*(EM247^2))</f>
        <v>0.0264559958750142</v>
      </c>
      <c r="EU247" s="5">
        <v>140.3</v>
      </c>
      <c r="EV247" s="5">
        <f t="shared" ref="EV247:EV254" si="282">EU247*0.352630917515458</f>
        <v>49.4741177274188</v>
      </c>
      <c r="EX247" s="5">
        <v>146.2</v>
      </c>
      <c r="EY247" s="5">
        <f t="shared" ref="EY247:EY254" si="283">EX247*0.395966557684869</f>
        <v>57.8903107335278</v>
      </c>
      <c r="FA247" s="33">
        <f t="shared" ref="FA247:FA264" si="284">LN(EX247)-LN(EU247)</f>
        <v>0.0411925602072634</v>
      </c>
      <c r="FB247" s="33">
        <f t="shared" ref="FB247:FB264" si="285">(EY247^2)/(AF247*(EX247^2))+(EV247^2)/(AF247*(EU247^2))</f>
        <v>0.0937126929308661</v>
      </c>
    </row>
    <row r="248" spans="1:158">
      <c r="A248" s="4">
        <v>42</v>
      </c>
      <c r="B248" s="4" t="s">
        <v>448</v>
      </c>
      <c r="C248" s="4" t="s">
        <v>449</v>
      </c>
      <c r="D248" s="4" t="s">
        <v>450</v>
      </c>
      <c r="E248" s="5">
        <v>118.148611</v>
      </c>
      <c r="F248" s="5">
        <v>38.172778</v>
      </c>
      <c r="G248" s="4" t="s">
        <v>108</v>
      </c>
      <c r="H248" s="4" t="s">
        <v>108</v>
      </c>
      <c r="I248" s="4">
        <v>5</v>
      </c>
      <c r="J248" s="5">
        <v>11</v>
      </c>
      <c r="K248" s="4">
        <v>797</v>
      </c>
      <c r="L248" t="s">
        <v>173</v>
      </c>
      <c r="M248" s="8"/>
      <c r="N248" s="8"/>
      <c r="S248" s="8"/>
      <c r="V248" s="7" t="s">
        <v>455</v>
      </c>
      <c r="W248" s="7" t="s">
        <v>452</v>
      </c>
      <c r="X248" s="24" t="s">
        <v>456</v>
      </c>
      <c r="Y248" s="4" t="s">
        <v>237</v>
      </c>
      <c r="Z248" s="4" t="s">
        <v>125</v>
      </c>
      <c r="AA248" s="4">
        <v>2017</v>
      </c>
      <c r="AB248" s="4">
        <v>1</v>
      </c>
      <c r="AC248" s="4" t="s">
        <v>87</v>
      </c>
      <c r="AD248" s="4" t="s">
        <v>138</v>
      </c>
      <c r="AE248" s="4">
        <v>0.486999988555908</v>
      </c>
      <c r="AF248" s="4">
        <v>3</v>
      </c>
      <c r="AG248" s="4" t="s">
        <v>91</v>
      </c>
      <c r="AH248" s="4" t="s">
        <v>91</v>
      </c>
      <c r="AI248" s="4">
        <v>22</v>
      </c>
      <c r="AJ248" s="8">
        <v>28</v>
      </c>
      <c r="AK248" s="4" t="s">
        <v>457</v>
      </c>
      <c r="AL248" s="4" t="s">
        <v>114</v>
      </c>
      <c r="AM248" s="7" t="s">
        <v>94</v>
      </c>
      <c r="AN248" s="7" t="s">
        <v>95</v>
      </c>
      <c r="AO248" s="5">
        <v>8.24</v>
      </c>
      <c r="AP248" s="5">
        <v>0.837</v>
      </c>
      <c r="AQ248" s="9">
        <v>0.046</v>
      </c>
      <c r="AR248" s="9">
        <v>25.7</v>
      </c>
      <c r="AS248" s="9">
        <v>65.4</v>
      </c>
      <c r="AT248" s="9">
        <v>8.9</v>
      </c>
      <c r="AU248" s="5">
        <v>0.0732954545454545</v>
      </c>
      <c r="AV248" s="14">
        <f t="shared" si="238"/>
        <v>0.0147617966554166</v>
      </c>
      <c r="AW248" s="5">
        <v>0.00852272727272731</v>
      </c>
      <c r="AX248" s="5">
        <v>0.111363636363636</v>
      </c>
      <c r="AY248" s="14">
        <f t="shared" si="239"/>
        <v>0.00787295821622124</v>
      </c>
      <c r="AZ248" s="5">
        <v>0.00454545454545401</v>
      </c>
      <c r="BA248" s="33">
        <f t="shared" si="240"/>
        <v>0.418302254868843</v>
      </c>
      <c r="BB248" s="33">
        <f t="shared" si="241"/>
        <v>0.0151867945774349</v>
      </c>
      <c r="CI248" s="5">
        <v>8.41</v>
      </c>
      <c r="CJ248" s="5">
        <f>CI248*0.154746774309924</f>
        <v>1.30142037194646</v>
      </c>
      <c r="CL248" s="5">
        <v>8.73</v>
      </c>
      <c r="CM248" s="5">
        <f>CL248*0.148920424458883</f>
        <v>1.30007530552605</v>
      </c>
      <c r="CO248" s="33">
        <f t="shared" si="276"/>
        <v>0.0373438958666545</v>
      </c>
      <c r="CP248" s="33">
        <f t="shared" si="277"/>
        <v>0.0153746189934468</v>
      </c>
      <c r="CY248" s="5">
        <v>90.3</v>
      </c>
      <c r="CZ248" s="5">
        <f>CY248*0.16965460482666</f>
        <v>15.3198108158474</v>
      </c>
      <c r="DB248" s="5">
        <v>98.3</v>
      </c>
      <c r="DC248" s="5">
        <f>DB248*0.202305395950887</f>
        <v>19.8866204219722</v>
      </c>
      <c r="DE248" s="33">
        <f t="shared" si="266"/>
        <v>0.084886566730181</v>
      </c>
      <c r="DF248" s="33">
        <f t="shared" si="267"/>
        <v>0.0232367193899118</v>
      </c>
      <c r="EE248" s="5">
        <v>185.5</v>
      </c>
      <c r="EF248" s="5">
        <f>EE248*0.225457628804367</f>
        <v>41.8223901432101</v>
      </c>
      <c r="EH248" s="5">
        <v>235.6</v>
      </c>
      <c r="EI248" s="5">
        <f>EH248*0.226111274582314</f>
        <v>53.2718162915932</v>
      </c>
      <c r="EK248" s="33">
        <f t="shared" si="278"/>
        <v>0.239080569729942</v>
      </c>
      <c r="EL248" s="33">
        <f t="shared" si="279"/>
        <v>0.0339858169597754</v>
      </c>
      <c r="EM248" s="5">
        <v>1.89</v>
      </c>
      <c r="EN248" s="5">
        <f>EM248*0.181764792456153</f>
        <v>0.343535457742129</v>
      </c>
      <c r="EP248" s="5">
        <v>17.99</v>
      </c>
      <c r="EQ248" s="5">
        <f>EP248*0.215242997211092</f>
        <v>3.87222151982754</v>
      </c>
      <c r="ES248" s="33">
        <f t="shared" si="280"/>
        <v>2.25323921889089</v>
      </c>
      <c r="ET248" s="33">
        <f t="shared" si="281"/>
        <v>0.0264559958750142</v>
      </c>
      <c r="EU248" s="5">
        <v>140.3</v>
      </c>
      <c r="EV248" s="5">
        <f t="shared" si="282"/>
        <v>49.4741177274188</v>
      </c>
      <c r="EX248" s="5">
        <v>197.1</v>
      </c>
      <c r="EY248" s="5">
        <f t="shared" si="283"/>
        <v>78.0450085196877</v>
      </c>
      <c r="FA248" s="33">
        <f t="shared" si="284"/>
        <v>0.339928227050259</v>
      </c>
      <c r="FB248" s="33">
        <f t="shared" si="285"/>
        <v>0.0937126929308661</v>
      </c>
    </row>
    <row r="249" spans="1:158">
      <c r="A249" s="4">
        <v>42</v>
      </c>
      <c r="B249" s="4" t="s">
        <v>448</v>
      </c>
      <c r="C249" s="4" t="s">
        <v>449</v>
      </c>
      <c r="D249" s="4" t="s">
        <v>450</v>
      </c>
      <c r="E249" s="5">
        <v>118.148611</v>
      </c>
      <c r="F249" s="5">
        <v>38.172778</v>
      </c>
      <c r="G249" s="4" t="s">
        <v>108</v>
      </c>
      <c r="H249" s="4" t="s">
        <v>108</v>
      </c>
      <c r="I249" s="4">
        <v>5</v>
      </c>
      <c r="J249" s="5">
        <v>11</v>
      </c>
      <c r="K249" s="4">
        <v>797</v>
      </c>
      <c r="L249" t="s">
        <v>173</v>
      </c>
      <c r="M249" s="8"/>
      <c r="N249" s="8"/>
      <c r="S249" s="8"/>
      <c r="V249" s="7" t="s">
        <v>458</v>
      </c>
      <c r="W249" s="7" t="s">
        <v>452</v>
      </c>
      <c r="X249" s="24" t="s">
        <v>459</v>
      </c>
      <c r="Y249" s="4" t="s">
        <v>237</v>
      </c>
      <c r="Z249" s="4" t="s">
        <v>125</v>
      </c>
      <c r="AA249" s="4">
        <v>2017</v>
      </c>
      <c r="AB249" s="4">
        <v>1</v>
      </c>
      <c r="AC249" s="4" t="s">
        <v>87</v>
      </c>
      <c r="AD249" s="4" t="s">
        <v>138</v>
      </c>
      <c r="AE249" s="4">
        <v>0.486999988555908</v>
      </c>
      <c r="AF249" s="4">
        <v>3</v>
      </c>
      <c r="AG249" s="4" t="s">
        <v>91</v>
      </c>
      <c r="AH249" s="4" t="s">
        <v>91</v>
      </c>
      <c r="AI249" s="4">
        <v>22</v>
      </c>
      <c r="AJ249" s="8">
        <v>28</v>
      </c>
      <c r="AK249" s="4" t="s">
        <v>460</v>
      </c>
      <c r="AL249" s="4" t="s">
        <v>114</v>
      </c>
      <c r="AM249" s="7" t="s">
        <v>94</v>
      </c>
      <c r="AN249" s="7" t="s">
        <v>95</v>
      </c>
      <c r="AO249" s="5">
        <v>8.24</v>
      </c>
      <c r="AP249" s="5">
        <v>0.837</v>
      </c>
      <c r="AQ249" s="9">
        <v>0.046</v>
      </c>
      <c r="AR249" s="9">
        <v>25.7</v>
      </c>
      <c r="AS249" s="9">
        <v>65.4</v>
      </c>
      <c r="AT249" s="9">
        <v>8.9</v>
      </c>
      <c r="AU249" s="5">
        <v>0.0732954545454545</v>
      </c>
      <c r="AV249" s="14">
        <f t="shared" si="238"/>
        <v>0.0147617966554166</v>
      </c>
      <c r="AW249" s="5">
        <v>0.00852272727272731</v>
      </c>
      <c r="AX249" s="5">
        <v>0.126704545454545</v>
      </c>
      <c r="AY249" s="14">
        <f t="shared" si="239"/>
        <v>0.0108253175473055</v>
      </c>
      <c r="AZ249" s="5">
        <v>0.00625000000000001</v>
      </c>
      <c r="BA249" s="33">
        <f t="shared" si="240"/>
        <v>0.547359367098444</v>
      </c>
      <c r="BB249" s="33">
        <f t="shared" si="241"/>
        <v>0.0159540099442822</v>
      </c>
      <c r="CI249" s="5">
        <v>8.41</v>
      </c>
      <c r="CJ249" s="5">
        <f>CI249*0.154746774309924</f>
        <v>1.30142037194646</v>
      </c>
      <c r="CL249" s="5">
        <v>8.61</v>
      </c>
      <c r="CM249" s="5">
        <f>CL249*0.148920424458883</f>
        <v>1.28220485459098</v>
      </c>
      <c r="CO249" s="33">
        <f t="shared" si="276"/>
        <v>0.0235028444547827</v>
      </c>
      <c r="CP249" s="33">
        <f t="shared" si="277"/>
        <v>0.0153746189934468</v>
      </c>
      <c r="CY249" s="5">
        <v>90.3</v>
      </c>
      <c r="CZ249" s="5">
        <f>CY249*0.16965460482666</f>
        <v>15.3198108158474</v>
      </c>
      <c r="DB249" s="5">
        <v>87.9</v>
      </c>
      <c r="DC249" s="5">
        <f>DB249*0.202305395950887</f>
        <v>17.782644304083</v>
      </c>
      <c r="DE249" s="33">
        <f t="shared" si="266"/>
        <v>-0.0269376557318077</v>
      </c>
      <c r="DF249" s="33">
        <f t="shared" si="267"/>
        <v>0.0232367193899118</v>
      </c>
      <c r="EE249" s="5">
        <v>185.5</v>
      </c>
      <c r="EF249" s="5">
        <f>EE249*0.225457628804367</f>
        <v>41.8223901432101</v>
      </c>
      <c r="EH249" s="5">
        <v>245.3</v>
      </c>
      <c r="EI249" s="5">
        <f>EH249*0.226111274582314</f>
        <v>55.4650956550416</v>
      </c>
      <c r="EK249" s="33">
        <f t="shared" si="278"/>
        <v>0.279427069216954</v>
      </c>
      <c r="EL249" s="33">
        <f t="shared" si="279"/>
        <v>0.0339858169597754</v>
      </c>
      <c r="EM249" s="5">
        <v>1.89</v>
      </c>
      <c r="EN249" s="5">
        <f>EM249*0.181764792456153</f>
        <v>0.343535457742129</v>
      </c>
      <c r="EP249" s="5">
        <v>21.78</v>
      </c>
      <c r="EQ249" s="5">
        <f>EP249*0.215242997211092</f>
        <v>4.68799247925758</v>
      </c>
      <c r="ES249" s="33">
        <f t="shared" si="280"/>
        <v>2.44441528843326</v>
      </c>
      <c r="ET249" s="33">
        <f t="shared" si="281"/>
        <v>0.0264559958750142</v>
      </c>
      <c r="EU249" s="5">
        <v>140.3</v>
      </c>
      <c r="EV249" s="5">
        <f t="shared" si="282"/>
        <v>49.4741177274188</v>
      </c>
      <c r="EX249" s="5">
        <v>232.3</v>
      </c>
      <c r="EY249" s="5">
        <f t="shared" si="283"/>
        <v>91.9830313501951</v>
      </c>
      <c r="FA249" s="33">
        <f t="shared" si="284"/>
        <v>0.504246652667948</v>
      </c>
      <c r="FB249" s="33">
        <f t="shared" si="285"/>
        <v>0.0937126929308661</v>
      </c>
    </row>
    <row r="250" spans="1:174">
      <c r="A250" s="4">
        <v>43</v>
      </c>
      <c r="B250" s="4" t="s">
        <v>461</v>
      </c>
      <c r="C250" s="4" t="s">
        <v>462</v>
      </c>
      <c r="D250" s="4" t="s">
        <v>331</v>
      </c>
      <c r="E250" s="5">
        <v>104.15</v>
      </c>
      <c r="F250" s="5">
        <v>35.95</v>
      </c>
      <c r="G250" s="4" t="s">
        <v>123</v>
      </c>
      <c r="H250" s="4" t="s">
        <v>123</v>
      </c>
      <c r="I250" s="4">
        <v>1966</v>
      </c>
      <c r="J250" s="5">
        <v>6.7</v>
      </c>
      <c r="K250" s="4">
        <v>382</v>
      </c>
      <c r="L250" t="s">
        <v>86</v>
      </c>
      <c r="M250" s="6">
        <v>1.15</v>
      </c>
      <c r="N250" s="7" t="s">
        <v>87</v>
      </c>
      <c r="O250" s="4" t="s">
        <v>88</v>
      </c>
      <c r="P250" s="4" t="s">
        <v>88</v>
      </c>
      <c r="Q250" s="4" t="s">
        <v>125</v>
      </c>
      <c r="S250" s="8"/>
      <c r="AA250" s="4">
        <v>2009</v>
      </c>
      <c r="AB250" s="4">
        <v>7</v>
      </c>
      <c r="AC250" s="7" t="s">
        <v>96</v>
      </c>
      <c r="AD250" s="4" t="s">
        <v>90</v>
      </c>
      <c r="AE250" s="5">
        <v>0.265100002288818</v>
      </c>
      <c r="AF250" s="4">
        <v>5</v>
      </c>
      <c r="AG250" s="4" t="s">
        <v>91</v>
      </c>
      <c r="AH250" s="4" t="s">
        <v>91</v>
      </c>
      <c r="AI250" s="4">
        <v>25</v>
      </c>
      <c r="AJ250" s="8">
        <v>4</v>
      </c>
      <c r="AK250" s="4" t="s">
        <v>213</v>
      </c>
      <c r="AL250" s="4" t="s">
        <v>114</v>
      </c>
      <c r="AM250" s="7" t="s">
        <v>94</v>
      </c>
      <c r="AN250" s="7" t="s">
        <v>95</v>
      </c>
      <c r="AO250" s="5">
        <v>8.47</v>
      </c>
      <c r="AP250" s="5">
        <v>0.89</v>
      </c>
      <c r="AQ250" s="9">
        <v>0.103</v>
      </c>
      <c r="AR250" s="9">
        <v>30</v>
      </c>
      <c r="AS250" s="9">
        <v>51</v>
      </c>
      <c r="AT250" s="9">
        <v>19</v>
      </c>
      <c r="AU250" s="5">
        <v>0.50731628687511</v>
      </c>
      <c r="AV250" s="14">
        <f>AU250*0.212834193302881</f>
        <v>0.107974252666477</v>
      </c>
      <c r="AX250" s="5">
        <v>0.494409556615438</v>
      </c>
      <c r="AY250" s="14">
        <f>AX250*0.217668232025259</f>
        <v>0.107617254084875</v>
      </c>
      <c r="BA250" s="33">
        <f t="shared" si="240"/>
        <v>-0.0257704133938147</v>
      </c>
      <c r="BB250" s="33">
        <f t="shared" si="241"/>
        <v>0.018535570614378</v>
      </c>
      <c r="CI250" s="5">
        <v>8.9</v>
      </c>
      <c r="CJ250" s="14">
        <f t="shared" ref="CJ250:CJ264" si="286">CK250*(AF250^0.5)</f>
        <v>0.916787870774914</v>
      </c>
      <c r="CK250" s="5">
        <v>0.41</v>
      </c>
      <c r="CL250" s="5">
        <v>11.3</v>
      </c>
      <c r="CM250" s="14">
        <f t="shared" ref="CM250:CM264" si="287">CN250*(AF250^0.5)</f>
        <v>0.491934955049954</v>
      </c>
      <c r="CN250" s="5">
        <v>0.22</v>
      </c>
      <c r="CO250" s="33">
        <f t="shared" si="276"/>
        <v>0.238751448980201</v>
      </c>
      <c r="CP250" s="33">
        <f t="shared" si="277"/>
        <v>0.00250124978682462</v>
      </c>
      <c r="CQ250" s="5">
        <v>1.06</v>
      </c>
      <c r="CR250" s="14">
        <f t="shared" ref="CR250:CR258" si="288">CS250*(AF250^0.5)</f>
        <v>0.0223606797749979</v>
      </c>
      <c r="CS250" s="5">
        <v>0.01</v>
      </c>
      <c r="CT250" s="5">
        <v>1.17</v>
      </c>
      <c r="CU250" s="14">
        <f t="shared" ref="CU250:CU258" si="289">CV250*(AF250^0.5)</f>
        <v>0.0491934955049954</v>
      </c>
      <c r="CV250" s="5">
        <v>0.022</v>
      </c>
      <c r="CW250" s="33">
        <f t="shared" ref="CW250:CW258" si="290">LN(CT250)-LN(CQ250)</f>
        <v>0.0987348406856889</v>
      </c>
      <c r="CX250" s="33">
        <f t="shared" ref="CX250:CX258" si="291">(CU250^2)/(AF250*(CT250^2))+(CR250^2)/(AF250*(CQ250^2))</f>
        <v>0.000442568202698188</v>
      </c>
      <c r="CY250" s="5">
        <v>54.31</v>
      </c>
      <c r="CZ250" s="14">
        <f t="shared" ref="CZ250:CZ258" si="292">DA250*(AF250^0.5)</f>
        <v>10.129387938074</v>
      </c>
      <c r="DA250" s="5">
        <v>4.53</v>
      </c>
      <c r="DB250" s="5">
        <v>50.22</v>
      </c>
      <c r="DC250" s="14">
        <f t="shared" ref="DC250:DC258" si="293">DD250*(AF250^0.5)</f>
        <v>9.34676414594912</v>
      </c>
      <c r="DD250" s="5">
        <v>4.18</v>
      </c>
      <c r="DE250" s="33">
        <f t="shared" si="266"/>
        <v>-0.078295018317315</v>
      </c>
      <c r="DF250" s="33">
        <f t="shared" si="267"/>
        <v>0.0138850977101532</v>
      </c>
      <c r="DG250" s="5">
        <v>4.95</v>
      </c>
      <c r="DH250" s="14">
        <f>DI250*(AF250^0.5)</f>
        <v>2.23606797749979</v>
      </c>
      <c r="DI250" s="5">
        <v>1</v>
      </c>
      <c r="DJ250" s="5">
        <v>23.9</v>
      </c>
      <c r="DK250" s="14">
        <f>DL250*(AF250^0.5)</f>
        <v>11.1803398874989</v>
      </c>
      <c r="DL250" s="5">
        <v>5</v>
      </c>
      <c r="DM250" s="33">
        <f>LN(DJ250)-LN(DG250)</f>
        <v>1.57449088235687</v>
      </c>
      <c r="DN250" s="33">
        <f>(DK250^2)/(AF250*(DJ250^2))+(DH250^2)/(AF250*(DG250^2))</f>
        <v>0.084578902802631</v>
      </c>
      <c r="DO250" s="5">
        <v>3.73</v>
      </c>
      <c r="DP250" s="14">
        <f t="shared" ref="DP250:DP258" si="294">DQ250*(AF250^0.5)</f>
        <v>0.782623792124926</v>
      </c>
      <c r="DQ250" s="5">
        <v>0.35</v>
      </c>
      <c r="DR250" s="5">
        <v>5.66</v>
      </c>
      <c r="DS250" s="14">
        <f t="shared" ref="DS250:DS258" si="295">DT250*(AF250^0.5)</f>
        <v>0.827345151674922</v>
      </c>
      <c r="DT250" s="5">
        <v>0.37</v>
      </c>
      <c r="DU250" s="33">
        <f t="shared" ref="DU250:DU258" si="296">LN(DR250)-LN(DO250)</f>
        <v>0.417015658559367</v>
      </c>
      <c r="DV250" s="33">
        <f t="shared" ref="DV250:DV258" si="297">(DS250^2)/(AF250*(DR250^2))+(DP250^2)/(AF250*(DO250^2))</f>
        <v>0.0130781491741779</v>
      </c>
      <c r="DW250" s="5">
        <v>5.14</v>
      </c>
      <c r="DX250" s="14">
        <f t="shared" ref="DX250:DX258" si="298">DY250*(AF250^0.5)</f>
        <v>1.31928010672488</v>
      </c>
      <c r="DY250" s="5">
        <v>0.59</v>
      </c>
      <c r="DZ250" s="5">
        <v>5.82</v>
      </c>
      <c r="EA250" s="14">
        <f t="shared" ref="EA250:EA258" si="299">EB250*(AF250^0.5)</f>
        <v>1.11803398874989</v>
      </c>
      <c r="EB250" s="5">
        <v>0.5</v>
      </c>
      <c r="EC250" s="33">
        <f t="shared" ref="EC250:EC258" si="300">LN(DZ250)-LN(DW250)</f>
        <v>0.124247182276273</v>
      </c>
      <c r="ED250" s="33">
        <f t="shared" ref="ED250:ED258" si="301">(EA250^2)/(AF250*(DZ250^2))+(DX250^2)/(AF250*(DW250^2))</f>
        <v>0.0205564642947536</v>
      </c>
      <c r="EE250" s="5">
        <v>324.49</v>
      </c>
      <c r="EF250" s="14">
        <f t="shared" ref="EF250:EF264" si="302">EG250*(AF250^0.5)</f>
        <v>29.4713759434472</v>
      </c>
      <c r="EG250" s="5">
        <v>13.18</v>
      </c>
      <c r="EH250" s="5">
        <v>350.24</v>
      </c>
      <c r="EI250" s="14">
        <f t="shared" ref="EI250:EI264" si="303">EJ250*(AF250^0.5)</f>
        <v>21.645138022198</v>
      </c>
      <c r="EJ250" s="5">
        <v>9.68</v>
      </c>
      <c r="EK250" s="33">
        <f t="shared" si="278"/>
        <v>0.0763639147462367</v>
      </c>
      <c r="EL250" s="33">
        <f t="shared" si="279"/>
        <v>0.00241365777126788</v>
      </c>
      <c r="EM250" s="5">
        <v>42.81</v>
      </c>
      <c r="EN250" s="14">
        <f t="shared" ref="EN250:EN264" si="304">EO250*(AF250^0.5)</f>
        <v>5.56780926397448</v>
      </c>
      <c r="EO250" s="5">
        <v>2.49</v>
      </c>
      <c r="EP250" s="5">
        <v>46.92</v>
      </c>
      <c r="EQ250" s="14">
        <f t="shared" ref="EQ250:EQ264" si="305">ER250*(AF250^0.5)</f>
        <v>2.34787137637478</v>
      </c>
      <c r="ER250" s="5">
        <v>1.05</v>
      </c>
      <c r="ES250" s="33">
        <f t="shared" si="280"/>
        <v>0.0916723036284202</v>
      </c>
      <c r="ET250" s="33">
        <f t="shared" si="281"/>
        <v>0.00388384661975327</v>
      </c>
      <c r="EU250" s="5">
        <v>4.29440891272952</v>
      </c>
      <c r="EV250" s="5">
        <f t="shared" si="282"/>
        <v>1.51434135508237</v>
      </c>
      <c r="EX250" s="5">
        <v>4.544277101529</v>
      </c>
      <c r="EY250" s="5">
        <f t="shared" si="283"/>
        <v>1.79938176105861</v>
      </c>
      <c r="FA250" s="33">
        <f t="shared" si="284"/>
        <v>0.0565547376264059</v>
      </c>
      <c r="FB250" s="33">
        <f t="shared" si="285"/>
        <v>0.0562276157585197</v>
      </c>
      <c r="FK250" s="5">
        <v>5.57859894077997</v>
      </c>
      <c r="FL250" s="5">
        <f>FK250*0.395333909835762</f>
        <v>2.20540933066419</v>
      </c>
      <c r="FN250" s="5">
        <v>5.41490129995185</v>
      </c>
      <c r="FO250" s="5">
        <f>FN250*0.240602818804822</f>
        <v>1.30284051631831</v>
      </c>
      <c r="FQ250" s="33">
        <f t="shared" ref="FQ250:FQ264" si="306">LN(FN250)-LN(FK250)</f>
        <v>-0.0297830058530253</v>
      </c>
      <c r="FR250" s="33">
        <f t="shared" ref="FR250:FR264" si="307">(FO250^2)/(AF250*(FN250^2))+(FL250^2)/(AF250*(FK250^2))</f>
        <v>0.0428357233365713</v>
      </c>
    </row>
    <row r="251" spans="1:174">
      <c r="A251" s="4">
        <v>43</v>
      </c>
      <c r="B251" s="4" t="s">
        <v>461</v>
      </c>
      <c r="C251" s="4" t="s">
        <v>462</v>
      </c>
      <c r="D251" s="4" t="s">
        <v>331</v>
      </c>
      <c r="E251" s="5">
        <v>104.15</v>
      </c>
      <c r="F251" s="5">
        <v>35.95</v>
      </c>
      <c r="G251" s="4" t="s">
        <v>123</v>
      </c>
      <c r="H251" s="4" t="s">
        <v>123</v>
      </c>
      <c r="I251" s="4">
        <v>1966</v>
      </c>
      <c r="J251" s="5">
        <v>6.7</v>
      </c>
      <c r="K251" s="4">
        <v>382</v>
      </c>
      <c r="L251" t="s">
        <v>86</v>
      </c>
      <c r="M251" s="6">
        <v>2.3</v>
      </c>
      <c r="N251" s="7" t="s">
        <v>87</v>
      </c>
      <c r="O251" s="4" t="s">
        <v>88</v>
      </c>
      <c r="P251" s="4" t="s">
        <v>88</v>
      </c>
      <c r="Q251" s="4" t="s">
        <v>125</v>
      </c>
      <c r="S251" s="8"/>
      <c r="AA251" s="4">
        <v>2009</v>
      </c>
      <c r="AB251" s="4">
        <v>7</v>
      </c>
      <c r="AC251" s="7" t="s">
        <v>96</v>
      </c>
      <c r="AD251" s="4" t="s">
        <v>90</v>
      </c>
      <c r="AE251" s="5">
        <v>0.265100002288818</v>
      </c>
      <c r="AF251" s="4">
        <v>5</v>
      </c>
      <c r="AG251" s="4" t="s">
        <v>91</v>
      </c>
      <c r="AH251" s="4" t="s">
        <v>91</v>
      </c>
      <c r="AI251" s="4">
        <v>25</v>
      </c>
      <c r="AJ251" s="8">
        <v>4</v>
      </c>
      <c r="AK251" s="4" t="s">
        <v>213</v>
      </c>
      <c r="AL251" s="4" t="s">
        <v>114</v>
      </c>
      <c r="AM251" s="7" t="s">
        <v>94</v>
      </c>
      <c r="AN251" s="7" t="s">
        <v>95</v>
      </c>
      <c r="AO251" s="5">
        <v>8.47</v>
      </c>
      <c r="AP251" s="5">
        <v>0.89</v>
      </c>
      <c r="AQ251" s="9">
        <v>0.103</v>
      </c>
      <c r="AR251" s="9">
        <v>30</v>
      </c>
      <c r="AS251" s="9">
        <v>51</v>
      </c>
      <c r="AT251" s="9">
        <v>19</v>
      </c>
      <c r="AU251" s="5">
        <v>0.50731628687511</v>
      </c>
      <c r="AV251" s="14">
        <f>AU251*0.212834193302881</f>
        <v>0.107974252666477</v>
      </c>
      <c r="AX251" s="5">
        <v>0.425283960431019</v>
      </c>
      <c r="AY251" s="14">
        <f>AX251*0.217668232025259</f>
        <v>0.0925708077757201</v>
      </c>
      <c r="BA251" s="33">
        <f t="shared" si="240"/>
        <v>-0.176377561066832</v>
      </c>
      <c r="BB251" s="33">
        <f t="shared" si="241"/>
        <v>0.018535570614378</v>
      </c>
      <c r="CI251" s="5">
        <v>8.9</v>
      </c>
      <c r="CJ251" s="14">
        <f t="shared" si="286"/>
        <v>0.916787870774914</v>
      </c>
      <c r="CK251" s="5">
        <v>0.41</v>
      </c>
      <c r="CL251" s="5">
        <v>11.04</v>
      </c>
      <c r="CM251" s="14">
        <f t="shared" si="287"/>
        <v>0.313049516849971</v>
      </c>
      <c r="CN251" s="5">
        <v>0.14</v>
      </c>
      <c r="CO251" s="33">
        <f t="shared" si="276"/>
        <v>0.215473764110855</v>
      </c>
      <c r="CP251" s="33">
        <f t="shared" si="277"/>
        <v>0.00228301859631451</v>
      </c>
      <c r="CQ251" s="5">
        <v>1.06</v>
      </c>
      <c r="CR251" s="14">
        <f t="shared" si="288"/>
        <v>0.0223606797749979</v>
      </c>
      <c r="CS251" s="5">
        <v>0.01</v>
      </c>
      <c r="CT251" s="5">
        <v>1.15</v>
      </c>
      <c r="CU251" s="14">
        <f t="shared" si="289"/>
        <v>0.0670820393249937</v>
      </c>
      <c r="CV251" s="5">
        <v>0.03</v>
      </c>
      <c r="CW251" s="33">
        <f t="shared" si="290"/>
        <v>0.0814930342511828</v>
      </c>
      <c r="CX251" s="33">
        <f t="shared" si="291"/>
        <v>0.000769528944568532</v>
      </c>
      <c r="CY251" s="5">
        <v>54.31</v>
      </c>
      <c r="CZ251" s="14">
        <f t="shared" si="292"/>
        <v>10.129387938074</v>
      </c>
      <c r="DA251" s="5">
        <v>4.53</v>
      </c>
      <c r="DB251" s="5">
        <v>40.59</v>
      </c>
      <c r="DC251" s="14">
        <f t="shared" si="293"/>
        <v>8.96663258977416</v>
      </c>
      <c r="DD251" s="5">
        <v>4.01</v>
      </c>
      <c r="DE251" s="33">
        <f t="shared" si="266"/>
        <v>-0.291186641195948</v>
      </c>
      <c r="DF251" s="33">
        <f t="shared" si="267"/>
        <v>0.016717255546782</v>
      </c>
      <c r="DG251" s="5">
        <v>4.95</v>
      </c>
      <c r="DH251" s="14">
        <f>DI251*(AF251^0.5)</f>
        <v>2.23606797749979</v>
      </c>
      <c r="DI251" s="5">
        <v>1</v>
      </c>
      <c r="DJ251" s="5">
        <v>88.7</v>
      </c>
      <c r="DK251" s="14">
        <f>DL251*(AF251^0.5)</f>
        <v>2.54911749434976</v>
      </c>
      <c r="DL251" s="5">
        <v>1.14</v>
      </c>
      <c r="DM251" s="33">
        <f>LN(DJ251)-LN(DG251)</f>
        <v>2.88587231273494</v>
      </c>
      <c r="DN251" s="33">
        <f>(DK251^2)/(AF251*(DJ251^2))+(DH251^2)/(AF251*(DG251^2))</f>
        <v>0.040977343926468</v>
      </c>
      <c r="DO251" s="5">
        <v>3.73</v>
      </c>
      <c r="DP251" s="14">
        <f t="shared" si="294"/>
        <v>0.782623792124926</v>
      </c>
      <c r="DQ251" s="5">
        <v>0.35</v>
      </c>
      <c r="DR251" s="5">
        <v>3.46</v>
      </c>
      <c r="DS251" s="14">
        <f t="shared" si="295"/>
        <v>1.0285912696499</v>
      </c>
      <c r="DT251" s="5">
        <v>0.46</v>
      </c>
      <c r="DU251" s="33">
        <f t="shared" si="296"/>
        <v>-0.0751396445860912</v>
      </c>
      <c r="DV251" s="33">
        <f t="shared" si="297"/>
        <v>0.0264799428553924</v>
      </c>
      <c r="DW251" s="5">
        <v>5.14</v>
      </c>
      <c r="DX251" s="14">
        <f t="shared" si="298"/>
        <v>1.31928010672488</v>
      </c>
      <c r="DY251" s="5">
        <v>0.59</v>
      </c>
      <c r="DZ251" s="5">
        <v>6.76</v>
      </c>
      <c r="EA251" s="14">
        <f t="shared" si="299"/>
        <v>3.98020099994963</v>
      </c>
      <c r="EB251" s="5">
        <v>1.78</v>
      </c>
      <c r="EC251" s="33">
        <f t="shared" si="300"/>
        <v>0.273969810587799</v>
      </c>
      <c r="ED251" s="33">
        <f t="shared" si="301"/>
        <v>0.0825098809402273</v>
      </c>
      <c r="EE251" s="5">
        <v>324.49</v>
      </c>
      <c r="EF251" s="14">
        <f t="shared" si="302"/>
        <v>29.4713759434472</v>
      </c>
      <c r="EG251" s="5">
        <v>13.18</v>
      </c>
      <c r="EH251" s="5">
        <v>306.76</v>
      </c>
      <c r="EI251" s="14">
        <f t="shared" si="303"/>
        <v>28.1744565164974</v>
      </c>
      <c r="EJ251" s="5">
        <v>12.6</v>
      </c>
      <c r="EK251" s="33">
        <f t="shared" si="278"/>
        <v>-0.0561890361316575</v>
      </c>
      <c r="EL251" s="33">
        <f t="shared" si="279"/>
        <v>0.00333689907489027</v>
      </c>
      <c r="EM251" s="5">
        <v>42.81</v>
      </c>
      <c r="EN251" s="14">
        <f t="shared" si="304"/>
        <v>5.56780926397448</v>
      </c>
      <c r="EO251" s="5">
        <v>2.49</v>
      </c>
      <c r="EP251" s="5">
        <v>55.78</v>
      </c>
      <c r="EQ251" s="14">
        <f t="shared" si="305"/>
        <v>5.47836654487449</v>
      </c>
      <c r="ER251" s="5">
        <v>2.45</v>
      </c>
      <c r="ES251" s="33">
        <f t="shared" si="280"/>
        <v>0.264643662042488</v>
      </c>
      <c r="ET251" s="33">
        <f t="shared" si="281"/>
        <v>0.00531223926551406</v>
      </c>
      <c r="EU251" s="5">
        <v>4.29440891272952</v>
      </c>
      <c r="EV251" s="5">
        <f t="shared" si="282"/>
        <v>1.51434135508237</v>
      </c>
      <c r="EX251" s="5">
        <v>6.87733535061779</v>
      </c>
      <c r="EY251" s="5">
        <f t="shared" si="283"/>
        <v>2.72319480482859</v>
      </c>
      <c r="FA251" s="33">
        <f t="shared" si="284"/>
        <v>0.470917349450833</v>
      </c>
      <c r="FB251" s="33">
        <f t="shared" si="285"/>
        <v>0.0562276157585197</v>
      </c>
      <c r="FK251" s="5">
        <v>5.57859894077997</v>
      </c>
      <c r="FL251" s="5">
        <f>FK251*0.395333909835762</f>
        <v>2.20540933066419</v>
      </c>
      <c r="FN251" s="5">
        <v>6.38047664901299</v>
      </c>
      <c r="FO251" s="5">
        <f>FN251*0.240602818804822</f>
        <v>1.53516066707087</v>
      </c>
      <c r="FQ251" s="33">
        <f t="shared" si="306"/>
        <v>0.134305145458543</v>
      </c>
      <c r="FR251" s="33">
        <f t="shared" si="307"/>
        <v>0.0428357233365713</v>
      </c>
    </row>
    <row r="252" spans="1:174">
      <c r="A252" s="4">
        <v>43</v>
      </c>
      <c r="B252" s="4" t="s">
        <v>461</v>
      </c>
      <c r="C252" s="4" t="s">
        <v>462</v>
      </c>
      <c r="D252" s="4" t="s">
        <v>331</v>
      </c>
      <c r="E252" s="5">
        <v>104.15</v>
      </c>
      <c r="F252" s="5">
        <v>35.95</v>
      </c>
      <c r="G252" s="4" t="s">
        <v>123</v>
      </c>
      <c r="H252" s="4" t="s">
        <v>123</v>
      </c>
      <c r="I252" s="4">
        <v>1966</v>
      </c>
      <c r="J252" s="5">
        <v>6.7</v>
      </c>
      <c r="K252" s="4">
        <v>382</v>
      </c>
      <c r="L252" t="s">
        <v>86</v>
      </c>
      <c r="M252" s="6">
        <v>4.6</v>
      </c>
      <c r="N252" s="7" t="s">
        <v>87</v>
      </c>
      <c r="O252" s="4" t="s">
        <v>88</v>
      </c>
      <c r="P252" s="4" t="s">
        <v>88</v>
      </c>
      <c r="Q252" s="4" t="s">
        <v>125</v>
      </c>
      <c r="S252" s="8"/>
      <c r="AA252" s="4">
        <v>2009</v>
      </c>
      <c r="AB252" s="4">
        <v>7</v>
      </c>
      <c r="AC252" s="7" t="s">
        <v>96</v>
      </c>
      <c r="AD252" s="4" t="s">
        <v>90</v>
      </c>
      <c r="AE252" s="5">
        <v>0.265100002288818</v>
      </c>
      <c r="AF252" s="4">
        <v>5</v>
      </c>
      <c r="AG252" s="4" t="s">
        <v>91</v>
      </c>
      <c r="AH252" s="4" t="s">
        <v>91</v>
      </c>
      <c r="AI252" s="4">
        <v>25</v>
      </c>
      <c r="AJ252" s="8">
        <v>4</v>
      </c>
      <c r="AK252" s="4" t="s">
        <v>213</v>
      </c>
      <c r="AL252" s="4" t="s">
        <v>114</v>
      </c>
      <c r="AM252" s="7" t="s">
        <v>94</v>
      </c>
      <c r="AN252" s="7" t="s">
        <v>95</v>
      </c>
      <c r="AO252" s="5">
        <v>8.47</v>
      </c>
      <c r="AP252" s="5">
        <v>0.89</v>
      </c>
      <c r="AQ252" s="9">
        <v>0.103</v>
      </c>
      <c r="AR252" s="9">
        <v>30</v>
      </c>
      <c r="AS252" s="9">
        <v>51</v>
      </c>
      <c r="AT252" s="9">
        <v>19</v>
      </c>
      <c r="AU252" s="5">
        <v>0.50731628687511</v>
      </c>
      <c r="AV252" s="14">
        <f>AU252*0.212834193302881</f>
        <v>0.107974252666477</v>
      </c>
      <c r="AX252" s="5">
        <v>0.434062444797738</v>
      </c>
      <c r="AY252" s="14">
        <f>AX252*0.217668232025259</f>
        <v>0.0944816049476852</v>
      </c>
      <c r="BA252" s="33">
        <f t="shared" si="240"/>
        <v>-0.155946243301444</v>
      </c>
      <c r="BB252" s="33">
        <f t="shared" si="241"/>
        <v>0.018535570614378</v>
      </c>
      <c r="CI252" s="5">
        <v>8.9</v>
      </c>
      <c r="CJ252" s="14">
        <f t="shared" si="286"/>
        <v>0.916787870774914</v>
      </c>
      <c r="CK252" s="5">
        <v>0.41</v>
      </c>
      <c r="CL252" s="5">
        <v>11</v>
      </c>
      <c r="CM252" s="14">
        <f t="shared" si="287"/>
        <v>0.939148550549912</v>
      </c>
      <c r="CN252" s="5">
        <v>0.42</v>
      </c>
      <c r="CO252" s="33">
        <f t="shared" si="276"/>
        <v>0.211843996060276</v>
      </c>
      <c r="CP252" s="33">
        <f t="shared" si="277"/>
        <v>0.00358005803174113</v>
      </c>
      <c r="CQ252" s="5">
        <v>1.06</v>
      </c>
      <c r="CR252" s="14">
        <f t="shared" si="288"/>
        <v>0.0223606797749979</v>
      </c>
      <c r="CS252" s="5">
        <v>0.01</v>
      </c>
      <c r="CT252" s="5">
        <v>1.18</v>
      </c>
      <c r="CU252" s="14">
        <f t="shared" si="289"/>
        <v>0.0894427190999916</v>
      </c>
      <c r="CV252" s="5">
        <v>0.04</v>
      </c>
      <c r="CW252" s="33">
        <f t="shared" si="290"/>
        <v>0.107245530353598</v>
      </c>
      <c r="CX252" s="33">
        <f t="shared" si="291"/>
        <v>0.00123809473161992</v>
      </c>
      <c r="CY252" s="5">
        <v>54.31</v>
      </c>
      <c r="CZ252" s="14">
        <f t="shared" si="292"/>
        <v>10.129387938074</v>
      </c>
      <c r="DA252" s="5">
        <v>4.53</v>
      </c>
      <c r="DB252" s="5">
        <v>50.09</v>
      </c>
      <c r="DC252" s="14">
        <f t="shared" si="293"/>
        <v>6.99889276957434</v>
      </c>
      <c r="DD252" s="5">
        <v>3.13</v>
      </c>
      <c r="DE252" s="33">
        <f t="shared" si="266"/>
        <v>-0.0808869846772287</v>
      </c>
      <c r="DF252" s="33">
        <f t="shared" si="267"/>
        <v>0.0108619274708534</v>
      </c>
      <c r="DG252" s="5">
        <v>4.95</v>
      </c>
      <c r="DH252" s="14">
        <f>DI252*(AF252^0.5)</f>
        <v>2.23606797749979</v>
      </c>
      <c r="DI252" s="5">
        <v>1</v>
      </c>
      <c r="DJ252" s="5">
        <v>8.55</v>
      </c>
      <c r="DK252" s="14">
        <f>DL252*(AF252^0.5)</f>
        <v>4.36033255612459</v>
      </c>
      <c r="DL252" s="5">
        <v>1.95</v>
      </c>
      <c r="DM252" s="33">
        <f>LN(DJ252)-LN(DG252)</f>
        <v>0.54654370636807</v>
      </c>
      <c r="DN252" s="33">
        <f>(DK252^2)/(AF252*(DJ252^2))+(DH252^2)/(AF252*(DG252^2))</f>
        <v>0.0928281669488754</v>
      </c>
      <c r="DO252" s="5">
        <v>3.73</v>
      </c>
      <c r="DP252" s="14">
        <f t="shared" si="294"/>
        <v>0.782623792124926</v>
      </c>
      <c r="DQ252" s="5">
        <v>0.35</v>
      </c>
      <c r="DR252" s="5">
        <v>4.21</v>
      </c>
      <c r="DS252" s="14">
        <f t="shared" si="295"/>
        <v>1.0733126291999</v>
      </c>
      <c r="DT252" s="5">
        <v>0.48</v>
      </c>
      <c r="DU252" s="33">
        <f t="shared" si="296"/>
        <v>0.121054414038566</v>
      </c>
      <c r="DV252" s="33">
        <f t="shared" si="297"/>
        <v>0.0218040279085653</v>
      </c>
      <c r="DW252" s="5">
        <v>5.14</v>
      </c>
      <c r="DX252" s="14">
        <f t="shared" si="298"/>
        <v>1.31928010672488</v>
      </c>
      <c r="DY252" s="5">
        <v>0.59</v>
      </c>
      <c r="DZ252" s="5">
        <v>8.06</v>
      </c>
      <c r="EA252" s="14">
        <f t="shared" si="299"/>
        <v>4.2932505167996</v>
      </c>
      <c r="EB252" s="5">
        <v>1.92</v>
      </c>
      <c r="EC252" s="33">
        <f t="shared" si="300"/>
        <v>0.449860477051463</v>
      </c>
      <c r="ED252" s="33">
        <f t="shared" si="301"/>
        <v>0.0699214477125674</v>
      </c>
      <c r="EE252" s="5">
        <v>324.49</v>
      </c>
      <c r="EF252" s="14">
        <f t="shared" si="302"/>
        <v>29.4713759434472</v>
      </c>
      <c r="EG252" s="5">
        <v>13.18</v>
      </c>
      <c r="EH252" s="5">
        <v>261.002</v>
      </c>
      <c r="EI252" s="14">
        <f t="shared" si="303"/>
        <v>33.3174128647469</v>
      </c>
      <c r="EJ252" s="5">
        <v>14.9</v>
      </c>
      <c r="EK252" s="33">
        <f t="shared" si="278"/>
        <v>-0.217726648899733</v>
      </c>
      <c r="EL252" s="33">
        <f t="shared" si="279"/>
        <v>0.00490879196801071</v>
      </c>
      <c r="EM252" s="5">
        <v>42.81</v>
      </c>
      <c r="EN252" s="14">
        <f t="shared" si="304"/>
        <v>5.56780926397448</v>
      </c>
      <c r="EO252" s="5">
        <v>2.49</v>
      </c>
      <c r="EP252" s="5">
        <v>59.93</v>
      </c>
      <c r="EQ252" s="14">
        <f t="shared" si="305"/>
        <v>6.12682625834942</v>
      </c>
      <c r="ER252" s="5">
        <v>2.74</v>
      </c>
      <c r="ES252" s="33">
        <f t="shared" si="280"/>
        <v>0.336405494313239</v>
      </c>
      <c r="ET252" s="33">
        <f t="shared" si="281"/>
        <v>0.00547336762377287</v>
      </c>
      <c r="EU252" s="5">
        <v>4.29440891272952</v>
      </c>
      <c r="EV252" s="5">
        <f t="shared" si="282"/>
        <v>1.51434135508237</v>
      </c>
      <c r="EX252" s="5">
        <v>7.83363516187943</v>
      </c>
      <c r="EY252" s="5">
        <f t="shared" si="283"/>
        <v>3.10185754920855</v>
      </c>
      <c r="FA252" s="33">
        <f t="shared" si="284"/>
        <v>0.60111273925975</v>
      </c>
      <c r="FB252" s="33">
        <f t="shared" si="285"/>
        <v>0.0562276157585197</v>
      </c>
      <c r="FK252" s="5">
        <v>5.57859894077997</v>
      </c>
      <c r="FL252" s="5">
        <f>FK252*0.395333909835762</f>
        <v>2.20540933066419</v>
      </c>
      <c r="FN252" s="5">
        <v>7.956186807896</v>
      </c>
      <c r="FO252" s="5">
        <f>FN252*0.240602818804822</f>
        <v>1.91428097291752</v>
      </c>
      <c r="FQ252" s="33">
        <f t="shared" si="306"/>
        <v>0.355012181859618</v>
      </c>
      <c r="FR252" s="33">
        <f t="shared" si="307"/>
        <v>0.0428357233365713</v>
      </c>
    </row>
    <row r="253" spans="1:174">
      <c r="A253" s="4">
        <v>43</v>
      </c>
      <c r="B253" s="4" t="s">
        <v>461</v>
      </c>
      <c r="C253" s="4" t="s">
        <v>462</v>
      </c>
      <c r="D253" s="4" t="s">
        <v>331</v>
      </c>
      <c r="E253" s="5">
        <v>104.15</v>
      </c>
      <c r="F253" s="5">
        <v>35.95</v>
      </c>
      <c r="G253" s="4" t="s">
        <v>123</v>
      </c>
      <c r="H253" s="4" t="s">
        <v>123</v>
      </c>
      <c r="I253" s="4">
        <v>1966</v>
      </c>
      <c r="J253" s="5">
        <v>6.7</v>
      </c>
      <c r="K253" s="4">
        <v>382</v>
      </c>
      <c r="L253" t="s">
        <v>86</v>
      </c>
      <c r="M253" s="6">
        <v>9.2</v>
      </c>
      <c r="N253" s="7" t="s">
        <v>96</v>
      </c>
      <c r="O253" s="4" t="s">
        <v>88</v>
      </c>
      <c r="P253" s="4" t="s">
        <v>88</v>
      </c>
      <c r="Q253" s="4" t="s">
        <v>125</v>
      </c>
      <c r="S253" s="8"/>
      <c r="AA253" s="4">
        <v>2009</v>
      </c>
      <c r="AB253" s="4">
        <v>7</v>
      </c>
      <c r="AC253" s="7" t="s">
        <v>96</v>
      </c>
      <c r="AD253" s="4" t="s">
        <v>90</v>
      </c>
      <c r="AE253" s="5">
        <v>0.265100002288818</v>
      </c>
      <c r="AF253" s="4">
        <v>5</v>
      </c>
      <c r="AG253" s="4" t="s">
        <v>91</v>
      </c>
      <c r="AH253" s="4" t="s">
        <v>91</v>
      </c>
      <c r="AI253" s="4">
        <v>25</v>
      </c>
      <c r="AJ253" s="8">
        <v>4</v>
      </c>
      <c r="AK253" s="4" t="s">
        <v>213</v>
      </c>
      <c r="AL253" s="4" t="s">
        <v>114</v>
      </c>
      <c r="AM253" s="7" t="s">
        <v>94</v>
      </c>
      <c r="AN253" s="7" t="s">
        <v>95</v>
      </c>
      <c r="AO253" s="5">
        <v>8.47</v>
      </c>
      <c r="AP253" s="5">
        <v>0.89</v>
      </c>
      <c r="AQ253" s="9">
        <v>0.103</v>
      </c>
      <c r="AR253" s="9">
        <v>30</v>
      </c>
      <c r="AS253" s="9">
        <v>51</v>
      </c>
      <c r="AT253" s="9">
        <v>19</v>
      </c>
      <c r="AU253" s="5">
        <v>0.50731628687511</v>
      </c>
      <c r="AV253" s="14">
        <f>AU253*0.212834193302881</f>
        <v>0.107974252666477</v>
      </c>
      <c r="AX253" s="5">
        <v>0.427832980038862</v>
      </c>
      <c r="AY253" s="14">
        <f>AX253*0.217668232025259</f>
        <v>0.093125648367157</v>
      </c>
      <c r="BA253" s="33">
        <f t="shared" si="240"/>
        <v>-0.170401763207453</v>
      </c>
      <c r="BB253" s="33">
        <f t="shared" si="241"/>
        <v>0.018535570614378</v>
      </c>
      <c r="CI253" s="5">
        <v>8.9</v>
      </c>
      <c r="CJ253" s="14">
        <f t="shared" si="286"/>
        <v>0.916787870774914</v>
      </c>
      <c r="CK253" s="5">
        <v>0.41</v>
      </c>
      <c r="CL253" s="5">
        <v>10.59</v>
      </c>
      <c r="CM253" s="14">
        <f t="shared" si="287"/>
        <v>0.469574275274956</v>
      </c>
      <c r="CN253" s="5">
        <v>0.21</v>
      </c>
      <c r="CO253" s="33">
        <f t="shared" si="276"/>
        <v>0.173858882875221</v>
      </c>
      <c r="CP253" s="33">
        <f t="shared" si="277"/>
        <v>0.00251543681558526</v>
      </c>
      <c r="CQ253" s="5">
        <v>1.06</v>
      </c>
      <c r="CR253" s="14">
        <f t="shared" si="288"/>
        <v>0.0223606797749979</v>
      </c>
      <c r="CS253" s="5">
        <v>0.01</v>
      </c>
      <c r="CT253" s="5">
        <v>1.17</v>
      </c>
      <c r="CU253" s="14">
        <f t="shared" si="289"/>
        <v>0.0670820393249937</v>
      </c>
      <c r="CV253" s="5">
        <v>0.03</v>
      </c>
      <c r="CW253" s="33">
        <f t="shared" si="290"/>
        <v>0.0987348406856889</v>
      </c>
      <c r="CX253" s="33">
        <f t="shared" si="291"/>
        <v>0.000746461839925159</v>
      </c>
      <c r="CY253" s="5">
        <v>54.31</v>
      </c>
      <c r="CZ253" s="14">
        <f t="shared" si="292"/>
        <v>10.129387938074</v>
      </c>
      <c r="DA253" s="5">
        <v>4.53</v>
      </c>
      <c r="DB253" s="5">
        <v>42.84</v>
      </c>
      <c r="DC253" s="14">
        <f t="shared" si="293"/>
        <v>7.22249956732432</v>
      </c>
      <c r="DD253" s="5">
        <v>3.23</v>
      </c>
      <c r="DE253" s="33">
        <f t="shared" si="266"/>
        <v>-0.237236126467206</v>
      </c>
      <c r="DF253" s="33">
        <f t="shared" si="267"/>
        <v>0.0126419182876372</v>
      </c>
      <c r="DG253" s="5">
        <v>4.95</v>
      </c>
      <c r="DH253" s="14">
        <f>DI253*(AF253^0.5)</f>
        <v>2.23606797749979</v>
      </c>
      <c r="DI253" s="5">
        <v>1</v>
      </c>
      <c r="DJ253" s="5">
        <v>52.91</v>
      </c>
      <c r="DK253" s="14">
        <f>DL253*(AF253^0.5)</f>
        <v>23.7917632805978</v>
      </c>
      <c r="DL253" s="5">
        <v>10.64</v>
      </c>
      <c r="DM253" s="33">
        <f>LN(DJ253)-LN(DG253)</f>
        <v>2.36920478033544</v>
      </c>
      <c r="DN253" s="33">
        <f>(DK253^2)/(AF253*(DJ253^2))+(DH253^2)/(AF253*(DG253^2))</f>
        <v>0.081251844119607</v>
      </c>
      <c r="DO253" s="5">
        <v>3.73</v>
      </c>
      <c r="DP253" s="14">
        <f t="shared" si="294"/>
        <v>0.782623792124926</v>
      </c>
      <c r="DQ253" s="5">
        <v>0.35</v>
      </c>
      <c r="DR253" s="5">
        <v>4.17</v>
      </c>
      <c r="DS253" s="14">
        <f t="shared" si="295"/>
        <v>1.27455874717488</v>
      </c>
      <c r="DT253" s="5">
        <v>0.57</v>
      </c>
      <c r="DU253" s="33">
        <f t="shared" si="296"/>
        <v>0.111507802154986</v>
      </c>
      <c r="DV253" s="33">
        <f t="shared" si="297"/>
        <v>0.0274891114083285</v>
      </c>
      <c r="DW253" s="5">
        <v>5.14</v>
      </c>
      <c r="DX253" s="14">
        <f t="shared" si="298"/>
        <v>1.31928010672488</v>
      </c>
      <c r="DY253" s="5">
        <v>0.59</v>
      </c>
      <c r="DZ253" s="5">
        <v>6.27</v>
      </c>
      <c r="EA253" s="14">
        <f t="shared" si="299"/>
        <v>2.39259273592478</v>
      </c>
      <c r="EB253" s="5">
        <v>1.07</v>
      </c>
      <c r="EC253" s="33">
        <f t="shared" si="300"/>
        <v>0.198723275177756</v>
      </c>
      <c r="ED253" s="33">
        <f t="shared" si="301"/>
        <v>0.0422985801531052</v>
      </c>
      <c r="EE253" s="5">
        <v>324.49</v>
      </c>
      <c r="EF253" s="14">
        <f t="shared" si="302"/>
        <v>29.4713759434472</v>
      </c>
      <c r="EG253" s="5">
        <v>13.18</v>
      </c>
      <c r="EH253" s="5">
        <v>275.21</v>
      </c>
      <c r="EI253" s="14">
        <f t="shared" si="303"/>
        <v>21.443891904223</v>
      </c>
      <c r="EJ253" s="5">
        <v>9.59</v>
      </c>
      <c r="EK253" s="33">
        <f t="shared" si="278"/>
        <v>-0.164720276420006</v>
      </c>
      <c r="EL253" s="33">
        <f t="shared" si="279"/>
        <v>0.00286404007755452</v>
      </c>
      <c r="EM253" s="5">
        <v>42.81</v>
      </c>
      <c r="EN253" s="14">
        <f t="shared" si="304"/>
        <v>5.56780926397448</v>
      </c>
      <c r="EO253" s="5">
        <v>2.49</v>
      </c>
      <c r="EP253" s="5">
        <v>55.54</v>
      </c>
      <c r="EQ253" s="14">
        <f t="shared" si="305"/>
        <v>6.97653208979934</v>
      </c>
      <c r="ER253" s="5">
        <v>3.12</v>
      </c>
      <c r="ES253" s="33">
        <f t="shared" si="280"/>
        <v>0.260331761721798</v>
      </c>
      <c r="ET253" s="33">
        <f t="shared" si="281"/>
        <v>0.00653876116508184</v>
      </c>
      <c r="EU253" s="5">
        <v>4.29440891272952</v>
      </c>
      <c r="EV253" s="5">
        <f t="shared" si="282"/>
        <v>1.51434135508237</v>
      </c>
      <c r="EX253" s="5">
        <v>9.54355118477255</v>
      </c>
      <c r="EY253" s="5">
        <f t="shared" si="283"/>
        <v>3.77892711072374</v>
      </c>
      <c r="FA253" s="33">
        <f t="shared" si="284"/>
        <v>0.798551734002198</v>
      </c>
      <c r="FB253" s="33">
        <f t="shared" si="285"/>
        <v>0.0562276157585197</v>
      </c>
      <c r="FK253" s="5">
        <v>5.57859894077997</v>
      </c>
      <c r="FL253" s="5">
        <f>FK253*0.395333909835762</f>
        <v>2.20540933066419</v>
      </c>
      <c r="FN253" s="5">
        <v>7.07607125662012</v>
      </c>
      <c r="FO253" s="5">
        <f>FN253*0.240602818804822</f>
        <v>1.70252269040658</v>
      </c>
      <c r="FQ253" s="33">
        <f t="shared" si="306"/>
        <v>0.237781187446415</v>
      </c>
      <c r="FR253" s="33">
        <f t="shared" si="307"/>
        <v>0.0428357233365713</v>
      </c>
    </row>
    <row r="254" spans="1:174">
      <c r="A254" s="4">
        <v>43</v>
      </c>
      <c r="B254" s="4" t="s">
        <v>461</v>
      </c>
      <c r="C254" s="4" t="s">
        <v>462</v>
      </c>
      <c r="D254" s="4" t="s">
        <v>331</v>
      </c>
      <c r="E254" s="5">
        <v>104.15</v>
      </c>
      <c r="F254" s="5">
        <v>35.95</v>
      </c>
      <c r="G254" s="4" t="s">
        <v>123</v>
      </c>
      <c r="H254" s="4" t="s">
        <v>123</v>
      </c>
      <c r="I254" s="4">
        <v>1966</v>
      </c>
      <c r="J254" s="5">
        <v>6.7</v>
      </c>
      <c r="K254" s="4">
        <v>382</v>
      </c>
      <c r="L254" t="s">
        <v>86</v>
      </c>
      <c r="M254" s="6">
        <v>13.8</v>
      </c>
      <c r="N254" s="7" t="s">
        <v>109</v>
      </c>
      <c r="O254" s="4" t="s">
        <v>88</v>
      </c>
      <c r="P254" s="4" t="s">
        <v>88</v>
      </c>
      <c r="Q254" s="4" t="s">
        <v>125</v>
      </c>
      <c r="S254" s="8"/>
      <c r="AA254" s="4">
        <v>2009</v>
      </c>
      <c r="AB254" s="4">
        <v>7</v>
      </c>
      <c r="AC254" s="7" t="s">
        <v>96</v>
      </c>
      <c r="AD254" s="4" t="s">
        <v>90</v>
      </c>
      <c r="AE254" s="5">
        <v>0.265100002288818</v>
      </c>
      <c r="AF254" s="4">
        <v>5</v>
      </c>
      <c r="AG254" s="4" t="s">
        <v>91</v>
      </c>
      <c r="AH254" s="4" t="s">
        <v>91</v>
      </c>
      <c r="AI254" s="4">
        <v>25</v>
      </c>
      <c r="AJ254" s="8">
        <v>4</v>
      </c>
      <c r="AK254" s="4" t="s">
        <v>213</v>
      </c>
      <c r="AL254" s="4" t="s">
        <v>114</v>
      </c>
      <c r="AM254" s="7" t="s">
        <v>94</v>
      </c>
      <c r="AN254" s="7" t="s">
        <v>95</v>
      </c>
      <c r="AO254" s="5">
        <v>8.47</v>
      </c>
      <c r="AP254" s="5">
        <v>0.89</v>
      </c>
      <c r="AQ254" s="9">
        <v>0.103</v>
      </c>
      <c r="AR254" s="9">
        <v>30</v>
      </c>
      <c r="AS254" s="9">
        <v>51</v>
      </c>
      <c r="AT254" s="9">
        <v>19</v>
      </c>
      <c r="AU254" s="5">
        <v>0.50731628687511</v>
      </c>
      <c r="AV254" s="14">
        <f>AU254*0.212834193302881</f>
        <v>0.107974252666477</v>
      </c>
      <c r="AX254" s="5">
        <v>0.324303568274156</v>
      </c>
      <c r="AY254" s="14">
        <f>AX254*0.217668232025259</f>
        <v>0.0705905843457184</v>
      </c>
      <c r="BA254" s="33">
        <f t="shared" si="240"/>
        <v>-0.447454632817649</v>
      </c>
      <c r="BB254" s="33">
        <f t="shared" si="241"/>
        <v>0.018535570614378</v>
      </c>
      <c r="CI254" s="5">
        <v>8.9</v>
      </c>
      <c r="CJ254" s="14">
        <f t="shared" si="286"/>
        <v>0.916787870774914</v>
      </c>
      <c r="CK254" s="5">
        <v>0.41</v>
      </c>
      <c r="CL254" s="5">
        <v>9.89</v>
      </c>
      <c r="CM254" s="14">
        <f t="shared" si="287"/>
        <v>0.514295634824952</v>
      </c>
      <c r="CN254" s="5">
        <v>0.23</v>
      </c>
      <c r="CO254" s="33">
        <f t="shared" si="276"/>
        <v>0.105472868896527</v>
      </c>
      <c r="CP254" s="33">
        <f t="shared" si="277"/>
        <v>0.00266303967471097</v>
      </c>
      <c r="CQ254" s="5">
        <v>1.06</v>
      </c>
      <c r="CR254" s="14">
        <f t="shared" si="288"/>
        <v>0.0223606797749979</v>
      </c>
      <c r="CS254" s="5">
        <v>0.01</v>
      </c>
      <c r="CT254" s="5">
        <v>1.04</v>
      </c>
      <c r="CU254" s="14">
        <f t="shared" si="289"/>
        <v>0.0447213595499958</v>
      </c>
      <c r="CV254" s="5">
        <v>0.02</v>
      </c>
      <c r="CW254" s="33">
        <f t="shared" si="290"/>
        <v>-0.0190481949706945</v>
      </c>
      <c r="CX254" s="33">
        <f t="shared" si="291"/>
        <v>0.000458822129208525</v>
      </c>
      <c r="CY254" s="5">
        <v>54.31</v>
      </c>
      <c r="CZ254" s="14">
        <f t="shared" si="292"/>
        <v>10.129387938074</v>
      </c>
      <c r="DA254" s="5">
        <v>4.53</v>
      </c>
      <c r="DB254" s="5">
        <v>16.59</v>
      </c>
      <c r="DC254" s="14">
        <f t="shared" si="293"/>
        <v>2.95160973029972</v>
      </c>
      <c r="DD254" s="5">
        <v>1.32</v>
      </c>
      <c r="DE254" s="33">
        <f t="shared" si="266"/>
        <v>-1.1859082678444</v>
      </c>
      <c r="DF254" s="33">
        <f t="shared" si="267"/>
        <v>0.0132879859392404</v>
      </c>
      <c r="DG254" s="5">
        <v>4.95</v>
      </c>
      <c r="DH254" s="14">
        <f>DI254*(AF254^0.5)</f>
        <v>2.23606797749979</v>
      </c>
      <c r="DI254" s="5">
        <v>1</v>
      </c>
      <c r="DJ254" s="5">
        <v>35.68</v>
      </c>
      <c r="DK254" s="14">
        <f>DL254*(AF254^0.5)</f>
        <v>8.74302579202418</v>
      </c>
      <c r="DL254" s="5">
        <v>3.91</v>
      </c>
      <c r="DM254" s="33">
        <f>LN(DJ254)-LN(DG254)</f>
        <v>1.97520273113121</v>
      </c>
      <c r="DN254" s="33">
        <f>(DK254^2)/(AF254*(DJ254^2))+(DH254^2)/(AF254*(DG254^2))</f>
        <v>0.052821078476454</v>
      </c>
      <c r="DO254" s="5">
        <v>3.73</v>
      </c>
      <c r="DP254" s="14">
        <f t="shared" si="294"/>
        <v>0.782623792124926</v>
      </c>
      <c r="DQ254" s="5">
        <v>0.35</v>
      </c>
      <c r="DR254" s="5">
        <v>5.09</v>
      </c>
      <c r="DS254" s="14">
        <f t="shared" si="295"/>
        <v>0.603738353924943</v>
      </c>
      <c r="DT254" s="5">
        <v>0.27</v>
      </c>
      <c r="DU254" s="33">
        <f t="shared" si="296"/>
        <v>0.310869596906707</v>
      </c>
      <c r="DV254" s="33">
        <f t="shared" si="297"/>
        <v>0.0116185701249987</v>
      </c>
      <c r="DW254" s="5">
        <v>5.14</v>
      </c>
      <c r="DX254" s="14">
        <f t="shared" si="298"/>
        <v>1.31928010672488</v>
      </c>
      <c r="DY254" s="5">
        <v>0.59</v>
      </c>
      <c r="DZ254" s="5">
        <v>7.98</v>
      </c>
      <c r="EA254" s="14">
        <f t="shared" si="299"/>
        <v>0.939148550549912</v>
      </c>
      <c r="EB254" s="5">
        <v>0.42</v>
      </c>
      <c r="EC254" s="33">
        <f t="shared" si="300"/>
        <v>0.439885331994644</v>
      </c>
      <c r="ED254" s="33">
        <f t="shared" si="301"/>
        <v>0.0159459071119406</v>
      </c>
      <c r="EE254" s="5">
        <v>324.49</v>
      </c>
      <c r="EF254" s="14">
        <f t="shared" si="302"/>
        <v>29.4713759434472</v>
      </c>
      <c r="EG254" s="5">
        <v>13.18</v>
      </c>
      <c r="EH254" s="5">
        <v>218.01</v>
      </c>
      <c r="EI254" s="14">
        <f t="shared" si="303"/>
        <v>19.5879554828982</v>
      </c>
      <c r="EJ254" s="5">
        <v>8.76</v>
      </c>
      <c r="EK254" s="33">
        <f t="shared" si="278"/>
        <v>-0.397713785731661</v>
      </c>
      <c r="EL254" s="33">
        <f t="shared" si="279"/>
        <v>0.0032643526097225</v>
      </c>
      <c r="EM254" s="5">
        <v>42.81</v>
      </c>
      <c r="EN254" s="14">
        <f t="shared" si="304"/>
        <v>5.56780926397448</v>
      </c>
      <c r="EO254" s="5">
        <v>2.49</v>
      </c>
      <c r="EP254" s="5">
        <v>63.34</v>
      </c>
      <c r="EQ254" s="14">
        <f t="shared" si="305"/>
        <v>3.01869176962472</v>
      </c>
      <c r="ER254" s="5">
        <v>1.35</v>
      </c>
      <c r="ES254" s="33">
        <f t="shared" si="280"/>
        <v>0.391745320953639</v>
      </c>
      <c r="ET254" s="33">
        <f t="shared" si="281"/>
        <v>0.00383731585410523</v>
      </c>
      <c r="EU254" s="5">
        <v>4.29440891272952</v>
      </c>
      <c r="EV254" s="5">
        <f t="shared" si="282"/>
        <v>1.51434135508237</v>
      </c>
      <c r="EX254" s="5">
        <v>12.574826735132</v>
      </c>
      <c r="EY254" s="5">
        <f t="shared" si="283"/>
        <v>4.97921085579388</v>
      </c>
      <c r="FA254" s="33">
        <f t="shared" si="284"/>
        <v>1.07438301358885</v>
      </c>
      <c r="FB254" s="33">
        <f t="shared" si="285"/>
        <v>0.0562276157585197</v>
      </c>
      <c r="FK254" s="5">
        <v>5.57859894077997</v>
      </c>
      <c r="FL254" s="5">
        <f>FK254*0.395333909835762</f>
        <v>2.20540933066419</v>
      </c>
      <c r="FN254" s="5">
        <v>8.68006740491092</v>
      </c>
      <c r="FO254" s="5">
        <f>FN254*0.240602818804822</f>
        <v>2.08844868503742</v>
      </c>
      <c r="FQ254" s="33">
        <f t="shared" si="306"/>
        <v>0.442091635200683</v>
      </c>
      <c r="FR254" s="33">
        <f t="shared" si="307"/>
        <v>0.0428357233365713</v>
      </c>
    </row>
    <row r="255" spans="1:174">
      <c r="A255" s="4">
        <v>44</v>
      </c>
      <c r="B255" s="4" t="s">
        <v>463</v>
      </c>
      <c r="C255" s="4" t="s">
        <v>464</v>
      </c>
      <c r="D255" s="4" t="s">
        <v>157</v>
      </c>
      <c r="E255" s="5">
        <v>109.35</v>
      </c>
      <c r="F255" s="5">
        <v>36.866667</v>
      </c>
      <c r="G255" s="4" t="s">
        <v>123</v>
      </c>
      <c r="H255" s="4" t="s">
        <v>123</v>
      </c>
      <c r="I255" s="4">
        <v>1216</v>
      </c>
      <c r="J255" s="5">
        <v>8.8</v>
      </c>
      <c r="K255" s="4">
        <v>505</v>
      </c>
      <c r="L255" t="s">
        <v>86</v>
      </c>
      <c r="M255" s="6">
        <v>1</v>
      </c>
      <c r="N255" s="7" t="s">
        <v>87</v>
      </c>
      <c r="O255" s="4" t="s">
        <v>88</v>
      </c>
      <c r="P255" s="4" t="s">
        <v>88</v>
      </c>
      <c r="Q255" s="4" t="s">
        <v>89</v>
      </c>
      <c r="S255" s="8"/>
      <c r="AA255" s="4">
        <v>2017</v>
      </c>
      <c r="AB255" s="4">
        <v>3</v>
      </c>
      <c r="AC255" s="4" t="s">
        <v>87</v>
      </c>
      <c r="AD255" s="4" t="s">
        <v>90</v>
      </c>
      <c r="AE255" s="5">
        <v>0.344099998474121</v>
      </c>
      <c r="AF255" s="4">
        <v>3</v>
      </c>
      <c r="AG255" s="4" t="s">
        <v>91</v>
      </c>
      <c r="AH255" s="4" t="s">
        <v>91</v>
      </c>
      <c r="AI255" s="4">
        <v>25</v>
      </c>
      <c r="AJ255" s="8">
        <v>4</v>
      </c>
      <c r="AK255" s="4" t="s">
        <v>465</v>
      </c>
      <c r="AL255" s="4" t="s">
        <v>114</v>
      </c>
      <c r="AM255" s="7" t="s">
        <v>94</v>
      </c>
      <c r="AN255" s="7" t="s">
        <v>95</v>
      </c>
      <c r="AO255" s="5">
        <v>8.57</v>
      </c>
      <c r="AP255" s="5">
        <v>0.388</v>
      </c>
      <c r="AQ255" s="9">
        <v>0.052</v>
      </c>
      <c r="AR255" s="9">
        <v>44</v>
      </c>
      <c r="AS255" s="9">
        <v>39</v>
      </c>
      <c r="AT255" s="9">
        <v>17</v>
      </c>
      <c r="AU255" s="5">
        <v>0.45</v>
      </c>
      <c r="AV255" s="14">
        <f t="shared" si="238"/>
        <v>0.0173205080756888</v>
      </c>
      <c r="AW255" s="5">
        <v>0.01</v>
      </c>
      <c r="AX255" s="5">
        <v>0.47</v>
      </c>
      <c r="AY255" s="14">
        <f t="shared" si="239"/>
        <v>0.0173205080756888</v>
      </c>
      <c r="AZ255" s="5">
        <v>0.01</v>
      </c>
      <c r="BA255" s="33">
        <f t="shared" si="240"/>
        <v>0.0434851119397388</v>
      </c>
      <c r="BB255" s="33">
        <f t="shared" si="241"/>
        <v>0.000946520686976398</v>
      </c>
      <c r="BS255" s="5">
        <v>128.33</v>
      </c>
      <c r="BT255" s="14">
        <f>BU255*(AF255^0.5)</f>
        <v>27.4183642838153</v>
      </c>
      <c r="BU255" s="5">
        <v>15.83</v>
      </c>
      <c r="BV255" s="5">
        <v>134.63</v>
      </c>
      <c r="BW255" s="14">
        <f>BX255*(AF255^0.5)</f>
        <v>2.96180688094278</v>
      </c>
      <c r="BX255" s="5">
        <v>1.71</v>
      </c>
      <c r="BY255" s="33">
        <f>LN(BV255)-LN(BS255)</f>
        <v>0.0479252037347733</v>
      </c>
      <c r="BZ255" s="33">
        <f>(BW255^2)/(AF255*(BV255^2))+(BT255^2)/(AF255*(BS255^2))</f>
        <v>0.0153775006820795</v>
      </c>
      <c r="CI255" s="5">
        <v>3.88</v>
      </c>
      <c r="CJ255" s="14">
        <f t="shared" si="286"/>
        <v>0.536935750346352</v>
      </c>
      <c r="CK255" s="5">
        <v>0.31</v>
      </c>
      <c r="CL255" s="5">
        <v>3.6</v>
      </c>
      <c r="CM255" s="14">
        <f t="shared" si="287"/>
        <v>0.571576766497729</v>
      </c>
      <c r="CN255" s="5">
        <v>0.33</v>
      </c>
      <c r="CO255" s="33">
        <f t="shared" si="276"/>
        <v>-0.0749013081731178</v>
      </c>
      <c r="CP255" s="33">
        <f t="shared" si="277"/>
        <v>0.014786293560539</v>
      </c>
      <c r="CQ255" s="5">
        <v>0.52</v>
      </c>
      <c r="CR255" s="14">
        <f t="shared" si="288"/>
        <v>0.0173205080756888</v>
      </c>
      <c r="CS255" s="5">
        <v>0.01</v>
      </c>
      <c r="CT255" s="5">
        <v>0.46</v>
      </c>
      <c r="CU255" s="14">
        <f t="shared" si="289"/>
        <v>0.0173205080756888</v>
      </c>
      <c r="CV255" s="5">
        <v>0.01</v>
      </c>
      <c r="CW255" s="33">
        <f t="shared" si="290"/>
        <v>-0.122602322092332</v>
      </c>
      <c r="CX255" s="33">
        <f t="shared" si="291"/>
        <v>0.000842412277267592</v>
      </c>
      <c r="CY255" s="5">
        <v>220.41</v>
      </c>
      <c r="CZ255" s="14">
        <f t="shared" si="292"/>
        <v>10.0805357000509</v>
      </c>
      <c r="DA255" s="5">
        <v>5.82</v>
      </c>
      <c r="DB255" s="5">
        <v>227.23</v>
      </c>
      <c r="DC255" s="14">
        <f t="shared" si="293"/>
        <v>15.640418792347</v>
      </c>
      <c r="DD255" s="5">
        <v>9.03</v>
      </c>
      <c r="DE255" s="33">
        <f t="shared" si="266"/>
        <v>0.0304732720834107</v>
      </c>
      <c r="DF255" s="33">
        <f t="shared" si="267"/>
        <v>0.00227646730044667</v>
      </c>
      <c r="DO255" s="5">
        <v>4.27</v>
      </c>
      <c r="DP255" s="14">
        <f t="shared" si="294"/>
        <v>0.779422863405995</v>
      </c>
      <c r="DQ255" s="5">
        <v>0.45</v>
      </c>
      <c r="DR255" s="5">
        <v>3.48</v>
      </c>
      <c r="DS255" s="14">
        <f t="shared" si="295"/>
        <v>0.450333209967908</v>
      </c>
      <c r="DT255" s="5">
        <v>0.26</v>
      </c>
      <c r="DU255" s="33">
        <f t="shared" si="296"/>
        <v>-0.20458153345415</v>
      </c>
      <c r="DV255" s="33">
        <f t="shared" si="297"/>
        <v>0.0166882759843546</v>
      </c>
      <c r="DW255" s="5">
        <v>4.57</v>
      </c>
      <c r="DX255" s="14">
        <f t="shared" si="298"/>
        <v>0.242487113059643</v>
      </c>
      <c r="DY255" s="5">
        <v>0.14</v>
      </c>
      <c r="DZ255" s="5">
        <v>3.48</v>
      </c>
      <c r="EA255" s="14">
        <f t="shared" si="299"/>
        <v>0.450333209967908</v>
      </c>
      <c r="EB255" s="5">
        <v>0.26</v>
      </c>
      <c r="EC255" s="33">
        <f t="shared" si="300"/>
        <v>-0.27248091111973</v>
      </c>
      <c r="ED255" s="33">
        <f t="shared" si="301"/>
        <v>0.00652045620690764</v>
      </c>
      <c r="EE255" s="5">
        <v>102.43</v>
      </c>
      <c r="EF255" s="14">
        <f t="shared" si="302"/>
        <v>14.6185088158813</v>
      </c>
      <c r="EG255" s="5">
        <v>8.44</v>
      </c>
      <c r="EH255" s="5">
        <v>76.9</v>
      </c>
      <c r="EI255" s="14">
        <f t="shared" si="303"/>
        <v>5.43863953576627</v>
      </c>
      <c r="EJ255" s="5">
        <v>3.14</v>
      </c>
      <c r="EK255" s="33">
        <f t="shared" si="278"/>
        <v>-0.286673761936845</v>
      </c>
      <c r="EL255" s="33">
        <f t="shared" si="279"/>
        <v>0.00845665935299879</v>
      </c>
      <c r="EM255" s="5">
        <v>20.07</v>
      </c>
      <c r="EN255" s="14">
        <f t="shared" si="304"/>
        <v>2.89252484864002</v>
      </c>
      <c r="EO255" s="5">
        <v>1.67</v>
      </c>
      <c r="EP255" s="5">
        <v>15.21</v>
      </c>
      <c r="EQ255" s="14">
        <f t="shared" si="305"/>
        <v>1.02190997646564</v>
      </c>
      <c r="ER255" s="5">
        <v>0.59</v>
      </c>
      <c r="ES255" s="33">
        <f t="shared" si="280"/>
        <v>-0.277273056537045</v>
      </c>
      <c r="ET255" s="33">
        <f t="shared" si="281"/>
        <v>0.00842838430215481</v>
      </c>
      <c r="EU255" s="5">
        <v>23.83</v>
      </c>
      <c r="EV255" s="14">
        <f t="shared" ref="EV255:EV264" si="308">EW255*(AF255^0.5)</f>
        <v>4.03567838163548</v>
      </c>
      <c r="EW255" s="5">
        <v>2.33</v>
      </c>
      <c r="EX255" s="5">
        <v>19.73</v>
      </c>
      <c r="EY255" s="14">
        <f t="shared" ref="EY255:EY264" si="309">EZ255*(AF255^0.5)</f>
        <v>1.83597385602301</v>
      </c>
      <c r="EZ255" s="5">
        <v>1.06</v>
      </c>
      <c r="FA255" s="33">
        <f t="shared" si="284"/>
        <v>-0.188804971076127</v>
      </c>
      <c r="FB255" s="33">
        <f t="shared" si="285"/>
        <v>0.0124465360469714</v>
      </c>
      <c r="FC255" s="5">
        <v>4.16</v>
      </c>
      <c r="FD255" s="14">
        <f t="shared" ref="FD255:FD264" si="310">FE255*(AF255^0.5)</f>
        <v>1.16047404107115</v>
      </c>
      <c r="FE255" s="5">
        <v>0.67</v>
      </c>
      <c r="FF255" s="5">
        <v>4.17</v>
      </c>
      <c r="FG255" s="14">
        <f t="shared" ref="FG255:FG264" si="311">FH255*(AF255^0.5)</f>
        <v>1.00458946838995</v>
      </c>
      <c r="FH255" s="5">
        <v>0.58</v>
      </c>
      <c r="FI255" s="33">
        <f t="shared" ref="FI255:FI264" si="312">LN(FF255)-LN(FC255)</f>
        <v>0.00240096153753822</v>
      </c>
      <c r="FJ255" s="33">
        <f t="shared" ref="FJ255:FJ264" si="313">(FG255^2)/(AF255*(FF255^2))+(FD255^2)/(AF255*(FC255^2))</f>
        <v>0.0452852547909844</v>
      </c>
      <c r="FK255" s="5">
        <v>41.92</v>
      </c>
      <c r="FL255" s="14">
        <f t="shared" ref="FL255:FL264" si="314">FM255*(AF255^0.5)</f>
        <v>7.15336983525946</v>
      </c>
      <c r="FM255" s="5">
        <v>4.13</v>
      </c>
      <c r="FN255" s="5">
        <v>39.3</v>
      </c>
      <c r="FO255" s="14">
        <f t="shared" ref="FO255:FO264" si="315">FP255*(AF255^0.5)</f>
        <v>3.96639634933273</v>
      </c>
      <c r="FP255" s="5">
        <v>2.29</v>
      </c>
      <c r="FQ255" s="33">
        <f t="shared" si="306"/>
        <v>-0.0645385211375715</v>
      </c>
      <c r="FR255" s="33">
        <f t="shared" si="307"/>
        <v>0.0131017462176026</v>
      </c>
    </row>
    <row r="256" spans="1:174">
      <c r="A256" s="4">
        <v>44</v>
      </c>
      <c r="B256" s="4" t="s">
        <v>463</v>
      </c>
      <c r="C256" s="4" t="s">
        <v>464</v>
      </c>
      <c r="D256" s="4" t="s">
        <v>157</v>
      </c>
      <c r="E256" s="5">
        <v>109.35</v>
      </c>
      <c r="F256" s="5">
        <v>36.866667</v>
      </c>
      <c r="G256" s="4" t="s">
        <v>123</v>
      </c>
      <c r="H256" s="4" t="s">
        <v>123</v>
      </c>
      <c r="I256" s="4">
        <v>1216</v>
      </c>
      <c r="J256" s="5">
        <v>8.8</v>
      </c>
      <c r="K256" s="4">
        <v>505</v>
      </c>
      <c r="L256" t="s">
        <v>86</v>
      </c>
      <c r="M256" s="6">
        <v>2</v>
      </c>
      <c r="N256" s="7" t="s">
        <v>87</v>
      </c>
      <c r="O256" s="4" t="s">
        <v>88</v>
      </c>
      <c r="P256" s="4" t="s">
        <v>88</v>
      </c>
      <c r="Q256" s="4" t="s">
        <v>89</v>
      </c>
      <c r="S256" s="8"/>
      <c r="AA256" s="4">
        <v>2017</v>
      </c>
      <c r="AB256" s="4">
        <v>3</v>
      </c>
      <c r="AC256" s="4" t="s">
        <v>87</v>
      </c>
      <c r="AD256" s="4" t="s">
        <v>90</v>
      </c>
      <c r="AE256" s="5">
        <v>0.344099998474121</v>
      </c>
      <c r="AF256" s="4">
        <v>3</v>
      </c>
      <c r="AG256" s="4" t="s">
        <v>91</v>
      </c>
      <c r="AH256" s="4" t="s">
        <v>91</v>
      </c>
      <c r="AI256" s="4">
        <v>25</v>
      </c>
      <c r="AJ256" s="8">
        <v>4</v>
      </c>
      <c r="AK256" s="4" t="s">
        <v>466</v>
      </c>
      <c r="AL256" s="4" t="s">
        <v>114</v>
      </c>
      <c r="AM256" s="7" t="s">
        <v>94</v>
      </c>
      <c r="AN256" s="7" t="s">
        <v>95</v>
      </c>
      <c r="AO256" s="5">
        <v>8.57</v>
      </c>
      <c r="AP256" s="5">
        <v>0.388</v>
      </c>
      <c r="AQ256" s="9">
        <v>0.052</v>
      </c>
      <c r="AR256" s="9">
        <v>44</v>
      </c>
      <c r="AS256" s="9">
        <v>39</v>
      </c>
      <c r="AT256" s="9">
        <v>17</v>
      </c>
      <c r="AU256" s="5">
        <v>0.45</v>
      </c>
      <c r="AV256" s="14">
        <f t="shared" si="238"/>
        <v>0.0173205080756888</v>
      </c>
      <c r="AW256" s="5">
        <v>0.01</v>
      </c>
      <c r="AX256" s="5">
        <v>0.46</v>
      </c>
      <c r="AY256" s="14">
        <f t="shared" si="239"/>
        <v>0.0173205080756888</v>
      </c>
      <c r="AZ256" s="5">
        <v>0.01</v>
      </c>
      <c r="BA256" s="33">
        <f t="shared" si="240"/>
        <v>0.0219789067187753</v>
      </c>
      <c r="BB256" s="33">
        <f t="shared" si="241"/>
        <v>0.000966416952554319</v>
      </c>
      <c r="BS256" s="5">
        <v>128.33</v>
      </c>
      <c r="BT256" s="14">
        <f>BU256*(AF256^0.5)</f>
        <v>27.4183642838153</v>
      </c>
      <c r="BU256" s="5">
        <v>15.83</v>
      </c>
      <c r="BV256" s="5">
        <v>189.73</v>
      </c>
      <c r="BW256" s="14">
        <f>BX256*(AF256^0.5)</f>
        <v>44.63494931105</v>
      </c>
      <c r="BX256" s="5">
        <v>25.77</v>
      </c>
      <c r="BY256" s="33">
        <f>LN(BV256)-LN(BS256)</f>
        <v>0.390996937619672</v>
      </c>
      <c r="BZ256" s="33">
        <f>(BW256^2)/(AF256*(BV256^2))+(BT256^2)/(AF256*(BS256^2))</f>
        <v>0.0336644931563339</v>
      </c>
      <c r="CI256" s="5">
        <v>3.88</v>
      </c>
      <c r="CJ256" s="14">
        <f t="shared" si="286"/>
        <v>0.536935750346352</v>
      </c>
      <c r="CK256" s="5">
        <v>0.31</v>
      </c>
      <c r="CL256" s="5">
        <v>2.55</v>
      </c>
      <c r="CM256" s="14">
        <f t="shared" si="287"/>
        <v>0.103923048454133</v>
      </c>
      <c r="CN256" s="5">
        <v>0.06</v>
      </c>
      <c r="CO256" s="33">
        <f t="shared" si="276"/>
        <v>-0.419741794464847</v>
      </c>
      <c r="CP256" s="33">
        <f t="shared" si="277"/>
        <v>0.00693714900075426</v>
      </c>
      <c r="CQ256" s="5">
        <v>0.52</v>
      </c>
      <c r="CR256" s="14">
        <f t="shared" si="288"/>
        <v>0.0173205080756888</v>
      </c>
      <c r="CS256" s="5">
        <v>0.01</v>
      </c>
      <c r="CT256" s="5">
        <v>0.4</v>
      </c>
      <c r="CU256" s="14">
        <f t="shared" si="289"/>
        <v>0.0173205080756888</v>
      </c>
      <c r="CV256" s="5">
        <v>0.01</v>
      </c>
      <c r="CW256" s="33">
        <f t="shared" si="290"/>
        <v>-0.262364264467491</v>
      </c>
      <c r="CX256" s="33">
        <f t="shared" si="291"/>
        <v>0.0009948224852071</v>
      </c>
      <c r="CY256" s="5">
        <v>220.41</v>
      </c>
      <c r="CZ256" s="14">
        <f t="shared" si="292"/>
        <v>10.0805357000509</v>
      </c>
      <c r="DA256" s="5">
        <v>5.82</v>
      </c>
      <c r="DB256" s="5">
        <v>227.76</v>
      </c>
      <c r="DC256" s="14">
        <f t="shared" si="293"/>
        <v>10.2017792565807</v>
      </c>
      <c r="DD256" s="5">
        <v>5.89</v>
      </c>
      <c r="DE256" s="33">
        <f t="shared" si="266"/>
        <v>0.0328029946694857</v>
      </c>
      <c r="DF256" s="33">
        <f t="shared" si="267"/>
        <v>0.00136601004681723</v>
      </c>
      <c r="DO256" s="5">
        <v>4.27</v>
      </c>
      <c r="DP256" s="14">
        <f t="shared" si="294"/>
        <v>0.779422863405995</v>
      </c>
      <c r="DQ256" s="5">
        <v>0.45</v>
      </c>
      <c r="DR256" s="5">
        <v>2.82</v>
      </c>
      <c r="DS256" s="14">
        <f t="shared" si="295"/>
        <v>0.329089653438087</v>
      </c>
      <c r="DT256" s="5">
        <v>0.19</v>
      </c>
      <c r="DU256" s="33">
        <f t="shared" si="296"/>
        <v>-0.414876942290511</v>
      </c>
      <c r="DV256" s="33">
        <f t="shared" si="297"/>
        <v>0.0156458069439805</v>
      </c>
      <c r="DW256" s="5">
        <v>4.57</v>
      </c>
      <c r="DX256" s="14">
        <f t="shared" si="298"/>
        <v>0.242487113059643</v>
      </c>
      <c r="DY256" s="5">
        <v>0.14</v>
      </c>
      <c r="DZ256" s="5">
        <v>2.82</v>
      </c>
      <c r="EA256" s="14">
        <f t="shared" si="299"/>
        <v>0.329089653438087</v>
      </c>
      <c r="EB256" s="5">
        <v>0.19</v>
      </c>
      <c r="EC256" s="33">
        <f t="shared" si="300"/>
        <v>-0.482776319956091</v>
      </c>
      <c r="ED256" s="33">
        <f t="shared" si="301"/>
        <v>0.00547798716653359</v>
      </c>
      <c r="EE256" s="5">
        <v>102.43</v>
      </c>
      <c r="EF256" s="14">
        <f t="shared" si="302"/>
        <v>14.6185088158813</v>
      </c>
      <c r="EG256" s="5">
        <v>8.44</v>
      </c>
      <c r="EH256" s="5">
        <v>49.82</v>
      </c>
      <c r="EI256" s="14">
        <f t="shared" si="303"/>
        <v>7.11872881910809</v>
      </c>
      <c r="EJ256" s="5">
        <v>4.11</v>
      </c>
      <c r="EK256" s="33">
        <f t="shared" si="278"/>
        <v>-0.720763128614409</v>
      </c>
      <c r="EL256" s="33">
        <f t="shared" si="279"/>
        <v>0.013595139960112</v>
      </c>
      <c r="EM256" s="5">
        <v>20.07</v>
      </c>
      <c r="EN256" s="14">
        <f t="shared" si="304"/>
        <v>2.89252484864002</v>
      </c>
      <c r="EO256" s="5">
        <v>1.67</v>
      </c>
      <c r="EP256" s="5">
        <v>14.08</v>
      </c>
      <c r="EQ256" s="14">
        <f t="shared" si="305"/>
        <v>1.17779454914684</v>
      </c>
      <c r="ER256" s="5">
        <v>0.68</v>
      </c>
      <c r="ES256" s="33">
        <f t="shared" si="280"/>
        <v>-0.35447081207835</v>
      </c>
      <c r="ET256" s="33">
        <f t="shared" si="281"/>
        <v>0.00925615021940817</v>
      </c>
      <c r="EU256" s="5">
        <v>23.83</v>
      </c>
      <c r="EV256" s="14">
        <f t="shared" si="308"/>
        <v>4.03567838163548</v>
      </c>
      <c r="EW256" s="5">
        <v>2.33</v>
      </c>
      <c r="EX256" s="5">
        <v>13.42</v>
      </c>
      <c r="EY256" s="14">
        <f t="shared" si="309"/>
        <v>1.50688420258492</v>
      </c>
      <c r="EZ256" s="5">
        <v>0.87</v>
      </c>
      <c r="FA256" s="33">
        <f t="shared" si="284"/>
        <v>-0.574199159567115</v>
      </c>
      <c r="FB256" s="33">
        <f t="shared" si="285"/>
        <v>0.0137628783015844</v>
      </c>
      <c r="FC256" s="5">
        <v>4.16</v>
      </c>
      <c r="FD256" s="14">
        <f t="shared" si="310"/>
        <v>1.16047404107115</v>
      </c>
      <c r="FE256" s="5">
        <v>0.67</v>
      </c>
      <c r="FF256" s="5">
        <v>3.9</v>
      </c>
      <c r="FG256" s="14">
        <f t="shared" si="311"/>
        <v>1.21243556529821</v>
      </c>
      <c r="FH256" s="5">
        <v>0.7</v>
      </c>
      <c r="FI256" s="33">
        <f t="shared" si="312"/>
        <v>-0.0645385211375713</v>
      </c>
      <c r="FJ256" s="33">
        <f t="shared" si="313"/>
        <v>0.0581552278517423</v>
      </c>
      <c r="FK256" s="5">
        <v>41.92</v>
      </c>
      <c r="FL256" s="14">
        <f t="shared" si="314"/>
        <v>7.15336983525946</v>
      </c>
      <c r="FM256" s="5">
        <v>4.13</v>
      </c>
      <c r="FN256" s="5">
        <v>32.98</v>
      </c>
      <c r="FO256" s="14">
        <f t="shared" si="315"/>
        <v>4.58993464005752</v>
      </c>
      <c r="FP256" s="5">
        <v>2.65</v>
      </c>
      <c r="FQ256" s="33">
        <f t="shared" si="306"/>
        <v>-0.239861722881334</v>
      </c>
      <c r="FR256" s="33">
        <f t="shared" si="307"/>
        <v>0.0161627861809049</v>
      </c>
    </row>
    <row r="257" spans="1:174">
      <c r="A257" s="4">
        <v>44</v>
      </c>
      <c r="B257" s="4" t="s">
        <v>463</v>
      </c>
      <c r="C257" s="4" t="s">
        <v>464</v>
      </c>
      <c r="D257" s="4" t="s">
        <v>157</v>
      </c>
      <c r="E257" s="5">
        <v>109.35</v>
      </c>
      <c r="F257" s="5">
        <v>36.866667</v>
      </c>
      <c r="G257" s="4" t="s">
        <v>123</v>
      </c>
      <c r="H257" s="4" t="s">
        <v>123</v>
      </c>
      <c r="I257" s="4">
        <v>1216</v>
      </c>
      <c r="J257" s="5">
        <v>8.8</v>
      </c>
      <c r="K257" s="4">
        <v>505</v>
      </c>
      <c r="L257" t="s">
        <v>86</v>
      </c>
      <c r="M257" s="6">
        <v>4</v>
      </c>
      <c r="N257" s="7" t="s">
        <v>87</v>
      </c>
      <c r="O257" s="4" t="s">
        <v>88</v>
      </c>
      <c r="P257" s="4" t="s">
        <v>88</v>
      </c>
      <c r="Q257" s="4" t="s">
        <v>89</v>
      </c>
      <c r="S257" s="8"/>
      <c r="AA257" s="4">
        <v>2017</v>
      </c>
      <c r="AB257" s="4">
        <v>3</v>
      </c>
      <c r="AC257" s="4" t="s">
        <v>87</v>
      </c>
      <c r="AD257" s="4" t="s">
        <v>90</v>
      </c>
      <c r="AE257" s="5">
        <v>0.344099998474121</v>
      </c>
      <c r="AF257" s="4">
        <v>3</v>
      </c>
      <c r="AG257" s="4" t="s">
        <v>91</v>
      </c>
      <c r="AH257" s="4" t="s">
        <v>91</v>
      </c>
      <c r="AI257" s="4">
        <v>25</v>
      </c>
      <c r="AJ257" s="8">
        <v>4</v>
      </c>
      <c r="AK257" s="4" t="s">
        <v>467</v>
      </c>
      <c r="AL257" s="4" t="s">
        <v>114</v>
      </c>
      <c r="AM257" s="7" t="s">
        <v>94</v>
      </c>
      <c r="AN257" s="7" t="s">
        <v>95</v>
      </c>
      <c r="AO257" s="5">
        <v>8.57</v>
      </c>
      <c r="AP257" s="5">
        <v>0.388</v>
      </c>
      <c r="AQ257" s="9">
        <v>0.052</v>
      </c>
      <c r="AR257" s="9">
        <v>44</v>
      </c>
      <c r="AS257" s="9">
        <v>39</v>
      </c>
      <c r="AT257" s="9">
        <v>17</v>
      </c>
      <c r="AU257" s="5">
        <v>0.45</v>
      </c>
      <c r="AV257" s="14">
        <f t="shared" si="238"/>
        <v>0.0173205080756888</v>
      </c>
      <c r="AW257" s="5">
        <v>0.01</v>
      </c>
      <c r="AX257" s="5">
        <v>0.47</v>
      </c>
      <c r="AY257" s="14">
        <f t="shared" si="239"/>
        <v>0.0173205080756888</v>
      </c>
      <c r="AZ257" s="5">
        <v>0.01</v>
      </c>
      <c r="BA257" s="33">
        <f t="shared" si="240"/>
        <v>0.0434851119397388</v>
      </c>
      <c r="BB257" s="33">
        <f t="shared" si="241"/>
        <v>0.000946520686976398</v>
      </c>
      <c r="BS257" s="5">
        <v>128.33</v>
      </c>
      <c r="BT257" s="14">
        <f>BU257*(AF257^0.5)</f>
        <v>27.4183642838153</v>
      </c>
      <c r="BU257" s="5">
        <v>15.83</v>
      </c>
      <c r="BV257" s="5">
        <v>254.23</v>
      </c>
      <c r="BW257" s="14">
        <f>BX257*(AF257^0.5)</f>
        <v>17.8920848421865</v>
      </c>
      <c r="BX257" s="5">
        <v>10.33</v>
      </c>
      <c r="BY257" s="33">
        <f>LN(BV257)-LN(BS257)</f>
        <v>0.683634297844694</v>
      </c>
      <c r="BZ257" s="33">
        <f>(BW257^2)/(AF257*(BV257^2))+(BT257^2)/(AF257*(BS257^2))</f>
        <v>0.0168671730399293</v>
      </c>
      <c r="CI257" s="5">
        <v>3.88</v>
      </c>
      <c r="CJ257" s="14">
        <f t="shared" si="286"/>
        <v>0.536935750346352</v>
      </c>
      <c r="CK257" s="5">
        <v>0.31</v>
      </c>
      <c r="CL257" s="5">
        <v>3.84</v>
      </c>
      <c r="CM257" s="14">
        <f t="shared" si="287"/>
        <v>0.381051177665153</v>
      </c>
      <c r="CN257" s="5">
        <v>0.22</v>
      </c>
      <c r="CO257" s="33">
        <f t="shared" si="276"/>
        <v>-0.0103627870355465</v>
      </c>
      <c r="CP257" s="33">
        <f t="shared" si="277"/>
        <v>0.00966585085220563</v>
      </c>
      <c r="CQ257" s="5">
        <v>0.52</v>
      </c>
      <c r="CR257" s="14">
        <f t="shared" si="288"/>
        <v>0.0173205080756888</v>
      </c>
      <c r="CS257" s="5">
        <v>0.01</v>
      </c>
      <c r="CT257" s="5">
        <v>0.51</v>
      </c>
      <c r="CU257" s="14">
        <f t="shared" si="289"/>
        <v>0.0173205080756888</v>
      </c>
      <c r="CV257" s="5">
        <v>0.01</v>
      </c>
      <c r="CW257" s="33">
        <f t="shared" si="290"/>
        <v>-0.0194180858571017</v>
      </c>
      <c r="CX257" s="33">
        <f t="shared" si="291"/>
        <v>0.000754289997702295</v>
      </c>
      <c r="CY257" s="5">
        <v>220.41</v>
      </c>
      <c r="CZ257" s="14">
        <f t="shared" si="292"/>
        <v>10.0805357000509</v>
      </c>
      <c r="DA257" s="5">
        <v>5.82</v>
      </c>
      <c r="DB257" s="5">
        <v>242.25</v>
      </c>
      <c r="DC257" s="14">
        <f t="shared" si="293"/>
        <v>18.6715077055925</v>
      </c>
      <c r="DD257" s="5">
        <v>10.78</v>
      </c>
      <c r="DE257" s="33">
        <f t="shared" si="266"/>
        <v>0.0944808024705797</v>
      </c>
      <c r="DF257" s="33">
        <f t="shared" si="267"/>
        <v>0.00267744582008703</v>
      </c>
      <c r="DO257" s="5">
        <v>4.27</v>
      </c>
      <c r="DP257" s="14">
        <f t="shared" si="294"/>
        <v>0.779422863405995</v>
      </c>
      <c r="DQ257" s="5">
        <v>0.45</v>
      </c>
      <c r="DR257" s="5">
        <v>3.71</v>
      </c>
      <c r="DS257" s="14">
        <f t="shared" si="295"/>
        <v>0.41569219381653</v>
      </c>
      <c r="DT257" s="5">
        <v>0.24</v>
      </c>
      <c r="DU257" s="33">
        <f t="shared" si="296"/>
        <v>-0.140581950621189</v>
      </c>
      <c r="DV257" s="33">
        <f t="shared" si="297"/>
        <v>0.015291096446307</v>
      </c>
      <c r="DW257" s="5">
        <v>4.57</v>
      </c>
      <c r="DX257" s="14">
        <f t="shared" si="298"/>
        <v>0.242487113059643</v>
      </c>
      <c r="DY257" s="5">
        <v>0.14</v>
      </c>
      <c r="DZ257" s="5">
        <v>3.71</v>
      </c>
      <c r="EA257" s="14">
        <f t="shared" si="299"/>
        <v>0.422620397046806</v>
      </c>
      <c r="EB257" s="5">
        <v>0.244</v>
      </c>
      <c r="EC257" s="33">
        <f t="shared" si="300"/>
        <v>-0.208481328286769</v>
      </c>
      <c r="ED257" s="33">
        <f t="shared" si="301"/>
        <v>0.00526393243276762</v>
      </c>
      <c r="EE257" s="5">
        <v>102.43</v>
      </c>
      <c r="EF257" s="14">
        <f t="shared" si="302"/>
        <v>14.6185088158813</v>
      </c>
      <c r="EG257" s="5">
        <v>8.44</v>
      </c>
      <c r="EH257" s="5">
        <v>99.84</v>
      </c>
      <c r="EI257" s="14">
        <f t="shared" si="303"/>
        <v>10.3230228131105</v>
      </c>
      <c r="EJ257" s="5">
        <v>5.96</v>
      </c>
      <c r="EK257" s="33">
        <f t="shared" si="278"/>
        <v>-0.0256107338273255</v>
      </c>
      <c r="EL257" s="33">
        <f t="shared" si="279"/>
        <v>0.0103529409903892</v>
      </c>
      <c r="EM257" s="5">
        <v>20.07</v>
      </c>
      <c r="EN257" s="14">
        <f t="shared" si="304"/>
        <v>2.89252484864002</v>
      </c>
      <c r="EO257" s="5">
        <v>1.67</v>
      </c>
      <c r="EP257" s="5">
        <v>24.99</v>
      </c>
      <c r="EQ257" s="14">
        <f t="shared" si="305"/>
        <v>2.9271658647914</v>
      </c>
      <c r="ER257" s="5">
        <v>1.69</v>
      </c>
      <c r="ES257" s="33">
        <f t="shared" si="280"/>
        <v>0.219249582038614</v>
      </c>
      <c r="ET257" s="33">
        <f t="shared" si="281"/>
        <v>0.0114971172923113</v>
      </c>
      <c r="EU257" s="5">
        <v>23.83</v>
      </c>
      <c r="EV257" s="14">
        <f t="shared" si="308"/>
        <v>4.03567838163548</v>
      </c>
      <c r="EW257" s="5">
        <v>2.33</v>
      </c>
      <c r="EX257" s="5">
        <v>20.12</v>
      </c>
      <c r="EY257" s="14">
        <f t="shared" si="309"/>
        <v>1.45492267835786</v>
      </c>
      <c r="EZ257" s="5">
        <v>0.84</v>
      </c>
      <c r="FA257" s="33">
        <f t="shared" si="284"/>
        <v>-0.169230945879112</v>
      </c>
      <c r="FB257" s="33">
        <f t="shared" si="285"/>
        <v>0.011303150106517</v>
      </c>
      <c r="FC257" s="5">
        <v>4.16</v>
      </c>
      <c r="FD257" s="14">
        <f t="shared" si="310"/>
        <v>1.16047404107115</v>
      </c>
      <c r="FE257" s="5">
        <v>0.67</v>
      </c>
      <c r="FF257" s="5">
        <v>7.22</v>
      </c>
      <c r="FG257" s="14">
        <f t="shared" si="311"/>
        <v>1.61080725103906</v>
      </c>
      <c r="FH257" s="5">
        <v>0.93</v>
      </c>
      <c r="FI257" s="33">
        <f t="shared" si="312"/>
        <v>0.551339878631563</v>
      </c>
      <c r="FJ257" s="33">
        <f t="shared" si="313"/>
        <v>0.0425313037649575</v>
      </c>
      <c r="FK257" s="5">
        <v>41.92</v>
      </c>
      <c r="FL257" s="14">
        <f t="shared" si="314"/>
        <v>7.15336983525946</v>
      </c>
      <c r="FM257" s="5">
        <v>4.13</v>
      </c>
      <c r="FN257" s="5">
        <v>39.73</v>
      </c>
      <c r="FO257" s="14">
        <f t="shared" si="315"/>
        <v>7.2572928837136</v>
      </c>
      <c r="FP257" s="5">
        <v>4.19</v>
      </c>
      <c r="FQ257" s="33">
        <f t="shared" si="306"/>
        <v>-0.0536564701862794</v>
      </c>
      <c r="FR257" s="33">
        <f t="shared" si="307"/>
        <v>0.0208285914558804</v>
      </c>
    </row>
    <row r="258" spans="1:174">
      <c r="A258" s="4">
        <v>44</v>
      </c>
      <c r="B258" s="4" t="s">
        <v>463</v>
      </c>
      <c r="C258" s="4" t="s">
        <v>464</v>
      </c>
      <c r="D258" s="4" t="s">
        <v>157</v>
      </c>
      <c r="E258" s="5">
        <v>109.35</v>
      </c>
      <c r="F258" s="5">
        <v>36.866667</v>
      </c>
      <c r="G258" s="4" t="s">
        <v>123</v>
      </c>
      <c r="H258" s="4" t="s">
        <v>123</v>
      </c>
      <c r="I258" s="4">
        <v>1216</v>
      </c>
      <c r="J258" s="5">
        <v>8.8</v>
      </c>
      <c r="K258" s="4">
        <v>505</v>
      </c>
      <c r="L258" t="s">
        <v>86</v>
      </c>
      <c r="M258" s="6">
        <v>8</v>
      </c>
      <c r="N258" s="7" t="s">
        <v>96</v>
      </c>
      <c r="O258" s="4" t="s">
        <v>88</v>
      </c>
      <c r="P258" s="4" t="s">
        <v>88</v>
      </c>
      <c r="Q258" s="4" t="s">
        <v>89</v>
      </c>
      <c r="S258" s="8"/>
      <c r="AA258" s="4">
        <v>2017</v>
      </c>
      <c r="AB258" s="4">
        <v>3</v>
      </c>
      <c r="AC258" s="4" t="s">
        <v>87</v>
      </c>
      <c r="AD258" s="4" t="s">
        <v>90</v>
      </c>
      <c r="AE258" s="5">
        <v>0.344099998474121</v>
      </c>
      <c r="AF258" s="4">
        <v>3</v>
      </c>
      <c r="AG258" s="4" t="s">
        <v>91</v>
      </c>
      <c r="AH258" s="4" t="s">
        <v>91</v>
      </c>
      <c r="AI258" s="4">
        <v>25</v>
      </c>
      <c r="AJ258" s="8">
        <v>4</v>
      </c>
      <c r="AK258" s="4" t="s">
        <v>468</v>
      </c>
      <c r="AL258" s="4" t="s">
        <v>114</v>
      </c>
      <c r="AM258" s="7" t="s">
        <v>94</v>
      </c>
      <c r="AN258" s="7" t="s">
        <v>95</v>
      </c>
      <c r="AO258" s="5">
        <v>8.57</v>
      </c>
      <c r="AP258" s="5">
        <v>0.388</v>
      </c>
      <c r="AQ258" s="9">
        <v>0.052</v>
      </c>
      <c r="AR258" s="9">
        <v>44</v>
      </c>
      <c r="AS258" s="9">
        <v>39</v>
      </c>
      <c r="AT258" s="9">
        <v>17</v>
      </c>
      <c r="AU258" s="5">
        <v>0.45</v>
      </c>
      <c r="AV258" s="14">
        <f t="shared" si="238"/>
        <v>0.0173205080756888</v>
      </c>
      <c r="AW258" s="5">
        <v>0.01</v>
      </c>
      <c r="AX258" s="5">
        <v>0.47</v>
      </c>
      <c r="AY258" s="14">
        <f t="shared" si="239"/>
        <v>0.0173205080756888</v>
      </c>
      <c r="AZ258" s="5">
        <v>0.01</v>
      </c>
      <c r="BA258" s="33">
        <f t="shared" si="240"/>
        <v>0.0434851119397388</v>
      </c>
      <c r="BB258" s="33">
        <f t="shared" si="241"/>
        <v>0.000946520686976398</v>
      </c>
      <c r="BS258" s="5">
        <v>128.33</v>
      </c>
      <c r="BT258" s="14">
        <f>BU258*(AF258^0.5)</f>
        <v>27.4183642838153</v>
      </c>
      <c r="BU258" s="5">
        <v>15.83</v>
      </c>
      <c r="BV258" s="5">
        <v>335.73</v>
      </c>
      <c r="BW258" s="14">
        <f>BX258*(AF258^0.5)</f>
        <v>49.2595249672589</v>
      </c>
      <c r="BX258" s="5">
        <v>28.44</v>
      </c>
      <c r="BY258" s="33">
        <f>LN(BV258)-LN(BS258)</f>
        <v>0.961702194241676</v>
      </c>
      <c r="BZ258" s="33">
        <f>(BW258^2)/(AF258*(BV258^2))+(BT258^2)/(AF258*(BS258^2))</f>
        <v>0.022392114530076</v>
      </c>
      <c r="CI258" s="5">
        <v>3.88</v>
      </c>
      <c r="CJ258" s="14">
        <f t="shared" si="286"/>
        <v>0.536935750346352</v>
      </c>
      <c r="CK258" s="5">
        <v>0.31</v>
      </c>
      <c r="CL258" s="5">
        <v>3.57</v>
      </c>
      <c r="CM258" s="14">
        <f t="shared" si="287"/>
        <v>0.225166604983954</v>
      </c>
      <c r="CN258" s="5">
        <v>0.13</v>
      </c>
      <c r="CO258" s="33">
        <f t="shared" si="276"/>
        <v>-0.0832695578436344</v>
      </c>
      <c r="CP258" s="33">
        <f t="shared" si="277"/>
        <v>0.00770953638708134</v>
      </c>
      <c r="CQ258" s="5">
        <v>0.52</v>
      </c>
      <c r="CR258" s="14">
        <f t="shared" si="288"/>
        <v>0.0173205080756888</v>
      </c>
      <c r="CS258" s="5">
        <v>0.01</v>
      </c>
      <c r="CT258" s="5">
        <v>0.66</v>
      </c>
      <c r="CU258" s="14">
        <f t="shared" si="289"/>
        <v>0.0519615242270663</v>
      </c>
      <c r="CV258" s="5">
        <v>0.03</v>
      </c>
      <c r="CW258" s="33">
        <f t="shared" si="290"/>
        <v>0.238411023444998</v>
      </c>
      <c r="CX258" s="33">
        <f t="shared" si="291"/>
        <v>0.00243593818768644</v>
      </c>
      <c r="CY258" s="5">
        <v>220.41</v>
      </c>
      <c r="CZ258" s="14">
        <f t="shared" si="292"/>
        <v>10.0805357000509</v>
      </c>
      <c r="DA258" s="5">
        <v>5.82</v>
      </c>
      <c r="DB258" s="5">
        <v>240.86</v>
      </c>
      <c r="DC258" s="14">
        <f t="shared" si="293"/>
        <v>4.98830632579837</v>
      </c>
      <c r="DD258" s="5">
        <v>2.88</v>
      </c>
      <c r="DE258" s="33">
        <f t="shared" si="266"/>
        <v>0.0887264035320383</v>
      </c>
      <c r="DF258" s="33">
        <f t="shared" si="267"/>
        <v>0.000840215264069254</v>
      </c>
      <c r="DO258" s="5">
        <v>4.27</v>
      </c>
      <c r="DP258" s="14">
        <f t="shared" si="294"/>
        <v>0.779422863405995</v>
      </c>
      <c r="DQ258" s="5">
        <v>0.45</v>
      </c>
      <c r="DR258" s="5">
        <v>4.3</v>
      </c>
      <c r="DS258" s="14">
        <f t="shared" si="295"/>
        <v>0.381051177665153</v>
      </c>
      <c r="DT258" s="5">
        <v>0.22</v>
      </c>
      <c r="DU258" s="33">
        <f t="shared" si="296"/>
        <v>0.0070011954589837</v>
      </c>
      <c r="DV258" s="33">
        <f t="shared" si="297"/>
        <v>0.0137239280109488</v>
      </c>
      <c r="DW258" s="5">
        <v>4.57</v>
      </c>
      <c r="DX258" s="14">
        <f t="shared" si="298"/>
        <v>0.242487113059643</v>
      </c>
      <c r="DY258" s="5">
        <v>0.14</v>
      </c>
      <c r="DZ258" s="5">
        <v>4.3</v>
      </c>
      <c r="EA258" s="14">
        <f t="shared" si="299"/>
        <v>0.381051177665153</v>
      </c>
      <c r="EB258" s="5">
        <v>0.22</v>
      </c>
      <c r="EC258" s="33">
        <f t="shared" si="300"/>
        <v>-0.0608981822065966</v>
      </c>
      <c r="ED258" s="33">
        <f t="shared" si="301"/>
        <v>0.00355610823350184</v>
      </c>
      <c r="EE258" s="5">
        <v>102.43</v>
      </c>
      <c r="EF258" s="14">
        <f t="shared" si="302"/>
        <v>14.6185088158813</v>
      </c>
      <c r="EG258" s="5">
        <v>8.44</v>
      </c>
      <c r="EH258" s="5">
        <v>120.98</v>
      </c>
      <c r="EI258" s="14">
        <f t="shared" si="303"/>
        <v>15.415252187363</v>
      </c>
      <c r="EJ258" s="5">
        <v>8.9</v>
      </c>
      <c r="EK258" s="33">
        <f t="shared" si="278"/>
        <v>0.166445604230325</v>
      </c>
      <c r="EL258" s="33">
        <f t="shared" si="279"/>
        <v>0.0122013252421543</v>
      </c>
      <c r="EM258" s="5">
        <v>20.07</v>
      </c>
      <c r="EN258" s="14">
        <f t="shared" si="304"/>
        <v>2.89252484864002</v>
      </c>
      <c r="EO258" s="5">
        <v>1.67</v>
      </c>
      <c r="EP258" s="5">
        <v>27.75</v>
      </c>
      <c r="EQ258" s="14">
        <f t="shared" si="305"/>
        <v>2.7712812921102</v>
      </c>
      <c r="ER258" s="5">
        <v>1.6</v>
      </c>
      <c r="ES258" s="33">
        <f t="shared" si="280"/>
        <v>0.324009677384197</v>
      </c>
      <c r="ET258" s="33">
        <f t="shared" si="281"/>
        <v>0.0102481047762238</v>
      </c>
      <c r="EU258" s="5">
        <v>23.83</v>
      </c>
      <c r="EV258" s="14">
        <f t="shared" si="308"/>
        <v>4.03567838163548</v>
      </c>
      <c r="EW258" s="5">
        <v>2.33</v>
      </c>
      <c r="EX258" s="5">
        <v>28.51</v>
      </c>
      <c r="EY258" s="14">
        <f t="shared" si="309"/>
        <v>0.814063879557372</v>
      </c>
      <c r="EZ258" s="5">
        <v>0.47</v>
      </c>
      <c r="FA258" s="33">
        <f t="shared" si="284"/>
        <v>0.17930961181393</v>
      </c>
      <c r="FB258" s="33">
        <f t="shared" si="285"/>
        <v>0.00983189896138057</v>
      </c>
      <c r="FC258" s="5">
        <v>4.16</v>
      </c>
      <c r="FD258" s="14">
        <f t="shared" si="310"/>
        <v>1.16047404107115</v>
      </c>
      <c r="FE258" s="5">
        <v>0.67</v>
      </c>
      <c r="FF258" s="5">
        <v>10.3</v>
      </c>
      <c r="FG258" s="14">
        <f t="shared" si="311"/>
        <v>1.8532943640987</v>
      </c>
      <c r="FH258" s="5">
        <v>1.07</v>
      </c>
      <c r="FI258" s="33">
        <f t="shared" si="312"/>
        <v>0.906628820962418</v>
      </c>
      <c r="FJ258" s="33">
        <f t="shared" si="313"/>
        <v>0.0367313608151516</v>
      </c>
      <c r="FK258" s="5">
        <v>41.92</v>
      </c>
      <c r="FL258" s="14">
        <f t="shared" si="314"/>
        <v>7.15336983525946</v>
      </c>
      <c r="FM258" s="5">
        <v>4.13</v>
      </c>
      <c r="FN258" s="5">
        <v>46.72</v>
      </c>
      <c r="FO258" s="14">
        <f t="shared" si="315"/>
        <v>2.39023011444505</v>
      </c>
      <c r="FP258" s="5">
        <v>1.38</v>
      </c>
      <c r="FQ258" s="33">
        <f t="shared" si="306"/>
        <v>0.108409298507185</v>
      </c>
      <c r="FR258" s="33">
        <f t="shared" si="307"/>
        <v>0.0105788599587242</v>
      </c>
    </row>
    <row r="259" spans="1:174">
      <c r="A259" s="4">
        <v>45</v>
      </c>
      <c r="B259" s="4" t="s">
        <v>469</v>
      </c>
      <c r="C259" s="4" t="s">
        <v>470</v>
      </c>
      <c r="D259" s="4" t="s">
        <v>263</v>
      </c>
      <c r="E259" s="5">
        <v>116.733333</v>
      </c>
      <c r="F259" s="5">
        <v>38.033333</v>
      </c>
      <c r="G259" s="4" t="s">
        <v>108</v>
      </c>
      <c r="H259" s="4" t="s">
        <v>108</v>
      </c>
      <c r="I259" s="4">
        <v>8</v>
      </c>
      <c r="J259" s="5">
        <v>12.5</v>
      </c>
      <c r="K259" s="4">
        <v>581</v>
      </c>
      <c r="L259" t="s">
        <v>86</v>
      </c>
      <c r="M259" s="6">
        <v>0.6</v>
      </c>
      <c r="N259" s="7" t="s">
        <v>87</v>
      </c>
      <c r="O259" s="4" t="s">
        <v>88</v>
      </c>
      <c r="P259" s="4" t="s">
        <v>88</v>
      </c>
      <c r="Q259" s="4" t="s">
        <v>125</v>
      </c>
      <c r="S259" s="8"/>
      <c r="AA259" s="4">
        <v>2019</v>
      </c>
      <c r="AB259" s="4">
        <v>1</v>
      </c>
      <c r="AC259" s="4" t="s">
        <v>87</v>
      </c>
      <c r="AD259" s="4" t="s">
        <v>138</v>
      </c>
      <c r="AE259" s="5">
        <v>0.318199992179871</v>
      </c>
      <c r="AF259" s="4">
        <v>3</v>
      </c>
      <c r="AG259" s="4" t="s">
        <v>91</v>
      </c>
      <c r="AH259" s="4" t="s">
        <v>91</v>
      </c>
      <c r="AI259" s="4">
        <v>25</v>
      </c>
      <c r="AJ259" s="8">
        <v>4</v>
      </c>
      <c r="AK259" s="4" t="s">
        <v>471</v>
      </c>
      <c r="AL259" s="4" t="s">
        <v>114</v>
      </c>
      <c r="AM259" s="7" t="s">
        <v>179</v>
      </c>
      <c r="AN259" s="7" t="s">
        <v>180</v>
      </c>
      <c r="AO259" s="5">
        <v>8.75</v>
      </c>
      <c r="AP259" s="5">
        <v>0.561</v>
      </c>
      <c r="AQ259" s="9">
        <v>0.035</v>
      </c>
      <c r="AR259" s="9">
        <v>18.6</v>
      </c>
      <c r="AS259" s="9">
        <v>72.2</v>
      </c>
      <c r="AT259" s="9">
        <v>11.2</v>
      </c>
      <c r="AU259" s="5">
        <v>0.464475778305179</v>
      </c>
      <c r="AV259" s="14">
        <f t="shared" si="238"/>
        <v>0.0367640660034586</v>
      </c>
      <c r="AW259" s="5">
        <v>0.021225743403602</v>
      </c>
      <c r="AX259" s="5">
        <v>0.417132486388384</v>
      </c>
      <c r="AY259" s="14">
        <f t="shared" si="239"/>
        <v>0.0441052725534791</v>
      </c>
      <c r="AZ259" s="5">
        <v>0.025464190981433</v>
      </c>
      <c r="BA259" s="33">
        <f t="shared" si="240"/>
        <v>-0.107505526657035</v>
      </c>
      <c r="BB259" s="33">
        <f t="shared" si="241"/>
        <v>0.00581492370097573</v>
      </c>
      <c r="CI259" s="5">
        <v>5.52741243061442</v>
      </c>
      <c r="CJ259" s="14">
        <f t="shared" si="286"/>
        <v>0.494878425208144</v>
      </c>
      <c r="CK259" s="5">
        <v>0.28571819201006</v>
      </c>
      <c r="CL259" s="5">
        <v>5.82305652019359</v>
      </c>
      <c r="CM259" s="14">
        <f t="shared" si="287"/>
        <v>0.879783867036702</v>
      </c>
      <c r="CN259" s="5">
        <v>0.50794345246233</v>
      </c>
      <c r="CO259" s="33">
        <f t="shared" si="276"/>
        <v>0.0521055080480903</v>
      </c>
      <c r="CP259" s="33">
        <f t="shared" si="277"/>
        <v>0.0102809928104417</v>
      </c>
      <c r="EE259" s="5">
        <v>75.2113526570047</v>
      </c>
      <c r="EF259" s="14">
        <f t="shared" si="302"/>
        <v>11.7666495079408</v>
      </c>
      <c r="EG259" s="5">
        <v>6.79347826086961</v>
      </c>
      <c r="EH259" s="5">
        <v>79.7403381642511</v>
      </c>
      <c r="EI259" s="14">
        <f t="shared" si="303"/>
        <v>6.53702750441156</v>
      </c>
      <c r="EJ259" s="5">
        <v>3.774154589372</v>
      </c>
      <c r="EK259" s="33">
        <f t="shared" si="278"/>
        <v>0.0584733970349527</v>
      </c>
      <c r="EL259" s="33">
        <f t="shared" si="279"/>
        <v>0.0103988180352477</v>
      </c>
      <c r="EM259" s="5">
        <v>20.1609359852393</v>
      </c>
      <c r="EN259" s="14">
        <f t="shared" si="304"/>
        <v>8.64673522700975</v>
      </c>
      <c r="EO259" s="5">
        <v>4.9921949109255</v>
      </c>
      <c r="EP259" s="5">
        <v>48.5993448416048</v>
      </c>
      <c r="EQ259" s="14">
        <f t="shared" si="305"/>
        <v>8.64109298542619</v>
      </c>
      <c r="ER259" s="5">
        <v>4.9889373612284</v>
      </c>
      <c r="ES259" s="33">
        <f t="shared" si="280"/>
        <v>0.879863180225488</v>
      </c>
      <c r="ET259" s="33">
        <f t="shared" si="281"/>
        <v>0.0718522165046941</v>
      </c>
      <c r="EU259" s="5">
        <v>12.0462017506811</v>
      </c>
      <c r="EV259" s="14">
        <f t="shared" si="308"/>
        <v>7.19279281849847</v>
      </c>
      <c r="EW259" s="5">
        <v>4.1527608699853</v>
      </c>
      <c r="EX259" s="5">
        <v>15.1499893722447</v>
      </c>
      <c r="EY259" s="14">
        <f t="shared" si="309"/>
        <v>2.05593745705303</v>
      </c>
      <c r="EZ259" s="5">
        <v>1.1869960442666</v>
      </c>
      <c r="FA259" s="33">
        <f t="shared" si="284"/>
        <v>0.229250427617123</v>
      </c>
      <c r="FB259" s="33">
        <f t="shared" si="285"/>
        <v>0.124981657786358</v>
      </c>
      <c r="FC259" s="5">
        <v>5.78216374269007</v>
      </c>
      <c r="FD259" s="14">
        <f t="shared" si="310"/>
        <v>1.26611901138075</v>
      </c>
      <c r="FE259" s="5">
        <v>0.73099415204678</v>
      </c>
      <c r="FF259" s="5">
        <v>2.67543859649123</v>
      </c>
      <c r="FG259" s="14">
        <f t="shared" si="311"/>
        <v>2.21570826991634</v>
      </c>
      <c r="FH259" s="5">
        <v>1.27923976608188</v>
      </c>
      <c r="FI259" s="33">
        <f t="shared" si="312"/>
        <v>-0.770664634366289</v>
      </c>
      <c r="FJ259" s="33">
        <f t="shared" si="313"/>
        <v>0.244602430697323</v>
      </c>
      <c r="FK259" s="5">
        <v>178.522024442386</v>
      </c>
      <c r="FL259" s="14">
        <f t="shared" si="314"/>
        <v>41.409738671428</v>
      </c>
      <c r="FM259" s="5">
        <v>23.907923769021</v>
      </c>
      <c r="FN259" s="5">
        <v>185.988784854408</v>
      </c>
      <c r="FO259" s="14">
        <f t="shared" si="315"/>
        <v>35.4940617183663</v>
      </c>
      <c r="FP259" s="5">
        <v>20.492506087732</v>
      </c>
      <c r="FQ259" s="33">
        <f t="shared" si="306"/>
        <v>0.0409743955735253</v>
      </c>
      <c r="FR259" s="33">
        <f t="shared" si="307"/>
        <v>0.0300748904173959</v>
      </c>
    </row>
    <row r="260" spans="1:174">
      <c r="A260" s="4">
        <v>45</v>
      </c>
      <c r="B260" s="4" t="s">
        <v>469</v>
      </c>
      <c r="C260" s="4" t="s">
        <v>470</v>
      </c>
      <c r="D260" s="4" t="s">
        <v>263</v>
      </c>
      <c r="E260" s="5">
        <v>116.733333</v>
      </c>
      <c r="F260" s="5">
        <v>38.033333</v>
      </c>
      <c r="G260" s="4" t="s">
        <v>108</v>
      </c>
      <c r="H260" s="4" t="s">
        <v>108</v>
      </c>
      <c r="I260" s="4">
        <v>8</v>
      </c>
      <c r="J260" s="5">
        <v>12.5</v>
      </c>
      <c r="K260" s="4">
        <v>581</v>
      </c>
      <c r="L260" t="s">
        <v>86</v>
      </c>
      <c r="M260" s="6">
        <v>1.2</v>
      </c>
      <c r="N260" s="7" t="s">
        <v>87</v>
      </c>
      <c r="O260" s="4" t="s">
        <v>88</v>
      </c>
      <c r="P260" s="4" t="s">
        <v>88</v>
      </c>
      <c r="Q260" s="4" t="s">
        <v>125</v>
      </c>
      <c r="S260" s="8"/>
      <c r="AA260" s="4">
        <v>2019</v>
      </c>
      <c r="AB260" s="4">
        <v>1</v>
      </c>
      <c r="AC260" s="4" t="s">
        <v>87</v>
      </c>
      <c r="AD260" s="4" t="s">
        <v>138</v>
      </c>
      <c r="AE260" s="5">
        <v>0.318199992179871</v>
      </c>
      <c r="AF260" s="4">
        <v>3</v>
      </c>
      <c r="AG260" s="4" t="s">
        <v>91</v>
      </c>
      <c r="AH260" s="4" t="s">
        <v>91</v>
      </c>
      <c r="AI260" s="4">
        <v>25</v>
      </c>
      <c r="AJ260" s="8">
        <v>4</v>
      </c>
      <c r="AK260" s="4" t="s">
        <v>472</v>
      </c>
      <c r="AL260" s="4" t="s">
        <v>114</v>
      </c>
      <c r="AM260" s="7" t="s">
        <v>179</v>
      </c>
      <c r="AN260" s="7" t="s">
        <v>180</v>
      </c>
      <c r="AO260" s="5">
        <v>8.75</v>
      </c>
      <c r="AP260" s="5">
        <v>0.561</v>
      </c>
      <c r="AQ260" s="9">
        <v>0.035</v>
      </c>
      <c r="AR260" s="9">
        <v>18.6</v>
      </c>
      <c r="AS260" s="9">
        <v>72.2</v>
      </c>
      <c r="AT260" s="9">
        <v>11.2</v>
      </c>
      <c r="AU260" s="5">
        <v>0.464475778305179</v>
      </c>
      <c r="AV260" s="14">
        <f t="shared" si="238"/>
        <v>0.0367640660034586</v>
      </c>
      <c r="AW260" s="5">
        <v>0.021225743403602</v>
      </c>
      <c r="AX260" s="5">
        <v>0.492866117548513</v>
      </c>
      <c r="AY260" s="14">
        <f t="shared" si="239"/>
        <v>0.0257280756561946</v>
      </c>
      <c r="AZ260" s="5">
        <v>0.014854111405835</v>
      </c>
      <c r="BA260" s="33">
        <f>LN(AX260)-LN(AU260)</f>
        <v>0.0593281591657325</v>
      </c>
      <c r="BB260" s="33">
        <f>(AY260^2)/(AF260*(AX260^2))+(AV260^2)/(AF260*(AU260^2))</f>
        <v>0.00299664542885047</v>
      </c>
      <c r="CI260" s="5">
        <v>5.52741243061442</v>
      </c>
      <c r="CJ260" s="14">
        <f t="shared" si="286"/>
        <v>0.494878425208144</v>
      </c>
      <c r="CK260" s="5">
        <v>0.28571819201006</v>
      </c>
      <c r="CL260" s="5">
        <v>4.72185611550135</v>
      </c>
      <c r="CM260" s="14">
        <f t="shared" si="287"/>
        <v>1.374520208287</v>
      </c>
      <c r="CN260" s="5">
        <v>0.79357961226108</v>
      </c>
      <c r="CO260" s="33">
        <f t="shared" si="276"/>
        <v>-0.157517824023375</v>
      </c>
      <c r="CP260" s="33">
        <f t="shared" si="277"/>
        <v>0.0309178786184658</v>
      </c>
      <c r="EE260" s="5">
        <v>75.2113526570047</v>
      </c>
      <c r="EF260" s="14">
        <f t="shared" si="302"/>
        <v>11.7666495079408</v>
      </c>
      <c r="EG260" s="5">
        <v>6.79347826086961</v>
      </c>
      <c r="EH260" s="5">
        <v>90.3079710144927</v>
      </c>
      <c r="EI260" s="14">
        <f t="shared" si="303"/>
        <v>19.6110825132335</v>
      </c>
      <c r="EJ260" s="5">
        <v>11.3224637681153</v>
      </c>
      <c r="EK260" s="33">
        <f t="shared" si="278"/>
        <v>0.182923543367769</v>
      </c>
      <c r="EL260" s="33">
        <f t="shared" si="279"/>
        <v>0.0238778100153357</v>
      </c>
      <c r="EM260" s="5">
        <v>20.1609359852393</v>
      </c>
      <c r="EN260" s="14">
        <f t="shared" si="304"/>
        <v>8.64673522700975</v>
      </c>
      <c r="EO260" s="5">
        <v>4.9921949109255</v>
      </c>
      <c r="EP260" s="5">
        <v>11.8248663101603</v>
      </c>
      <c r="EQ260" s="14">
        <f t="shared" si="305"/>
        <v>3.59692900960444</v>
      </c>
      <c r="ER260" s="5">
        <v>2.0766879319511</v>
      </c>
      <c r="ES260" s="33">
        <f t="shared" si="280"/>
        <v>-0.533542241345282</v>
      </c>
      <c r="ET260" s="33">
        <f t="shared" si="281"/>
        <v>0.0921568176476478</v>
      </c>
      <c r="EU260" s="5">
        <v>12.0462017506811</v>
      </c>
      <c r="EV260" s="14">
        <f t="shared" si="308"/>
        <v>7.19279281849847</v>
      </c>
      <c r="EW260" s="5">
        <v>4.1527608699853</v>
      </c>
      <c r="EX260" s="5">
        <v>10.5400279910229</v>
      </c>
      <c r="EY260" s="14">
        <f t="shared" si="309"/>
        <v>6.17080065234707</v>
      </c>
      <c r="EZ260" s="5">
        <v>3.5627134177481</v>
      </c>
      <c r="FA260" s="33">
        <f t="shared" si="284"/>
        <v>-0.133569204031547</v>
      </c>
      <c r="FB260" s="33">
        <f t="shared" si="285"/>
        <v>0.233098792086739</v>
      </c>
      <c r="FC260" s="5">
        <v>5.78216374269007</v>
      </c>
      <c r="FD260" s="14">
        <f t="shared" si="310"/>
        <v>1.26611901138075</v>
      </c>
      <c r="FE260" s="5">
        <v>0.73099415204678</v>
      </c>
      <c r="FF260" s="5">
        <v>3.58918128654971</v>
      </c>
      <c r="FG260" s="14">
        <f t="shared" si="311"/>
        <v>3.79835703414229</v>
      </c>
      <c r="FH260" s="5">
        <v>2.19298245614036</v>
      </c>
      <c r="FI260" s="33">
        <f t="shared" si="312"/>
        <v>-0.476853839973135</v>
      </c>
      <c r="FJ260" s="33">
        <f t="shared" si="313"/>
        <v>0.389301096580755</v>
      </c>
      <c r="FK260" s="5">
        <v>178.522024442386</v>
      </c>
      <c r="FL260" s="14">
        <f t="shared" si="314"/>
        <v>41.409738671428</v>
      </c>
      <c r="FM260" s="5">
        <v>23.907923769021</v>
      </c>
      <c r="FN260" s="5">
        <v>162.723931360108</v>
      </c>
      <c r="FO260" s="14">
        <f t="shared" si="315"/>
        <v>14.7891923826515</v>
      </c>
      <c r="FP260" s="5">
        <v>8.53854420322099</v>
      </c>
      <c r="FQ260" s="33">
        <f t="shared" si="306"/>
        <v>-0.0926568875557141</v>
      </c>
      <c r="FR260" s="33">
        <f t="shared" si="307"/>
        <v>0.0206883193231539</v>
      </c>
    </row>
    <row r="261" spans="1:174">
      <c r="A261" s="4">
        <v>45</v>
      </c>
      <c r="B261" s="4" t="s">
        <v>469</v>
      </c>
      <c r="C261" s="4" t="s">
        <v>470</v>
      </c>
      <c r="D261" s="4" t="s">
        <v>263</v>
      </c>
      <c r="E261" s="5">
        <v>116.733333</v>
      </c>
      <c r="F261" s="5">
        <v>38.033333</v>
      </c>
      <c r="G261" s="4" t="s">
        <v>108</v>
      </c>
      <c r="H261" s="4" t="s">
        <v>108</v>
      </c>
      <c r="I261" s="4">
        <v>8</v>
      </c>
      <c r="J261" s="5">
        <v>12.5</v>
      </c>
      <c r="K261" s="4">
        <v>581</v>
      </c>
      <c r="L261" t="s">
        <v>86</v>
      </c>
      <c r="M261" s="6">
        <v>0.6</v>
      </c>
      <c r="N261" s="7" t="s">
        <v>87</v>
      </c>
      <c r="O261" s="4" t="s">
        <v>88</v>
      </c>
      <c r="P261" s="4" t="s">
        <v>88</v>
      </c>
      <c r="Q261" s="4" t="s">
        <v>125</v>
      </c>
      <c r="S261" s="8"/>
      <c r="AA261" s="4">
        <v>2019</v>
      </c>
      <c r="AB261" s="4">
        <v>1</v>
      </c>
      <c r="AC261" s="4" t="s">
        <v>87</v>
      </c>
      <c r="AD261" s="4" t="s">
        <v>138</v>
      </c>
      <c r="AE261" s="5">
        <v>0.318199992179871</v>
      </c>
      <c r="AF261" s="4">
        <v>3</v>
      </c>
      <c r="AG261" s="4" t="s">
        <v>91</v>
      </c>
      <c r="AH261" s="4" t="s">
        <v>91</v>
      </c>
      <c r="AI261" s="4">
        <v>25</v>
      </c>
      <c r="AJ261" s="8">
        <v>4</v>
      </c>
      <c r="AK261" s="4" t="s">
        <v>473</v>
      </c>
      <c r="AL261" s="4" t="s">
        <v>114</v>
      </c>
      <c r="AM261" s="7" t="s">
        <v>179</v>
      </c>
      <c r="AN261" s="7" t="s">
        <v>180</v>
      </c>
      <c r="AO261" s="5">
        <v>8.75</v>
      </c>
      <c r="AP261" s="5">
        <v>0.561</v>
      </c>
      <c r="AQ261" s="9">
        <v>0.035</v>
      </c>
      <c r="AR261" s="9">
        <v>18.6</v>
      </c>
      <c r="AS261" s="9">
        <v>72.2</v>
      </c>
      <c r="AT261" s="9">
        <v>11.2</v>
      </c>
      <c r="AU261" s="5">
        <v>0.402786541951696</v>
      </c>
      <c r="AV261" s="14">
        <f t="shared" si="238"/>
        <v>0.0257087312384087</v>
      </c>
      <c r="AW261" s="5">
        <v>0.014842942901019</v>
      </c>
      <c r="AX261" s="5">
        <v>0.332106659220996</v>
      </c>
      <c r="AY261" s="14">
        <f t="shared" si="239"/>
        <v>0.0330499377884292</v>
      </c>
      <c r="AZ261" s="5">
        <v>0.01908139047885</v>
      </c>
      <c r="BA261" s="33">
        <f>LN(AX261)-LN(AU261)</f>
        <v>-0.192950569007658</v>
      </c>
      <c r="BB261" s="33">
        <f>(AY261^2)/(AF261*(AX261^2))+(AV261^2)/(AF261*(AU261^2))</f>
        <v>0.00465911690713902</v>
      </c>
      <c r="CI261" s="5">
        <v>6.29170654343605</v>
      </c>
      <c r="CJ261" s="14">
        <f t="shared" si="286"/>
        <v>0.659837900277531</v>
      </c>
      <c r="CK261" s="5">
        <v>0.38095758934675</v>
      </c>
      <c r="CL261" s="5">
        <v>6.07940718055289</v>
      </c>
      <c r="CM261" s="14">
        <f t="shared" si="287"/>
        <v>0.989756850416307</v>
      </c>
      <c r="CN261" s="5">
        <v>0.571436384020131</v>
      </c>
      <c r="CO261" s="33">
        <f t="shared" si="276"/>
        <v>-0.0343251564506726</v>
      </c>
      <c r="CP261" s="33">
        <f t="shared" si="277"/>
        <v>0.0125013391270724</v>
      </c>
      <c r="EE261" s="5">
        <v>98.611111111111</v>
      </c>
      <c r="EF261" s="14">
        <f t="shared" si="302"/>
        <v>7.84443300529319</v>
      </c>
      <c r="EG261" s="5">
        <v>4.52898550724601</v>
      </c>
      <c r="EH261" s="5">
        <v>119.746376811594</v>
      </c>
      <c r="EI261" s="14">
        <f t="shared" si="303"/>
        <v>7.84443300529316</v>
      </c>
      <c r="EJ261" s="5">
        <v>4.52898550724599</v>
      </c>
      <c r="EK261" s="33">
        <f t="shared" si="278"/>
        <v>0.194192035549331</v>
      </c>
      <c r="EL261" s="33">
        <f t="shared" si="279"/>
        <v>0.00353982188035406</v>
      </c>
      <c r="EM261" s="5">
        <v>42.541931179702</v>
      </c>
      <c r="EN261" s="14">
        <f t="shared" si="304"/>
        <v>10.0714012268923</v>
      </c>
      <c r="EO261" s="5">
        <v>5.814726209463</v>
      </c>
      <c r="EP261" s="5">
        <v>89.2535650623885</v>
      </c>
      <c r="EQ261" s="14">
        <f t="shared" si="305"/>
        <v>14.3848949176259</v>
      </c>
      <c r="ER261" s="5">
        <v>8.3051229529558</v>
      </c>
      <c r="ES261" s="33">
        <f t="shared" si="280"/>
        <v>0.740991159000912</v>
      </c>
      <c r="ET261" s="33">
        <f t="shared" si="281"/>
        <v>0.0273404998470961</v>
      </c>
      <c r="EU261" s="5">
        <v>37.2336367074386</v>
      </c>
      <c r="EV261" s="14">
        <f t="shared" si="308"/>
        <v>19.014433196554</v>
      </c>
      <c r="EW261" s="5">
        <v>10.9779881245186</v>
      </c>
      <c r="EX261" s="5">
        <v>41.2259460772541</v>
      </c>
      <c r="EY261" s="14">
        <f t="shared" si="309"/>
        <v>22.1073042256965</v>
      </c>
      <c r="EZ261" s="5">
        <v>12.7636580457628</v>
      </c>
      <c r="FA261" s="33">
        <f t="shared" si="284"/>
        <v>0.101855252006316</v>
      </c>
      <c r="FB261" s="33">
        <f t="shared" si="285"/>
        <v>0.182784723931718</v>
      </c>
      <c r="FC261" s="5">
        <v>17.8435672514619</v>
      </c>
      <c r="FD261" s="14">
        <f t="shared" si="310"/>
        <v>8.54630332682014</v>
      </c>
      <c r="FE261" s="5">
        <v>4.9342105263158</v>
      </c>
      <c r="FF261" s="5">
        <v>22.9605263157894</v>
      </c>
      <c r="FG261" s="14">
        <f t="shared" si="311"/>
        <v>7.91324382112974</v>
      </c>
      <c r="FH261" s="5">
        <v>4.5687134502924</v>
      </c>
      <c r="FI261" s="33">
        <f t="shared" si="312"/>
        <v>0.252133429145688</v>
      </c>
      <c r="FJ261" s="33">
        <f t="shared" si="313"/>
        <v>0.11606016076907</v>
      </c>
      <c r="FK261" s="5">
        <v>301.612820248996</v>
      </c>
      <c r="FL261" s="14">
        <f t="shared" si="314"/>
        <v>29.5783847653064</v>
      </c>
      <c r="FM261" s="5">
        <v>17.077088406444</v>
      </c>
      <c r="FN261" s="5">
        <v>307.371871820374</v>
      </c>
      <c r="FO261" s="14">
        <f t="shared" si="315"/>
        <v>14.8139441690672</v>
      </c>
      <c r="FP261" s="5">
        <v>8.55283465377101</v>
      </c>
      <c r="FQ261" s="33">
        <f t="shared" si="306"/>
        <v>0.0189141807184052</v>
      </c>
      <c r="FR261" s="33">
        <f t="shared" si="307"/>
        <v>0.00398000731050295</v>
      </c>
    </row>
    <row r="262" spans="1:174">
      <c r="A262" s="4">
        <v>45</v>
      </c>
      <c r="B262" s="4" t="s">
        <v>469</v>
      </c>
      <c r="C262" s="4" t="s">
        <v>470</v>
      </c>
      <c r="D262" s="4" t="s">
        <v>263</v>
      </c>
      <c r="E262" s="5">
        <v>116.733333</v>
      </c>
      <c r="F262" s="5">
        <v>38.033333</v>
      </c>
      <c r="G262" s="4" t="s">
        <v>108</v>
      </c>
      <c r="H262" s="4" t="s">
        <v>108</v>
      </c>
      <c r="I262" s="4">
        <v>8</v>
      </c>
      <c r="J262" s="5">
        <v>12.5</v>
      </c>
      <c r="K262" s="4">
        <v>581</v>
      </c>
      <c r="L262" t="s">
        <v>86</v>
      </c>
      <c r="M262" s="6">
        <v>1.2</v>
      </c>
      <c r="N262" s="7" t="s">
        <v>87</v>
      </c>
      <c r="O262" s="4" t="s">
        <v>88</v>
      </c>
      <c r="P262" s="4" t="s">
        <v>88</v>
      </c>
      <c r="Q262" s="4" t="s">
        <v>125</v>
      </c>
      <c r="S262" s="8"/>
      <c r="AA262" s="4">
        <v>2019</v>
      </c>
      <c r="AB262" s="4">
        <v>1</v>
      </c>
      <c r="AC262" s="4" t="s">
        <v>87</v>
      </c>
      <c r="AD262" s="4" t="s">
        <v>138</v>
      </c>
      <c r="AE262" s="5">
        <v>0.318199992179871</v>
      </c>
      <c r="AF262" s="4">
        <v>3</v>
      </c>
      <c r="AG262" s="4" t="s">
        <v>91</v>
      </c>
      <c r="AH262" s="4" t="s">
        <v>91</v>
      </c>
      <c r="AI262" s="4">
        <v>25</v>
      </c>
      <c r="AJ262" s="8">
        <v>4</v>
      </c>
      <c r="AK262" s="4" t="s">
        <v>474</v>
      </c>
      <c r="AL262" s="4" t="s">
        <v>114</v>
      </c>
      <c r="AM262" s="7" t="s">
        <v>179</v>
      </c>
      <c r="AN262" s="7" t="s">
        <v>180</v>
      </c>
      <c r="AO262" s="5">
        <v>8.75</v>
      </c>
      <c r="AP262" s="5">
        <v>0.561</v>
      </c>
      <c r="AQ262" s="9">
        <v>0.035</v>
      </c>
      <c r="AR262" s="9">
        <v>18.6</v>
      </c>
      <c r="AS262" s="9">
        <v>72.2</v>
      </c>
      <c r="AT262" s="9">
        <v>11.2</v>
      </c>
      <c r="AU262" s="5">
        <v>0.402786541951696</v>
      </c>
      <c r="AV262" s="14">
        <f t="shared" si="238"/>
        <v>0.0257087312384087</v>
      </c>
      <c r="AW262" s="5">
        <v>0.014842942901019</v>
      </c>
      <c r="AX262" s="5">
        <v>0.395102610638</v>
      </c>
      <c r="AY262" s="14">
        <f t="shared" si="239"/>
        <v>0.0220623084856334</v>
      </c>
      <c r="AZ262" s="5">
        <v>0.012737679743125</v>
      </c>
      <c r="BA262" s="33">
        <f>LN(AX262)-LN(AU262)</f>
        <v>-0.019261244111326</v>
      </c>
      <c r="BB262" s="33">
        <f>(AY262^2)/(AF262*(AX262^2))+(AV262^2)/(AF262*(AU262^2))</f>
        <v>0.00239731754314883</v>
      </c>
      <c r="CI262" s="5">
        <v>6.29170654343605</v>
      </c>
      <c r="CJ262" s="14">
        <f t="shared" si="286"/>
        <v>0.659837900277531</v>
      </c>
      <c r="CK262" s="5">
        <v>0.38095758934675</v>
      </c>
      <c r="CL262" s="5">
        <v>6.40679773591096</v>
      </c>
      <c r="CM262" s="14">
        <f t="shared" si="287"/>
        <v>0.494736341250298</v>
      </c>
      <c r="CN262" s="5">
        <v>0.28563615979875</v>
      </c>
      <c r="CO262" s="33">
        <f t="shared" si="276"/>
        <v>0.0181272284470395</v>
      </c>
      <c r="CP262" s="33">
        <f t="shared" si="277"/>
        <v>0.00565387188891196</v>
      </c>
      <c r="EE262" s="5">
        <v>98.611111111111</v>
      </c>
      <c r="EF262" s="14">
        <f t="shared" si="302"/>
        <v>7.84443300529319</v>
      </c>
      <c r="EG262" s="5">
        <v>4.52898550724601</v>
      </c>
      <c r="EH262" s="5">
        <v>141.636473429951</v>
      </c>
      <c r="EI262" s="14">
        <f t="shared" si="303"/>
        <v>20.9184880141163</v>
      </c>
      <c r="EJ262" s="5">
        <v>12.07729468599</v>
      </c>
      <c r="EK262" s="33">
        <f t="shared" si="278"/>
        <v>0.362079784798044</v>
      </c>
      <c r="EL262" s="33">
        <f t="shared" si="279"/>
        <v>0.00938027315733043</v>
      </c>
      <c r="EM262" s="5">
        <v>42.541931179702</v>
      </c>
      <c r="EN262" s="14">
        <f t="shared" si="304"/>
        <v>10.0714012268923</v>
      </c>
      <c r="EO262" s="5">
        <v>5.814726209463</v>
      </c>
      <c r="EP262" s="5">
        <v>24.653097017648</v>
      </c>
      <c r="EQ262" s="14">
        <f t="shared" si="305"/>
        <v>10.7879659080215</v>
      </c>
      <c r="ER262" s="5">
        <v>6.2284350210047</v>
      </c>
      <c r="ES262" s="33">
        <f t="shared" si="280"/>
        <v>-0.545587673279817</v>
      </c>
      <c r="ET262" s="33">
        <f t="shared" si="281"/>
        <v>0.0825105725785755</v>
      </c>
      <c r="EU262" s="5">
        <v>37.2336367074386</v>
      </c>
      <c r="EV262" s="14">
        <f t="shared" si="308"/>
        <v>19.014433196554</v>
      </c>
      <c r="EW262" s="5">
        <v>10.9779881245186</v>
      </c>
      <c r="EX262" s="5">
        <v>38.1014550363137</v>
      </c>
      <c r="EY262" s="14">
        <f t="shared" si="309"/>
        <v>19.0174214777418</v>
      </c>
      <c r="EZ262" s="5">
        <v>10.9797134094668</v>
      </c>
      <c r="FA262" s="33">
        <f t="shared" si="284"/>
        <v>0.023039906042198</v>
      </c>
      <c r="FB262" s="33">
        <f t="shared" si="285"/>
        <v>0.169973192492565</v>
      </c>
      <c r="FC262" s="5">
        <v>17.8435672514619</v>
      </c>
      <c r="FD262" s="14">
        <f t="shared" si="310"/>
        <v>8.54630332682014</v>
      </c>
      <c r="FE262" s="5">
        <v>4.9342105263158</v>
      </c>
      <c r="FF262" s="5">
        <v>8.52339181286549</v>
      </c>
      <c r="FG262" s="14">
        <f t="shared" si="311"/>
        <v>1.58264876422597</v>
      </c>
      <c r="FH262" s="5">
        <v>0.91374269005849</v>
      </c>
      <c r="FI262" s="33">
        <f t="shared" si="312"/>
        <v>-0.738828703482518</v>
      </c>
      <c r="FJ262" s="33">
        <f t="shared" si="313"/>
        <v>0.0879593590034576</v>
      </c>
      <c r="FK262" s="5">
        <v>301.612820248996</v>
      </c>
      <c r="FL262" s="14">
        <f t="shared" si="314"/>
        <v>29.5783847653064</v>
      </c>
      <c r="FM262" s="5">
        <v>17.077088406444</v>
      </c>
      <c r="FN262" s="5">
        <v>260.220530232877</v>
      </c>
      <c r="FO262" s="14">
        <f t="shared" si="315"/>
        <v>50.2461264213961</v>
      </c>
      <c r="FP262" s="5">
        <v>29.009614615129</v>
      </c>
      <c r="FQ262" s="33">
        <f t="shared" si="306"/>
        <v>-0.147614677980945</v>
      </c>
      <c r="FR262" s="33">
        <f t="shared" si="307"/>
        <v>0.0156337256300802</v>
      </c>
    </row>
    <row r="263" spans="1:174">
      <c r="A263" s="4">
        <v>45</v>
      </c>
      <c r="B263" s="4" t="s">
        <v>469</v>
      </c>
      <c r="C263" s="4" t="s">
        <v>470</v>
      </c>
      <c r="D263" s="4" t="s">
        <v>263</v>
      </c>
      <c r="E263" s="5">
        <v>116.733333</v>
      </c>
      <c r="F263" s="5">
        <v>38.033333</v>
      </c>
      <c r="G263" s="4" t="s">
        <v>108</v>
      </c>
      <c r="H263" s="4" t="s">
        <v>108</v>
      </c>
      <c r="I263" s="4">
        <v>8</v>
      </c>
      <c r="J263" s="5">
        <v>12.5</v>
      </c>
      <c r="K263" s="4">
        <v>581</v>
      </c>
      <c r="L263" t="s">
        <v>86</v>
      </c>
      <c r="M263" s="6">
        <v>0.6</v>
      </c>
      <c r="N263" s="7" t="s">
        <v>87</v>
      </c>
      <c r="O263" s="4" t="s">
        <v>88</v>
      </c>
      <c r="P263" s="4" t="s">
        <v>88</v>
      </c>
      <c r="Q263" s="4" t="s">
        <v>125</v>
      </c>
      <c r="S263" s="8"/>
      <c r="AA263" s="4">
        <v>2019</v>
      </c>
      <c r="AB263" s="4">
        <v>1</v>
      </c>
      <c r="AC263" s="4" t="s">
        <v>87</v>
      </c>
      <c r="AD263" s="4" t="s">
        <v>138</v>
      </c>
      <c r="AE263" s="5">
        <v>0.318199992179871</v>
      </c>
      <c r="AF263" s="4">
        <v>3</v>
      </c>
      <c r="AG263" s="4" t="s">
        <v>91</v>
      </c>
      <c r="AH263" s="4" t="s">
        <v>91</v>
      </c>
      <c r="AI263" s="4">
        <v>25</v>
      </c>
      <c r="AJ263" s="8">
        <v>4</v>
      </c>
      <c r="AK263" s="4" t="s">
        <v>473</v>
      </c>
      <c r="AL263" s="4" t="s">
        <v>114</v>
      </c>
      <c r="AM263" s="7" t="s">
        <v>179</v>
      </c>
      <c r="AN263" s="7" t="s">
        <v>180</v>
      </c>
      <c r="AO263" s="5">
        <v>8.75</v>
      </c>
      <c r="AP263" s="5">
        <v>0.561</v>
      </c>
      <c r="AQ263" s="9">
        <v>0.035</v>
      </c>
      <c r="AR263" s="9">
        <v>18.6</v>
      </c>
      <c r="AS263" s="9">
        <v>72.2</v>
      </c>
      <c r="AT263" s="9">
        <v>11.2</v>
      </c>
      <c r="AU263" s="5">
        <v>0.383532039648192</v>
      </c>
      <c r="AV263" s="14">
        <f t="shared" si="238"/>
        <v>0.0441246169712633</v>
      </c>
      <c r="AW263" s="5">
        <v>0.025475359486248</v>
      </c>
      <c r="AX263" s="5">
        <v>0.285254781516124</v>
      </c>
      <c r="AY263" s="14">
        <f t="shared" si="239"/>
        <v>0.0367640660034586</v>
      </c>
      <c r="AZ263" s="5">
        <v>0.021225743403602</v>
      </c>
      <c r="BA263" s="33">
        <f>LN(AX263)-LN(AU263)</f>
        <v>-0.296040411537189</v>
      </c>
      <c r="BB263" s="33">
        <f>(AY263^2)/(AF263*(AX263^2))+(AV263^2)/(AF263*(AU263^2))</f>
        <v>0.00994883292250323</v>
      </c>
      <c r="CI263" s="5">
        <v>6.89718629515189</v>
      </c>
      <c r="CJ263" s="14">
        <f t="shared" si="286"/>
        <v>0.659695816319685</v>
      </c>
      <c r="CK263" s="5">
        <v>0.38087555713544</v>
      </c>
      <c r="CL263" s="5">
        <v>6.30392934292198</v>
      </c>
      <c r="CM263" s="14">
        <f t="shared" si="287"/>
        <v>1.42964878393465</v>
      </c>
      <c r="CN263" s="5">
        <v>0.82540811025129</v>
      </c>
      <c r="CO263" s="33">
        <f t="shared" si="276"/>
        <v>-0.0899404009257374</v>
      </c>
      <c r="CP263" s="33">
        <f t="shared" si="277"/>
        <v>0.0201935593460865</v>
      </c>
      <c r="EE263" s="5">
        <v>109.933574879227</v>
      </c>
      <c r="EF263" s="14">
        <f t="shared" si="302"/>
        <v>13.0740550088214</v>
      </c>
      <c r="EG263" s="5">
        <v>7.54830917874301</v>
      </c>
      <c r="EH263" s="5">
        <v>137.862318840579</v>
      </c>
      <c r="EI263" s="14">
        <f t="shared" si="303"/>
        <v>13.0740550088231</v>
      </c>
      <c r="EJ263" s="5">
        <v>7.54830917874401</v>
      </c>
      <c r="EK263" s="33">
        <f t="shared" si="278"/>
        <v>0.226379178914303</v>
      </c>
      <c r="EL263" s="33">
        <f t="shared" si="279"/>
        <v>0.00771237107213398</v>
      </c>
      <c r="EM263" s="5">
        <v>71.5666989815596</v>
      </c>
      <c r="EN263" s="14">
        <f t="shared" si="304"/>
        <v>14.3848949176259</v>
      </c>
      <c r="EO263" s="5">
        <v>8.3051229529558</v>
      </c>
      <c r="EP263" s="5">
        <v>105.399610136452</v>
      </c>
      <c r="EQ263" s="14">
        <f t="shared" si="305"/>
        <v>20.1428024537846</v>
      </c>
      <c r="ER263" s="5">
        <v>11.629452418926</v>
      </c>
      <c r="ES263" s="33">
        <f t="shared" si="280"/>
        <v>0.387129069453223</v>
      </c>
      <c r="ET263" s="33">
        <f t="shared" si="281"/>
        <v>0.0256411808791752</v>
      </c>
      <c r="EU263" s="5">
        <v>38.0859274717812</v>
      </c>
      <c r="EV263" s="14">
        <f t="shared" si="308"/>
        <v>5.14283192382038</v>
      </c>
      <c r="EW263" s="5">
        <v>2.9692153956147</v>
      </c>
      <c r="EX263" s="5">
        <v>27.5409858692261</v>
      </c>
      <c r="EY263" s="14">
        <f t="shared" si="309"/>
        <v>5.65980456927137</v>
      </c>
      <c r="EZ263" s="5">
        <v>3.2676896916295</v>
      </c>
      <c r="FA263" s="33">
        <f t="shared" si="284"/>
        <v>-0.324169565826855</v>
      </c>
      <c r="FB263" s="33">
        <f t="shared" si="285"/>
        <v>0.0201553174824432</v>
      </c>
      <c r="FC263" s="5">
        <v>17.8435672514619</v>
      </c>
      <c r="FD263" s="14">
        <f t="shared" si="310"/>
        <v>4.74794629267795</v>
      </c>
      <c r="FE263" s="5">
        <v>2.7412280701755</v>
      </c>
      <c r="FF263" s="5">
        <v>13.4576023391812</v>
      </c>
      <c r="FG263" s="14">
        <f t="shared" si="311"/>
        <v>8.54630332682014</v>
      </c>
      <c r="FH263" s="5">
        <v>4.9342105263158</v>
      </c>
      <c r="FI263" s="33">
        <f t="shared" si="312"/>
        <v>-0.282098889159883</v>
      </c>
      <c r="FJ263" s="33">
        <f t="shared" si="313"/>
        <v>0.158031980661641</v>
      </c>
      <c r="FK263" s="5">
        <v>236.884224485829</v>
      </c>
      <c r="FL263" s="14">
        <f t="shared" si="314"/>
        <v>38.4395243016902</v>
      </c>
      <c r="FM263" s="5">
        <v>22.193069703102</v>
      </c>
      <c r="FN263" s="5">
        <v>194.820283293891</v>
      </c>
      <c r="FO263" s="14">
        <f t="shared" si="315"/>
        <v>17.759406752391</v>
      </c>
      <c r="FP263" s="5">
        <v>10.253398269141</v>
      </c>
      <c r="FQ263" s="33">
        <f t="shared" si="306"/>
        <v>-0.195494008025628</v>
      </c>
      <c r="FR263" s="33">
        <f t="shared" si="307"/>
        <v>0.0115472515353174</v>
      </c>
    </row>
    <row r="264" spans="1:174">
      <c r="A264" s="4">
        <v>45</v>
      </c>
      <c r="B264" s="4" t="s">
        <v>469</v>
      </c>
      <c r="C264" s="4" t="s">
        <v>470</v>
      </c>
      <c r="D264" s="4" t="s">
        <v>263</v>
      </c>
      <c r="E264" s="5">
        <v>116.733333</v>
      </c>
      <c r="F264" s="5">
        <v>38.033333</v>
      </c>
      <c r="G264" s="4" t="s">
        <v>108</v>
      </c>
      <c r="H264" s="4" t="s">
        <v>108</v>
      </c>
      <c r="I264" s="4">
        <v>8</v>
      </c>
      <c r="J264" s="5">
        <v>12.5</v>
      </c>
      <c r="K264" s="4">
        <v>581</v>
      </c>
      <c r="L264" t="s">
        <v>86</v>
      </c>
      <c r="M264" s="6">
        <v>1.2</v>
      </c>
      <c r="N264" s="7" t="s">
        <v>87</v>
      </c>
      <c r="O264" s="4" t="s">
        <v>88</v>
      </c>
      <c r="P264" s="4" t="s">
        <v>88</v>
      </c>
      <c r="Q264" s="4" t="s">
        <v>125</v>
      </c>
      <c r="S264" s="8"/>
      <c r="AA264" s="4">
        <v>2019</v>
      </c>
      <c r="AB264" s="4">
        <v>1</v>
      </c>
      <c r="AC264" s="4" t="s">
        <v>87</v>
      </c>
      <c r="AD264" s="4" t="s">
        <v>138</v>
      </c>
      <c r="AE264" s="5">
        <v>0.318199992179871</v>
      </c>
      <c r="AF264" s="4">
        <v>3</v>
      </c>
      <c r="AG264" s="4" t="s">
        <v>91</v>
      </c>
      <c r="AH264" s="4" t="s">
        <v>91</v>
      </c>
      <c r="AI264" s="4">
        <v>25</v>
      </c>
      <c r="AJ264" s="8">
        <v>4</v>
      </c>
      <c r="AK264" s="4" t="s">
        <v>474</v>
      </c>
      <c r="AL264" s="4" t="s">
        <v>114</v>
      </c>
      <c r="AM264" s="7" t="s">
        <v>179</v>
      </c>
      <c r="AN264" s="7" t="s">
        <v>180</v>
      </c>
      <c r="AO264" s="5">
        <v>8.75</v>
      </c>
      <c r="AP264" s="5">
        <v>0.561</v>
      </c>
      <c r="AQ264" s="9">
        <v>0.035</v>
      </c>
      <c r="AR264" s="9">
        <v>18.6</v>
      </c>
      <c r="AS264" s="9">
        <v>72.2</v>
      </c>
      <c r="AT264" s="9">
        <v>11.2</v>
      </c>
      <c r="AU264" s="5">
        <v>0.383532039648192</v>
      </c>
      <c r="AV264" s="14">
        <f t="shared" si="238"/>
        <v>0.0441246169712633</v>
      </c>
      <c r="AW264" s="5">
        <v>0.025475359486248</v>
      </c>
      <c r="AX264" s="5">
        <v>0.392818651403043</v>
      </c>
      <c r="AY264" s="14">
        <f t="shared" si="239"/>
        <v>0.0367640660034586</v>
      </c>
      <c r="AZ264" s="5">
        <v>0.021225743403602</v>
      </c>
      <c r="BA264" s="33">
        <f>LN(AX264)-LN(AU264)</f>
        <v>0.0239248958738679</v>
      </c>
      <c r="BB264" s="33">
        <f>(AY264^2)/(AF264*(AX264^2))+(AV264^2)/(AF264*(AU264^2))</f>
        <v>0.00733174145979963</v>
      </c>
      <c r="CI264" s="5">
        <v>6.89718629515189</v>
      </c>
      <c r="CJ264" s="14">
        <f t="shared" si="286"/>
        <v>0.659695816319685</v>
      </c>
      <c r="CK264" s="5">
        <v>0.38087555713544</v>
      </c>
      <c r="CL264" s="5">
        <v>7.07568838697328</v>
      </c>
      <c r="CM264" s="14">
        <f t="shared" si="287"/>
        <v>1.15500049340139</v>
      </c>
      <c r="CN264" s="5">
        <v>0.666839845779441</v>
      </c>
      <c r="CO264" s="33">
        <f t="shared" si="276"/>
        <v>0.0255511921825635</v>
      </c>
      <c r="CP264" s="33">
        <f t="shared" si="277"/>
        <v>0.0119313515329908</v>
      </c>
      <c r="EE264" s="5">
        <v>109.933574879227</v>
      </c>
      <c r="EF264" s="14">
        <f t="shared" si="302"/>
        <v>13.0740550088214</v>
      </c>
      <c r="EG264" s="5">
        <v>7.54830917874301</v>
      </c>
      <c r="EH264" s="5">
        <v>168.810386473429</v>
      </c>
      <c r="EI264" s="14">
        <f t="shared" si="303"/>
        <v>19.6110825132347</v>
      </c>
      <c r="EJ264" s="5">
        <v>11.322463768116</v>
      </c>
      <c r="EK264" s="33">
        <f t="shared" si="278"/>
        <v>0.428899792851206</v>
      </c>
      <c r="EL264" s="33">
        <f t="shared" si="279"/>
        <v>0.00921319671015558</v>
      </c>
      <c r="EM264" s="5">
        <v>71.5666989815596</v>
      </c>
      <c r="EN264" s="14">
        <f t="shared" si="304"/>
        <v>14.3848949176259</v>
      </c>
      <c r="EO264" s="5">
        <v>8.3051229529558</v>
      </c>
      <c r="EP264" s="5">
        <v>54.9189912541305</v>
      </c>
      <c r="EQ264" s="14">
        <f t="shared" si="305"/>
        <v>7.19667914000075</v>
      </c>
      <c r="ER264" s="5">
        <v>4.1550046387508</v>
      </c>
      <c r="ES264" s="33">
        <f t="shared" si="280"/>
        <v>-0.264770654571399</v>
      </c>
      <c r="ET264" s="33">
        <f t="shared" si="281"/>
        <v>0.0191909558864356</v>
      </c>
      <c r="EU264" s="5">
        <v>38.0859274717812</v>
      </c>
      <c r="EV264" s="14">
        <f t="shared" si="308"/>
        <v>5.14283192382038</v>
      </c>
      <c r="EW264" s="5">
        <v>2.9692153956147</v>
      </c>
      <c r="EX264" s="5">
        <v>22.0390521698563</v>
      </c>
      <c r="EY264" s="14">
        <f t="shared" si="309"/>
        <v>7.7008006203867</v>
      </c>
      <c r="EZ264" s="5">
        <v>4.4460593111559</v>
      </c>
      <c r="FA264" s="33">
        <f t="shared" si="284"/>
        <v>-0.547028877844742</v>
      </c>
      <c r="FB264" s="33">
        <f t="shared" si="285"/>
        <v>0.0467751248172073</v>
      </c>
      <c r="FC264" s="5">
        <v>17.8435672514619</v>
      </c>
      <c r="FD264" s="14">
        <f t="shared" si="310"/>
        <v>4.74794629267795</v>
      </c>
      <c r="FE264" s="5">
        <v>2.7412280701755</v>
      </c>
      <c r="FF264" s="5">
        <v>12.1783625730994</v>
      </c>
      <c r="FG264" s="14">
        <f t="shared" si="311"/>
        <v>1.58264876422581</v>
      </c>
      <c r="FH264" s="5">
        <v>0.913742690058399</v>
      </c>
      <c r="FI264" s="33">
        <f t="shared" si="312"/>
        <v>-0.381982247666168</v>
      </c>
      <c r="FJ264" s="33">
        <f t="shared" si="313"/>
        <v>0.0292303163987575</v>
      </c>
      <c r="FK264" s="5">
        <v>236.884224485829</v>
      </c>
      <c r="FL264" s="14">
        <f t="shared" si="314"/>
        <v>38.4395243016902</v>
      </c>
      <c r="FM264" s="5">
        <v>22.193069703102</v>
      </c>
      <c r="FN264" s="5">
        <v>239.870928650638</v>
      </c>
      <c r="FO264" s="14">
        <f t="shared" si="315"/>
        <v>56.1865551608734</v>
      </c>
      <c r="FP264" s="5">
        <v>32.439322746968</v>
      </c>
      <c r="FQ264" s="33">
        <f t="shared" si="306"/>
        <v>0.0125294638893108</v>
      </c>
      <c r="FR264" s="33">
        <f t="shared" si="307"/>
        <v>0.0270662621042389</v>
      </c>
    </row>
    <row r="266" spans="7:30">
      <c r="G266" s="5"/>
      <c r="AC266" s="5"/>
      <c r="AD266" s="5"/>
    </row>
    <row r="267" spans="7:30">
      <c r="G267" s="5"/>
      <c r="AC267" s="5"/>
      <c r="AD267" s="5"/>
    </row>
    <row r="268" spans="7:30">
      <c r="G268" s="5"/>
      <c r="AC268" s="5"/>
      <c r="AD268" s="5"/>
    </row>
    <row r="269" spans="7:30">
      <c r="G269" s="5"/>
      <c r="AC269" s="5"/>
      <c r="AD269" s="5"/>
    </row>
    <row r="270" spans="7:30">
      <c r="G270" s="5"/>
      <c r="AC270" s="5"/>
      <c r="AD270" s="5"/>
    </row>
    <row r="271" spans="7:30">
      <c r="G271" s="5"/>
      <c r="AC271" s="5"/>
      <c r="AD271" s="5"/>
    </row>
    <row r="272" spans="7:30">
      <c r="G272" s="5"/>
      <c r="AC272" s="5"/>
      <c r="AD272" s="5"/>
    </row>
    <row r="273" spans="7:30">
      <c r="G273" s="5"/>
      <c r="AC273" s="5"/>
      <c r="AD273" s="5"/>
    </row>
    <row r="274" spans="7:30">
      <c r="G274" s="5"/>
      <c r="AC274" s="5"/>
      <c r="AD274" s="5"/>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48"/>
  <sheetViews>
    <sheetView tabSelected="1" workbookViewId="0">
      <selection activeCell="B48" sqref="B48"/>
    </sheetView>
  </sheetViews>
  <sheetFormatPr defaultColWidth="9.20192307692308" defaultRowHeight="16.8" outlineLevelCol="1"/>
  <cols>
    <col min="2" max="2" width="228.663461538462" customWidth="1"/>
  </cols>
  <sheetData>
    <row r="1" spans="1:2">
      <c r="A1" t="s">
        <v>0</v>
      </c>
      <c r="B1" t="s">
        <v>475</v>
      </c>
    </row>
    <row r="2" spans="1:2">
      <c r="A2">
        <v>1</v>
      </c>
      <c r="B2" t="s">
        <v>476</v>
      </c>
    </row>
    <row r="3" spans="1:2">
      <c r="A3">
        <v>2</v>
      </c>
      <c r="B3" t="s">
        <v>477</v>
      </c>
    </row>
    <row r="4" spans="1:2">
      <c r="A4">
        <v>2</v>
      </c>
      <c r="B4" t="s">
        <v>478</v>
      </c>
    </row>
    <row r="5" spans="1:2">
      <c r="A5">
        <v>3</v>
      </c>
      <c r="B5" s="1" t="s">
        <v>479</v>
      </c>
    </row>
    <row r="6" spans="1:2">
      <c r="A6">
        <v>4</v>
      </c>
      <c r="B6" s="1" t="s">
        <v>480</v>
      </c>
    </row>
    <row r="7" spans="1:2">
      <c r="A7">
        <v>5</v>
      </c>
      <c r="B7" s="1" t="s">
        <v>481</v>
      </c>
    </row>
    <row r="8" spans="1:2">
      <c r="A8">
        <v>6</v>
      </c>
      <c r="B8" t="s">
        <v>482</v>
      </c>
    </row>
    <row r="9" spans="1:2">
      <c r="A9">
        <v>7</v>
      </c>
      <c r="B9" t="s">
        <v>483</v>
      </c>
    </row>
    <row r="10" spans="1:2">
      <c r="A10">
        <v>8</v>
      </c>
      <c r="B10" s="1" t="s">
        <v>484</v>
      </c>
    </row>
    <row r="11" spans="1:2">
      <c r="A11">
        <v>9</v>
      </c>
      <c r="B11" t="s">
        <v>485</v>
      </c>
    </row>
    <row r="12" spans="1:2">
      <c r="A12">
        <v>10</v>
      </c>
      <c r="B12" s="1" t="s">
        <v>486</v>
      </c>
    </row>
    <row r="13" spans="1:2">
      <c r="A13">
        <v>11</v>
      </c>
      <c r="B13" s="1" t="s">
        <v>487</v>
      </c>
    </row>
    <row r="14" spans="1:2">
      <c r="A14">
        <v>12</v>
      </c>
      <c r="B14" s="1" t="s">
        <v>488</v>
      </c>
    </row>
    <row r="15" spans="1:2">
      <c r="A15">
        <v>13</v>
      </c>
      <c r="B15" t="s">
        <v>489</v>
      </c>
    </row>
    <row r="16" spans="1:2">
      <c r="A16">
        <v>14</v>
      </c>
      <c r="B16" t="s">
        <v>490</v>
      </c>
    </row>
    <row r="17" spans="1:2">
      <c r="A17">
        <v>15</v>
      </c>
      <c r="B17" t="s">
        <v>491</v>
      </c>
    </row>
    <row r="18" spans="1:2">
      <c r="A18">
        <v>16</v>
      </c>
      <c r="B18" s="1" t="s">
        <v>492</v>
      </c>
    </row>
    <row r="19" spans="1:2">
      <c r="A19">
        <v>17</v>
      </c>
      <c r="B19" s="1" t="s">
        <v>493</v>
      </c>
    </row>
    <row r="20" spans="1:2">
      <c r="A20">
        <v>18</v>
      </c>
      <c r="B20" s="1" t="s">
        <v>494</v>
      </c>
    </row>
    <row r="21" spans="1:2">
      <c r="A21">
        <v>19</v>
      </c>
      <c r="B21" s="1" t="s">
        <v>495</v>
      </c>
    </row>
    <row r="22" spans="1:2">
      <c r="A22">
        <v>20</v>
      </c>
      <c r="B22" s="1" t="s">
        <v>496</v>
      </c>
    </row>
    <row r="23" spans="1:2">
      <c r="A23">
        <v>21</v>
      </c>
      <c r="B23" s="1" t="s">
        <v>497</v>
      </c>
    </row>
    <row r="24" spans="1:2">
      <c r="A24">
        <v>22</v>
      </c>
      <c r="B24" s="1" t="s">
        <v>498</v>
      </c>
    </row>
    <row r="25" spans="1:2">
      <c r="A25">
        <v>23</v>
      </c>
      <c r="B25" s="1" t="s">
        <v>499</v>
      </c>
    </row>
    <row r="26" spans="1:2">
      <c r="A26">
        <v>24</v>
      </c>
      <c r="B26" s="1" t="s">
        <v>500</v>
      </c>
    </row>
    <row r="27" spans="1:2">
      <c r="A27">
        <v>25</v>
      </c>
      <c r="B27" t="s">
        <v>501</v>
      </c>
    </row>
    <row r="28" spans="1:2">
      <c r="A28">
        <v>26</v>
      </c>
      <c r="B28" t="s">
        <v>502</v>
      </c>
    </row>
    <row r="29" spans="1:2">
      <c r="A29">
        <v>27</v>
      </c>
      <c r="B29" s="1" t="s">
        <v>503</v>
      </c>
    </row>
    <row r="30" spans="1:2">
      <c r="A30">
        <v>27</v>
      </c>
      <c r="B30" s="1" t="s">
        <v>504</v>
      </c>
    </row>
    <row r="31" spans="1:2">
      <c r="A31">
        <v>28</v>
      </c>
      <c r="B31" s="1" t="s">
        <v>505</v>
      </c>
    </row>
    <row r="32" spans="1:2">
      <c r="A32">
        <v>29</v>
      </c>
      <c r="B32" s="1" t="s">
        <v>506</v>
      </c>
    </row>
    <row r="33" spans="1:2">
      <c r="A33">
        <v>30</v>
      </c>
      <c r="B33" s="1" t="s">
        <v>507</v>
      </c>
    </row>
    <row r="34" spans="1:2">
      <c r="A34">
        <v>31</v>
      </c>
      <c r="B34" s="1" t="s">
        <v>508</v>
      </c>
    </row>
    <row r="35" spans="1:2">
      <c r="A35">
        <v>32</v>
      </c>
      <c r="B35" s="1" t="s">
        <v>509</v>
      </c>
    </row>
    <row r="36" spans="1:2">
      <c r="A36">
        <v>33</v>
      </c>
      <c r="B36" s="1" t="s">
        <v>510</v>
      </c>
    </row>
    <row r="37" spans="1:2">
      <c r="A37">
        <v>34</v>
      </c>
      <c r="B37" s="1" t="s">
        <v>511</v>
      </c>
    </row>
    <row r="38" spans="1:2">
      <c r="A38">
        <v>35</v>
      </c>
      <c r="B38" s="1" t="s">
        <v>512</v>
      </c>
    </row>
    <row r="39" spans="1:2">
      <c r="A39">
        <v>36</v>
      </c>
      <c r="B39" s="1" t="s">
        <v>513</v>
      </c>
    </row>
    <row r="40" spans="1:2">
      <c r="A40">
        <v>37</v>
      </c>
      <c r="B40" t="s">
        <v>514</v>
      </c>
    </row>
    <row r="41" spans="1:2">
      <c r="A41">
        <v>38</v>
      </c>
      <c r="B41" t="s">
        <v>515</v>
      </c>
    </row>
    <row r="42" ht="17" spans="1:2">
      <c r="A42">
        <v>39</v>
      </c>
      <c r="B42" t="s">
        <v>516</v>
      </c>
    </row>
    <row r="43" spans="1:2">
      <c r="A43">
        <v>40</v>
      </c>
      <c r="B43" t="s">
        <v>517</v>
      </c>
    </row>
    <row r="44" spans="1:2">
      <c r="A44">
        <v>41</v>
      </c>
      <c r="B44" t="s">
        <v>518</v>
      </c>
    </row>
    <row r="45" spans="1:2">
      <c r="A45">
        <v>42</v>
      </c>
      <c r="B45" t="s">
        <v>519</v>
      </c>
    </row>
    <row r="46" spans="1:2">
      <c r="A46">
        <v>43</v>
      </c>
      <c r="B46" s="1" t="s">
        <v>520</v>
      </c>
    </row>
    <row r="47" spans="1:2">
      <c r="A47">
        <v>44</v>
      </c>
      <c r="B47" t="s">
        <v>521</v>
      </c>
    </row>
    <row r="48" spans="1:2">
      <c r="A48">
        <v>45</v>
      </c>
      <c r="B48" t="s">
        <v>522</v>
      </c>
    </row>
  </sheetData>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Data</vt:lpstr>
      <vt:lpstr>Data source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ying</dc:creator>
  <cp:lastModifiedBy>陈迎</cp:lastModifiedBy>
  <dcterms:created xsi:type="dcterms:W3CDTF">2024-11-02T20:05:00Z</dcterms:created>
  <dcterms:modified xsi:type="dcterms:W3CDTF">2025-04-28T17:03:04Z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37D667A67205770E0CAC0F67FD6B2F48_41</vt:lpwstr>
  </property>
  <property fmtid="{D5CDD505-2E9C-101B-9397-08002B2CF9AE}" pid="3" name="KSOProductBuildVer">
    <vt:lpwstr>2052-7.2.2.8955</vt:lpwstr>
  </property>
</Properties>
</file>