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Work_disk/Recent work/Article/文章8-海北增温平台-温室气体/GHG-meta/"/>
    </mc:Choice>
  </mc:AlternateContent>
  <xr:revisionPtr revIDLastSave="0" documentId="13_ncr:1_{CA176A32-1C7C-8643-89CC-374B1C5F954A}" xr6:coauthVersionLast="47" xr6:coauthVersionMax="47" xr10:uidLastSave="{00000000-0000-0000-0000-000000000000}"/>
  <bookViews>
    <workbookView xWindow="740" yWindow="500" windowWidth="40220" windowHeight="22540" tabRatio="594" xr2:uid="{00000000-000D-0000-FFFF-FFFF00000000}"/>
  </bookViews>
  <sheets>
    <sheet name="Data" sheetId="5" r:id="rId1"/>
    <sheet name="Source" sheetId="6" r:id="rId2"/>
  </sheets>
  <definedNames>
    <definedName name="_xlnm._FilterDatabase" localSheetId="0" hidden="1">Data!$A$1:$CT$159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3" i="6"/>
  <c r="CS159" i="5"/>
  <c r="CQ159" i="5"/>
  <c r="CN159" i="5"/>
  <c r="CT159" i="5" s="1"/>
  <c r="CK159" i="5"/>
  <c r="CI159" i="5"/>
  <c r="CF159" i="5"/>
  <c r="CL159" i="5" s="1"/>
  <c r="CC159" i="5"/>
  <c r="CA159" i="5"/>
  <c r="BX159" i="5"/>
  <c r="CD159" i="5" s="1"/>
  <c r="BU159" i="5"/>
  <c r="BS159" i="5"/>
  <c r="BP159" i="5"/>
  <c r="BV159" i="5" s="1"/>
  <c r="BM159" i="5"/>
  <c r="BK159" i="5"/>
  <c r="BH159" i="5"/>
  <c r="BN159" i="5" s="1"/>
  <c r="BE159" i="5"/>
  <c r="BC159" i="5"/>
  <c r="AZ159" i="5"/>
  <c r="BF159" i="5" s="1"/>
  <c r="AW159" i="5"/>
  <c r="AU159" i="5"/>
  <c r="AR159" i="5"/>
  <c r="AX159" i="5" s="1"/>
  <c r="AO159" i="5"/>
  <c r="AM159" i="5"/>
  <c r="AJ159" i="5"/>
  <c r="AP159" i="5" s="1"/>
  <c r="AD159" i="5"/>
  <c r="AF159" i="5" s="1"/>
  <c r="AG159" i="5" s="1"/>
  <c r="AH159" i="5" s="1"/>
  <c r="AA159" i="5"/>
  <c r="W159" i="5"/>
  <c r="X159" i="5" s="1"/>
  <c r="Y159" i="5" s="1"/>
  <c r="U159" i="5"/>
  <c r="R159" i="5"/>
  <c r="AG158" i="5"/>
  <c r="AH158" i="5" s="1"/>
  <c r="AD158" i="5"/>
  <c r="AF158" i="5" s="1"/>
  <c r="AA158" i="5"/>
  <c r="AD157" i="5"/>
  <c r="AA157" i="5"/>
  <c r="AF157" i="5" s="1"/>
  <c r="AG157" i="5" s="1"/>
  <c r="AH157" i="5" s="1"/>
  <c r="CT156" i="5"/>
  <c r="CS156" i="5"/>
  <c r="CK156" i="5"/>
  <c r="CI156" i="5"/>
  <c r="CL156" i="5" s="1"/>
  <c r="CF156" i="5"/>
  <c r="AD156" i="5"/>
  <c r="AF156" i="5" s="1"/>
  <c r="AG156" i="5" s="1"/>
  <c r="AH156" i="5" s="1"/>
  <c r="AA156" i="5"/>
  <c r="U156" i="5"/>
  <c r="R156" i="5"/>
  <c r="W156" i="5" s="1"/>
  <c r="X156" i="5" s="1"/>
  <c r="Y156" i="5" s="1"/>
  <c r="CT155" i="5"/>
  <c r="CS155" i="5"/>
  <c r="CK155" i="5"/>
  <c r="CI155" i="5"/>
  <c r="CL155" i="5" s="1"/>
  <c r="CF155" i="5"/>
  <c r="AD155" i="5"/>
  <c r="AF155" i="5" s="1"/>
  <c r="AG155" i="5" s="1"/>
  <c r="AH155" i="5" s="1"/>
  <c r="AA155" i="5"/>
  <c r="Y155" i="5"/>
  <c r="U155" i="5"/>
  <c r="R155" i="5"/>
  <c r="W155" i="5" s="1"/>
  <c r="X155" i="5" s="1"/>
  <c r="AD154" i="5"/>
  <c r="AF154" i="5" s="1"/>
  <c r="AG154" i="5" s="1"/>
  <c r="AH154" i="5" s="1"/>
  <c r="AA154" i="5"/>
  <c r="W154" i="5"/>
  <c r="X154" i="5" s="1"/>
  <c r="Y154" i="5" s="1"/>
  <c r="U154" i="5"/>
  <c r="R154" i="5"/>
  <c r="AD153" i="5"/>
  <c r="AF153" i="5" s="1"/>
  <c r="AG153" i="5" s="1"/>
  <c r="AH153" i="5" s="1"/>
  <c r="AA153" i="5"/>
  <c r="U153" i="5"/>
  <c r="R153" i="5"/>
  <c r="W153" i="5" s="1"/>
  <c r="X153" i="5" s="1"/>
  <c r="Y153" i="5" s="1"/>
  <c r="AD152" i="5"/>
  <c r="AF152" i="5" s="1"/>
  <c r="AG152" i="5" s="1"/>
  <c r="AH152" i="5" s="1"/>
  <c r="AA152" i="5"/>
  <c r="W152" i="5"/>
  <c r="X152" i="5" s="1"/>
  <c r="Y152" i="5" s="1"/>
  <c r="U152" i="5"/>
  <c r="R152" i="5"/>
  <c r="AD151" i="5"/>
  <c r="AF151" i="5" s="1"/>
  <c r="AG151" i="5" s="1"/>
  <c r="AH151" i="5" s="1"/>
  <c r="AA151" i="5"/>
  <c r="U151" i="5"/>
  <c r="R151" i="5"/>
  <c r="W151" i="5" s="1"/>
  <c r="X151" i="5" s="1"/>
  <c r="Y151" i="5" s="1"/>
  <c r="X150" i="5"/>
  <c r="Y150" i="5" s="1"/>
  <c r="U150" i="5"/>
  <c r="W150" i="5" s="1"/>
  <c r="R150" i="5"/>
  <c r="W149" i="5"/>
  <c r="X149" i="5" s="1"/>
  <c r="Y149" i="5" s="1"/>
  <c r="U149" i="5"/>
  <c r="R149" i="5"/>
  <c r="U148" i="5"/>
  <c r="W148" i="5" s="1"/>
  <c r="X148" i="5" s="1"/>
  <c r="Y148" i="5" s="1"/>
  <c r="R148" i="5"/>
  <c r="W147" i="5"/>
  <c r="X147" i="5" s="1"/>
  <c r="Y147" i="5" s="1"/>
  <c r="U147" i="5"/>
  <c r="R147" i="5"/>
  <c r="AD146" i="5"/>
  <c r="AF146" i="5" s="1"/>
  <c r="AG146" i="5" s="1"/>
  <c r="AH146" i="5" s="1"/>
  <c r="AA146" i="5"/>
  <c r="W146" i="5"/>
  <c r="X146" i="5" s="1"/>
  <c r="Y146" i="5" s="1"/>
  <c r="U146" i="5"/>
  <c r="R146" i="5"/>
  <c r="AG145" i="5"/>
  <c r="AH145" i="5" s="1"/>
  <c r="AD145" i="5"/>
  <c r="AF145" i="5" s="1"/>
  <c r="AA145" i="5"/>
  <c r="U145" i="5"/>
  <c r="R145" i="5"/>
  <c r="W145" i="5" s="1"/>
  <c r="X145" i="5" s="1"/>
  <c r="Y145" i="5" s="1"/>
  <c r="U144" i="5"/>
  <c r="W144" i="5" s="1"/>
  <c r="X144" i="5" s="1"/>
  <c r="Y144" i="5" s="1"/>
  <c r="R144" i="5"/>
  <c r="W143" i="5"/>
  <c r="X143" i="5" s="1"/>
  <c r="Y143" i="5" s="1"/>
  <c r="U143" i="5"/>
  <c r="R143" i="5"/>
  <c r="U142" i="5"/>
  <c r="W142" i="5" s="1"/>
  <c r="X142" i="5" s="1"/>
  <c r="Y142" i="5" s="1"/>
  <c r="R142" i="5"/>
  <c r="W141" i="5"/>
  <c r="X141" i="5" s="1"/>
  <c r="Y141" i="5" s="1"/>
  <c r="U141" i="5"/>
  <c r="R141" i="5"/>
  <c r="U140" i="5"/>
  <c r="W140" i="5" s="1"/>
  <c r="X140" i="5" s="1"/>
  <c r="Y140" i="5" s="1"/>
  <c r="R140" i="5"/>
  <c r="Y139" i="5"/>
  <c r="W139" i="5"/>
  <c r="X139" i="5" s="1"/>
  <c r="U139" i="5"/>
  <c r="R139" i="5"/>
  <c r="X138" i="5"/>
  <c r="Y138" i="5" s="1"/>
  <c r="U138" i="5"/>
  <c r="W138" i="5" s="1"/>
  <c r="R138" i="5"/>
  <c r="U137" i="5"/>
  <c r="R137" i="5"/>
  <c r="W137" i="5" s="1"/>
  <c r="X137" i="5" s="1"/>
  <c r="Y137" i="5" s="1"/>
  <c r="U136" i="5"/>
  <c r="W136" i="5" s="1"/>
  <c r="X136" i="5" s="1"/>
  <c r="Y136" i="5" s="1"/>
  <c r="R136" i="5"/>
  <c r="U135" i="5"/>
  <c r="R135" i="5"/>
  <c r="W135" i="5" s="1"/>
  <c r="X135" i="5" s="1"/>
  <c r="Y135" i="5" s="1"/>
  <c r="AG134" i="5"/>
  <c r="AH134" i="5" s="1"/>
  <c r="AD134" i="5"/>
  <c r="AF134" i="5" s="1"/>
  <c r="AA134" i="5"/>
  <c r="Y134" i="5"/>
  <c r="W134" i="5"/>
  <c r="X134" i="5" s="1"/>
  <c r="U134" i="5"/>
  <c r="R134" i="5"/>
  <c r="AD133" i="5"/>
  <c r="AF133" i="5" s="1"/>
  <c r="AG133" i="5" s="1"/>
  <c r="AH133" i="5" s="1"/>
  <c r="AA133" i="5"/>
  <c r="W133" i="5"/>
  <c r="X133" i="5" s="1"/>
  <c r="Y133" i="5" s="1"/>
  <c r="U133" i="5"/>
  <c r="R133" i="5"/>
  <c r="AD132" i="5"/>
  <c r="AF132" i="5" s="1"/>
  <c r="AG132" i="5" s="1"/>
  <c r="AH132" i="5" s="1"/>
  <c r="AA132" i="5"/>
  <c r="U132" i="5"/>
  <c r="R132" i="5"/>
  <c r="AG131" i="5"/>
  <c r="AH131" i="5" s="1"/>
  <c r="AD131" i="5"/>
  <c r="AF131" i="5" s="1"/>
  <c r="AA131" i="5"/>
  <c r="AD130" i="5"/>
  <c r="AA130" i="5"/>
  <c r="AF130" i="5" s="1"/>
  <c r="AG130" i="5" s="1"/>
  <c r="AH130" i="5" s="1"/>
  <c r="AD129" i="5"/>
  <c r="AF129" i="5" s="1"/>
  <c r="AG129" i="5" s="1"/>
  <c r="AH129" i="5" s="1"/>
  <c r="AA129" i="5"/>
  <c r="U128" i="5"/>
  <c r="R128" i="5"/>
  <c r="W128" i="5" s="1"/>
  <c r="X128" i="5" s="1"/>
  <c r="Y128" i="5" s="1"/>
  <c r="U127" i="5"/>
  <c r="W127" i="5" s="1"/>
  <c r="X127" i="5" s="1"/>
  <c r="Y127" i="5" s="1"/>
  <c r="R127" i="5"/>
  <c r="W126" i="5"/>
  <c r="X126" i="5" s="1"/>
  <c r="Y126" i="5" s="1"/>
  <c r="U126" i="5"/>
  <c r="R126" i="5"/>
  <c r="U125" i="5"/>
  <c r="W125" i="5" s="1"/>
  <c r="X125" i="5" s="1"/>
  <c r="Y125" i="5" s="1"/>
  <c r="R125" i="5"/>
  <c r="U124" i="5"/>
  <c r="R124" i="5"/>
  <c r="X123" i="5"/>
  <c r="Y123" i="5" s="1"/>
  <c r="U123" i="5"/>
  <c r="W123" i="5" s="1"/>
  <c r="R123" i="5"/>
  <c r="U122" i="5"/>
  <c r="R122" i="5"/>
  <c r="W122" i="5" s="1"/>
  <c r="X122" i="5" s="1"/>
  <c r="Y122" i="5" s="1"/>
  <c r="BM121" i="5"/>
  <c r="BK121" i="5"/>
  <c r="BN121" i="5" s="1"/>
  <c r="BH121" i="5"/>
  <c r="BE121" i="5"/>
  <c r="BC121" i="5"/>
  <c r="AZ121" i="5"/>
  <c r="AG121" i="5"/>
  <c r="AH121" i="5" s="1"/>
  <c r="AD121" i="5"/>
  <c r="AF121" i="5" s="1"/>
  <c r="AA121" i="5"/>
  <c r="Y121" i="5"/>
  <c r="W121" i="5"/>
  <c r="X121" i="5" s="1"/>
  <c r="U121" i="5"/>
  <c r="R121" i="5"/>
  <c r="BM120" i="5"/>
  <c r="BK120" i="5"/>
  <c r="BN120" i="5" s="1"/>
  <c r="BH120" i="5"/>
  <c r="BE120" i="5"/>
  <c r="BC120" i="5"/>
  <c r="AZ120" i="5"/>
  <c r="BF120" i="5" s="1"/>
  <c r="AD120" i="5"/>
  <c r="AF120" i="5" s="1"/>
  <c r="AG120" i="5" s="1"/>
  <c r="AH120" i="5" s="1"/>
  <c r="AA120" i="5"/>
  <c r="W120" i="5"/>
  <c r="X120" i="5" s="1"/>
  <c r="Y120" i="5" s="1"/>
  <c r="U120" i="5"/>
  <c r="R120" i="5"/>
  <c r="AG119" i="5"/>
  <c r="AH119" i="5" s="1"/>
  <c r="AD119" i="5"/>
  <c r="AF119" i="5" s="1"/>
  <c r="AA119" i="5"/>
  <c r="AD118" i="5"/>
  <c r="AA118" i="5"/>
  <c r="AD117" i="5"/>
  <c r="AF117" i="5" s="1"/>
  <c r="AG117" i="5" s="1"/>
  <c r="AH117" i="5" s="1"/>
  <c r="AA117" i="5"/>
  <c r="AF116" i="5"/>
  <c r="AG116" i="5" s="1"/>
  <c r="AH116" i="5" s="1"/>
  <c r="AD116" i="5"/>
  <c r="AA116" i="5"/>
  <c r="AD115" i="5"/>
  <c r="AF115" i="5" s="1"/>
  <c r="AG115" i="5" s="1"/>
  <c r="AH115" i="5" s="1"/>
  <c r="AA115" i="5"/>
  <c r="AF114" i="5"/>
  <c r="AG114" i="5" s="1"/>
  <c r="AH114" i="5" s="1"/>
  <c r="AD114" i="5"/>
  <c r="AA114" i="5"/>
  <c r="AD113" i="5"/>
  <c r="AF113" i="5" s="1"/>
  <c r="AG113" i="5" s="1"/>
  <c r="AH113" i="5" s="1"/>
  <c r="AA113" i="5"/>
  <c r="Y113" i="5"/>
  <c r="W113" i="5"/>
  <c r="X113" i="5" s="1"/>
  <c r="U113" i="5"/>
  <c r="R113" i="5"/>
  <c r="X112" i="5"/>
  <c r="Y112" i="5" s="1"/>
  <c r="U112" i="5"/>
  <c r="W112" i="5" s="1"/>
  <c r="R112" i="5"/>
  <c r="CT111" i="5"/>
  <c r="CS111" i="5"/>
  <c r="CQ111" i="5"/>
  <c r="CN111" i="5"/>
  <c r="CL111" i="5"/>
  <c r="CK111" i="5"/>
  <c r="CI111" i="5"/>
  <c r="CF111" i="5"/>
  <c r="AD111" i="5"/>
  <c r="AF111" i="5" s="1"/>
  <c r="AG111" i="5" s="1"/>
  <c r="AH111" i="5" s="1"/>
  <c r="AA111" i="5"/>
  <c r="U111" i="5"/>
  <c r="W111" i="5" s="1"/>
  <c r="X111" i="5" s="1"/>
  <c r="Y111" i="5" s="1"/>
  <c r="R111" i="5"/>
  <c r="CS110" i="5"/>
  <c r="CQ110" i="5"/>
  <c r="CT110" i="5" s="1"/>
  <c r="CN110" i="5"/>
  <c r="CL110" i="5"/>
  <c r="CK110" i="5"/>
  <c r="CI110" i="5"/>
  <c r="CF110" i="5"/>
  <c r="AF110" i="5"/>
  <c r="AG110" i="5" s="1"/>
  <c r="AH110" i="5" s="1"/>
  <c r="AD110" i="5"/>
  <c r="AA110" i="5"/>
  <c r="U110" i="5"/>
  <c r="W110" i="5" s="1"/>
  <c r="X110" i="5" s="1"/>
  <c r="Y110" i="5" s="1"/>
  <c r="R110" i="5"/>
  <c r="CT109" i="5"/>
  <c r="CS109" i="5"/>
  <c r="CQ109" i="5"/>
  <c r="CN109" i="5"/>
  <c r="CL109" i="5"/>
  <c r="CK109" i="5"/>
  <c r="CI109" i="5"/>
  <c r="CF109" i="5"/>
  <c r="AF109" i="5"/>
  <c r="AG109" i="5" s="1"/>
  <c r="AH109" i="5" s="1"/>
  <c r="AD109" i="5"/>
  <c r="AA109" i="5"/>
  <c r="U109" i="5"/>
  <c r="W109" i="5" s="1"/>
  <c r="X109" i="5" s="1"/>
  <c r="Y109" i="5" s="1"/>
  <c r="R109" i="5"/>
  <c r="CT108" i="5"/>
  <c r="CS108" i="5"/>
  <c r="CQ108" i="5"/>
  <c r="CN108" i="5"/>
  <c r="CK108" i="5"/>
  <c r="CI108" i="5"/>
  <c r="CL108" i="5" s="1"/>
  <c r="CF108" i="5"/>
  <c r="AF108" i="5"/>
  <c r="AG108" i="5" s="1"/>
  <c r="AH108" i="5" s="1"/>
  <c r="AD108" i="5"/>
  <c r="AA108" i="5"/>
  <c r="X108" i="5"/>
  <c r="Y108" i="5" s="1"/>
  <c r="U108" i="5"/>
  <c r="W108" i="5" s="1"/>
  <c r="R108" i="5"/>
  <c r="CT107" i="5"/>
  <c r="CS107" i="5"/>
  <c r="CQ107" i="5"/>
  <c r="CN107" i="5"/>
  <c r="CL107" i="5"/>
  <c r="CK107" i="5"/>
  <c r="CI107" i="5"/>
  <c r="CF107" i="5"/>
  <c r="AD107" i="5"/>
  <c r="AA107" i="5"/>
  <c r="U107" i="5"/>
  <c r="W107" i="5" s="1"/>
  <c r="X107" i="5" s="1"/>
  <c r="Y107" i="5" s="1"/>
  <c r="R107" i="5"/>
  <c r="CS106" i="5"/>
  <c r="CQ106" i="5"/>
  <c r="CT106" i="5" s="1"/>
  <c r="CN106" i="5"/>
  <c r="CK106" i="5"/>
  <c r="CI106" i="5"/>
  <c r="CL106" i="5" s="1"/>
  <c r="CF106" i="5"/>
  <c r="AF106" i="5"/>
  <c r="AG106" i="5" s="1"/>
  <c r="AH106" i="5" s="1"/>
  <c r="AD106" i="5"/>
  <c r="AA106" i="5"/>
  <c r="U106" i="5"/>
  <c r="W106" i="5" s="1"/>
  <c r="X106" i="5" s="1"/>
  <c r="Y106" i="5" s="1"/>
  <c r="R106" i="5"/>
  <c r="CS105" i="5"/>
  <c r="CQ105" i="5"/>
  <c r="CT105" i="5" s="1"/>
  <c r="CN105" i="5"/>
  <c r="CL105" i="5"/>
  <c r="CK105" i="5"/>
  <c r="CI105" i="5"/>
  <c r="CF105" i="5"/>
  <c r="AF105" i="5"/>
  <c r="AG105" i="5" s="1"/>
  <c r="AH105" i="5" s="1"/>
  <c r="AD105" i="5"/>
  <c r="AA105" i="5"/>
  <c r="U105" i="5"/>
  <c r="W105" i="5" s="1"/>
  <c r="X105" i="5" s="1"/>
  <c r="Y105" i="5" s="1"/>
  <c r="R105" i="5"/>
  <c r="CS104" i="5"/>
  <c r="CQ104" i="5"/>
  <c r="CT104" i="5" s="1"/>
  <c r="CN104" i="5"/>
  <c r="CK104" i="5"/>
  <c r="CI104" i="5"/>
  <c r="CL104" i="5" s="1"/>
  <c r="CF104" i="5"/>
  <c r="AF104" i="5"/>
  <c r="AG104" i="5" s="1"/>
  <c r="AH104" i="5" s="1"/>
  <c r="AD104" i="5"/>
  <c r="AA104" i="5"/>
  <c r="U104" i="5"/>
  <c r="W104" i="5" s="1"/>
  <c r="X104" i="5" s="1"/>
  <c r="Y104" i="5" s="1"/>
  <c r="R104" i="5"/>
  <c r="CT103" i="5"/>
  <c r="CS103" i="5"/>
  <c r="CQ103" i="5"/>
  <c r="CN103" i="5"/>
  <c r="CK103" i="5"/>
  <c r="CI103" i="5"/>
  <c r="CL103" i="5" s="1"/>
  <c r="CF103" i="5"/>
  <c r="AD103" i="5"/>
  <c r="AA103" i="5"/>
  <c r="U103" i="5"/>
  <c r="W103" i="5" s="1"/>
  <c r="X103" i="5" s="1"/>
  <c r="Y103" i="5" s="1"/>
  <c r="R103" i="5"/>
  <c r="CS102" i="5"/>
  <c r="CQ102" i="5"/>
  <c r="CN102" i="5"/>
  <c r="CK102" i="5"/>
  <c r="CI102" i="5"/>
  <c r="CL102" i="5" s="1"/>
  <c r="CF102" i="5"/>
  <c r="AF102" i="5"/>
  <c r="AG102" i="5" s="1"/>
  <c r="AH102" i="5" s="1"/>
  <c r="AD102" i="5"/>
  <c r="AA102" i="5"/>
  <c r="U102" i="5"/>
  <c r="W102" i="5" s="1"/>
  <c r="X102" i="5" s="1"/>
  <c r="Y102" i="5" s="1"/>
  <c r="R102" i="5"/>
  <c r="CS101" i="5"/>
  <c r="CQ101" i="5"/>
  <c r="CT101" i="5" s="1"/>
  <c r="CN101" i="5"/>
  <c r="CL101" i="5"/>
  <c r="CK101" i="5"/>
  <c r="CI101" i="5"/>
  <c r="CF101" i="5"/>
  <c r="AF101" i="5"/>
  <c r="AG101" i="5" s="1"/>
  <c r="AH101" i="5" s="1"/>
  <c r="AD101" i="5"/>
  <c r="AA101" i="5"/>
  <c r="U101" i="5"/>
  <c r="R101" i="5"/>
  <c r="CS100" i="5"/>
  <c r="CQ100" i="5"/>
  <c r="CT100" i="5" s="1"/>
  <c r="CN100" i="5"/>
  <c r="CK100" i="5"/>
  <c r="CI100" i="5"/>
  <c r="CF100" i="5"/>
  <c r="AF100" i="5"/>
  <c r="AG100" i="5" s="1"/>
  <c r="AH100" i="5" s="1"/>
  <c r="AD100" i="5"/>
  <c r="AA100" i="5"/>
  <c r="X100" i="5"/>
  <c r="Y100" i="5" s="1"/>
  <c r="W100" i="5"/>
  <c r="U100" i="5"/>
  <c r="R100" i="5"/>
  <c r="CT99" i="5"/>
  <c r="CS99" i="5"/>
  <c r="CQ99" i="5"/>
  <c r="CN99" i="5"/>
  <c r="CL99" i="5"/>
  <c r="CK99" i="5"/>
  <c r="CI99" i="5"/>
  <c r="CF99" i="5"/>
  <c r="AD99" i="5"/>
  <c r="AF99" i="5" s="1"/>
  <c r="AG99" i="5" s="1"/>
  <c r="AH99" i="5" s="1"/>
  <c r="AA99" i="5"/>
  <c r="X99" i="5"/>
  <c r="Y99" i="5" s="1"/>
  <c r="U99" i="5"/>
  <c r="W99" i="5" s="1"/>
  <c r="R99" i="5"/>
  <c r="CS98" i="5"/>
  <c r="CQ98" i="5"/>
  <c r="CN98" i="5"/>
  <c r="CK98" i="5"/>
  <c r="CI98" i="5"/>
  <c r="CL98" i="5" s="1"/>
  <c r="CF98" i="5"/>
  <c r="AD98" i="5"/>
  <c r="AA98" i="5"/>
  <c r="AF98" i="5" s="1"/>
  <c r="AG98" i="5" s="1"/>
  <c r="AH98" i="5" s="1"/>
  <c r="X98" i="5"/>
  <c r="Y98" i="5" s="1"/>
  <c r="U98" i="5"/>
  <c r="W98" i="5" s="1"/>
  <c r="R98" i="5"/>
  <c r="CT97" i="5"/>
  <c r="CS97" i="5"/>
  <c r="CQ97" i="5"/>
  <c r="CN97" i="5"/>
  <c r="CL97" i="5"/>
  <c r="CK97" i="5"/>
  <c r="CI97" i="5"/>
  <c r="CF97" i="5"/>
  <c r="AD97" i="5"/>
  <c r="AA97" i="5"/>
  <c r="AF97" i="5" s="1"/>
  <c r="AG97" i="5" s="1"/>
  <c r="AH97" i="5" s="1"/>
  <c r="U97" i="5"/>
  <c r="W97" i="5" s="1"/>
  <c r="X97" i="5" s="1"/>
  <c r="Y97" i="5" s="1"/>
  <c r="R97" i="5"/>
  <c r="CT96" i="5"/>
  <c r="CS96" i="5"/>
  <c r="CQ96" i="5"/>
  <c r="CN96" i="5"/>
  <c r="CK96" i="5"/>
  <c r="CI96" i="5"/>
  <c r="CF96" i="5"/>
  <c r="AF96" i="5"/>
  <c r="AG96" i="5" s="1"/>
  <c r="AH96" i="5" s="1"/>
  <c r="AD96" i="5"/>
  <c r="AA96" i="5"/>
  <c r="U96" i="5"/>
  <c r="W96" i="5" s="1"/>
  <c r="X96" i="5" s="1"/>
  <c r="Y96" i="5" s="1"/>
  <c r="R96" i="5"/>
  <c r="CT95" i="5"/>
  <c r="CS95" i="5"/>
  <c r="CQ95" i="5"/>
  <c r="CN95" i="5"/>
  <c r="CK95" i="5"/>
  <c r="CI95" i="5"/>
  <c r="CL95" i="5" s="1"/>
  <c r="CF95" i="5"/>
  <c r="CD95" i="5"/>
  <c r="CC95" i="5"/>
  <c r="CA95" i="5"/>
  <c r="BX95" i="5"/>
  <c r="BM95" i="5"/>
  <c r="BK95" i="5"/>
  <c r="BN95" i="5" s="1"/>
  <c r="BH95" i="5"/>
  <c r="BF95" i="5"/>
  <c r="BE95" i="5"/>
  <c r="BC95" i="5"/>
  <c r="AZ95" i="5"/>
  <c r="AO95" i="5"/>
  <c r="AM95" i="5"/>
  <c r="AP95" i="5" s="1"/>
  <c r="AJ95" i="5"/>
  <c r="U95" i="5"/>
  <c r="R95" i="5"/>
  <c r="CT94" i="5"/>
  <c r="CS94" i="5"/>
  <c r="CQ94" i="5"/>
  <c r="CN94" i="5"/>
  <c r="CK94" i="5"/>
  <c r="CI94" i="5"/>
  <c r="CF94" i="5"/>
  <c r="CD94" i="5"/>
  <c r="CC94" i="5"/>
  <c r="CA94" i="5"/>
  <c r="BX94" i="5"/>
  <c r="BM94" i="5"/>
  <c r="BK94" i="5"/>
  <c r="BN94" i="5" s="1"/>
  <c r="BH94" i="5"/>
  <c r="BF94" i="5"/>
  <c r="BE94" i="5"/>
  <c r="BC94" i="5"/>
  <c r="AZ94" i="5"/>
  <c r="AO94" i="5"/>
  <c r="AM94" i="5"/>
  <c r="AJ94" i="5"/>
  <c r="U94" i="5"/>
  <c r="W94" i="5" s="1"/>
  <c r="X94" i="5" s="1"/>
  <c r="Y94" i="5" s="1"/>
  <c r="R94" i="5"/>
  <c r="U93" i="5"/>
  <c r="W93" i="5" s="1"/>
  <c r="X93" i="5" s="1"/>
  <c r="Y93" i="5" s="1"/>
  <c r="R93" i="5"/>
  <c r="X92" i="5"/>
  <c r="Y92" i="5" s="1"/>
  <c r="U92" i="5"/>
  <c r="W92" i="5" s="1"/>
  <c r="R92" i="5"/>
  <c r="AD91" i="5"/>
  <c r="AA91" i="5"/>
  <c r="AF91" i="5" s="1"/>
  <c r="AG91" i="5" s="1"/>
  <c r="AH91" i="5" s="1"/>
  <c r="U91" i="5"/>
  <c r="W91" i="5" s="1"/>
  <c r="X91" i="5" s="1"/>
  <c r="Y91" i="5" s="1"/>
  <c r="R91" i="5"/>
  <c r="AF90" i="5"/>
  <c r="AG90" i="5" s="1"/>
  <c r="AH90" i="5" s="1"/>
  <c r="AD90" i="5"/>
  <c r="AA90" i="5"/>
  <c r="U90" i="5"/>
  <c r="W90" i="5" s="1"/>
  <c r="X90" i="5" s="1"/>
  <c r="Y90" i="5" s="1"/>
  <c r="R90" i="5"/>
  <c r="AD89" i="5"/>
  <c r="AF89" i="5" s="1"/>
  <c r="AG89" i="5" s="1"/>
  <c r="AH89" i="5" s="1"/>
  <c r="AA89" i="5"/>
  <c r="U89" i="5"/>
  <c r="W89" i="5" s="1"/>
  <c r="X89" i="5" s="1"/>
  <c r="Y89" i="5" s="1"/>
  <c r="R89" i="5"/>
  <c r="AD88" i="5"/>
  <c r="AF88" i="5" s="1"/>
  <c r="AG88" i="5" s="1"/>
  <c r="AH88" i="5" s="1"/>
  <c r="AA88" i="5"/>
  <c r="X88" i="5"/>
  <c r="Y88" i="5" s="1"/>
  <c r="W88" i="5"/>
  <c r="U88" i="5"/>
  <c r="R88" i="5"/>
  <c r="AF87" i="5"/>
  <c r="AG87" i="5" s="1"/>
  <c r="AH87" i="5" s="1"/>
  <c r="AD87" i="5"/>
  <c r="AA87" i="5"/>
  <c r="U87" i="5"/>
  <c r="R87" i="5"/>
  <c r="AF86" i="5"/>
  <c r="AG86" i="5" s="1"/>
  <c r="AH86" i="5" s="1"/>
  <c r="AD86" i="5"/>
  <c r="AA86" i="5"/>
  <c r="X86" i="5"/>
  <c r="Y86" i="5" s="1"/>
  <c r="W86" i="5"/>
  <c r="U86" i="5"/>
  <c r="R86" i="5"/>
  <c r="AX85" i="5"/>
  <c r="AW85" i="5"/>
  <c r="AU85" i="5"/>
  <c r="AR85" i="5"/>
  <c r="AP85" i="5"/>
  <c r="AO85" i="5"/>
  <c r="AM85" i="5"/>
  <c r="AJ85" i="5"/>
  <c r="U85" i="5"/>
  <c r="R85" i="5"/>
  <c r="AX84" i="5"/>
  <c r="AW84" i="5"/>
  <c r="AU84" i="5"/>
  <c r="AR84" i="5"/>
  <c r="AO84" i="5"/>
  <c r="AM84" i="5"/>
  <c r="AJ84" i="5"/>
  <c r="AP84" i="5" s="1"/>
  <c r="U84" i="5"/>
  <c r="W84" i="5" s="1"/>
  <c r="X84" i="5" s="1"/>
  <c r="Y84" i="5" s="1"/>
  <c r="R84" i="5"/>
  <c r="AD83" i="5"/>
  <c r="AA83" i="5"/>
  <c r="AF83" i="5" s="1"/>
  <c r="AG83" i="5" s="1"/>
  <c r="AH83" i="5" s="1"/>
  <c r="X83" i="5"/>
  <c r="Y83" i="5" s="1"/>
  <c r="W83" i="5"/>
  <c r="U83" i="5"/>
  <c r="R83" i="5"/>
  <c r="AD82" i="5"/>
  <c r="AA82" i="5"/>
  <c r="AF82" i="5" s="1"/>
  <c r="AG82" i="5" s="1"/>
  <c r="AH82" i="5" s="1"/>
  <c r="U82" i="5"/>
  <c r="R82" i="5"/>
  <c r="AH81" i="5"/>
  <c r="AF81" i="5"/>
  <c r="AG81" i="5" s="1"/>
  <c r="AD81" i="5"/>
  <c r="AA81" i="5"/>
  <c r="U81" i="5"/>
  <c r="W81" i="5" s="1"/>
  <c r="X81" i="5" s="1"/>
  <c r="Y81" i="5" s="1"/>
  <c r="R81" i="5"/>
  <c r="AH80" i="5"/>
  <c r="AD80" i="5"/>
  <c r="AF80" i="5" s="1"/>
  <c r="AG80" i="5" s="1"/>
  <c r="AA80" i="5"/>
  <c r="U80" i="5"/>
  <c r="W80" i="5" s="1"/>
  <c r="X80" i="5" s="1"/>
  <c r="Y80" i="5" s="1"/>
  <c r="R80" i="5"/>
  <c r="AD79" i="5"/>
  <c r="AF79" i="5" s="1"/>
  <c r="AG79" i="5" s="1"/>
  <c r="AH79" i="5" s="1"/>
  <c r="AA79" i="5"/>
  <c r="X79" i="5"/>
  <c r="Y79" i="5" s="1"/>
  <c r="W79" i="5"/>
  <c r="U79" i="5"/>
  <c r="R79" i="5"/>
  <c r="AF78" i="5"/>
  <c r="AG78" i="5" s="1"/>
  <c r="AH78" i="5" s="1"/>
  <c r="AD78" i="5"/>
  <c r="AA78" i="5"/>
  <c r="U78" i="5"/>
  <c r="R78" i="5"/>
  <c r="AF77" i="5"/>
  <c r="AG77" i="5" s="1"/>
  <c r="AH77" i="5" s="1"/>
  <c r="AD77" i="5"/>
  <c r="AA77" i="5"/>
  <c r="X77" i="5"/>
  <c r="Y77" i="5" s="1"/>
  <c r="W77" i="5"/>
  <c r="U77" i="5"/>
  <c r="R77" i="5"/>
  <c r="AD76" i="5"/>
  <c r="AA76" i="5"/>
  <c r="Y76" i="5"/>
  <c r="X76" i="5"/>
  <c r="U76" i="5"/>
  <c r="W76" i="5" s="1"/>
  <c r="R76" i="5"/>
  <c r="AD75" i="5"/>
  <c r="AF75" i="5" s="1"/>
  <c r="AG75" i="5" s="1"/>
  <c r="AH75" i="5" s="1"/>
  <c r="AA75" i="5"/>
  <c r="X75" i="5"/>
  <c r="Y75" i="5" s="1"/>
  <c r="W75" i="5"/>
  <c r="U75" i="5"/>
  <c r="R75" i="5"/>
  <c r="U74" i="5"/>
  <c r="R74" i="5"/>
  <c r="W74" i="5" s="1"/>
  <c r="X74" i="5" s="1"/>
  <c r="Y74" i="5" s="1"/>
  <c r="U73" i="5"/>
  <c r="W73" i="5" s="1"/>
  <c r="X73" i="5" s="1"/>
  <c r="Y73" i="5" s="1"/>
  <c r="R73" i="5"/>
  <c r="Y72" i="5"/>
  <c r="W72" i="5"/>
  <c r="X72" i="5" s="1"/>
  <c r="U72" i="5"/>
  <c r="R72" i="5"/>
  <c r="U71" i="5"/>
  <c r="W71" i="5" s="1"/>
  <c r="X71" i="5" s="1"/>
  <c r="Y71" i="5" s="1"/>
  <c r="R71" i="5"/>
  <c r="U70" i="5"/>
  <c r="R70" i="5"/>
  <c r="BM69" i="5"/>
  <c r="BK69" i="5"/>
  <c r="BH69" i="5"/>
  <c r="BN69" i="5" s="1"/>
  <c r="BE69" i="5"/>
  <c r="BC69" i="5"/>
  <c r="AZ69" i="5"/>
  <c r="BF69" i="5" s="1"/>
  <c r="AD69" i="5"/>
  <c r="AF69" i="5" s="1"/>
  <c r="AG69" i="5" s="1"/>
  <c r="AH69" i="5" s="1"/>
  <c r="AA69" i="5"/>
  <c r="AF68" i="5"/>
  <c r="AG68" i="5" s="1"/>
  <c r="AH68" i="5" s="1"/>
  <c r="AD68" i="5"/>
  <c r="AA68" i="5"/>
  <c r="X68" i="5"/>
  <c r="Y68" i="5" s="1"/>
  <c r="W68" i="5"/>
  <c r="U68" i="5"/>
  <c r="R68" i="5"/>
  <c r="CD67" i="5"/>
  <c r="CC67" i="5"/>
  <c r="CA67" i="5"/>
  <c r="BX67" i="5"/>
  <c r="BV67" i="5"/>
  <c r="BU67" i="5"/>
  <c r="BS67" i="5"/>
  <c r="BP67" i="5"/>
  <c r="BN67" i="5"/>
  <c r="BM67" i="5"/>
  <c r="BK67" i="5"/>
  <c r="BH67" i="5"/>
  <c r="BF67" i="5"/>
  <c r="BE67" i="5"/>
  <c r="BC67" i="5"/>
  <c r="AZ67" i="5"/>
  <c r="AG67" i="5"/>
  <c r="AH67" i="5" s="1"/>
  <c r="AF67" i="5"/>
  <c r="AD67" i="5"/>
  <c r="AA67" i="5"/>
  <c r="U67" i="5"/>
  <c r="R67" i="5"/>
  <c r="CC66" i="5"/>
  <c r="CA66" i="5"/>
  <c r="CD66" i="5" s="1"/>
  <c r="BX66" i="5"/>
  <c r="BU66" i="5"/>
  <c r="BS66" i="5"/>
  <c r="BV66" i="5" s="1"/>
  <c r="BP66" i="5"/>
  <c r="BM66" i="5"/>
  <c r="BK66" i="5"/>
  <c r="BN66" i="5" s="1"/>
  <c r="BH66" i="5"/>
  <c r="BE66" i="5"/>
  <c r="BC66" i="5"/>
  <c r="AZ66" i="5"/>
  <c r="AF66" i="5"/>
  <c r="AG66" i="5" s="1"/>
  <c r="AH66" i="5" s="1"/>
  <c r="AD66" i="5"/>
  <c r="AA66" i="5"/>
  <c r="X66" i="5"/>
  <c r="Y66" i="5" s="1"/>
  <c r="W66" i="5"/>
  <c r="U66" i="5"/>
  <c r="R66" i="5"/>
  <c r="CL65" i="5"/>
  <c r="CK65" i="5"/>
  <c r="CI65" i="5"/>
  <c r="CF65" i="5"/>
  <c r="CD65" i="5"/>
  <c r="CC65" i="5"/>
  <c r="BU65" i="5"/>
  <c r="BS65" i="5"/>
  <c r="BV65" i="5" s="1"/>
  <c r="BP65" i="5"/>
  <c r="AD65" i="5"/>
  <c r="AA65" i="5"/>
  <c r="X65" i="5"/>
  <c r="Y65" i="5" s="1"/>
  <c r="U65" i="5"/>
  <c r="W65" i="5" s="1"/>
  <c r="R65" i="5"/>
  <c r="CK64" i="5"/>
  <c r="CI64" i="5"/>
  <c r="CL64" i="5" s="1"/>
  <c r="CF64" i="5"/>
  <c r="CD64" i="5"/>
  <c r="CC64" i="5"/>
  <c r="BU64" i="5"/>
  <c r="BS64" i="5"/>
  <c r="BP64" i="5"/>
  <c r="AF64" i="5"/>
  <c r="AG64" i="5" s="1"/>
  <c r="AH64" i="5" s="1"/>
  <c r="AD64" i="5"/>
  <c r="AA64" i="5"/>
  <c r="U64" i="5"/>
  <c r="W64" i="5" s="1"/>
  <c r="X64" i="5" s="1"/>
  <c r="Y64" i="5" s="1"/>
  <c r="R64" i="5"/>
  <c r="AP63" i="5"/>
  <c r="AO63" i="5"/>
  <c r="AM63" i="5"/>
  <c r="AJ63" i="5"/>
  <c r="AD63" i="5"/>
  <c r="AA63" i="5"/>
  <c r="AF63" i="5" s="1"/>
  <c r="AG63" i="5" s="1"/>
  <c r="AH63" i="5" s="1"/>
  <c r="U63" i="5"/>
  <c r="R63" i="5"/>
  <c r="AH62" i="5"/>
  <c r="AF62" i="5"/>
  <c r="AG62" i="5" s="1"/>
  <c r="AD62" i="5"/>
  <c r="AA62" i="5"/>
  <c r="AD61" i="5"/>
  <c r="AF61" i="5" s="1"/>
  <c r="AG61" i="5" s="1"/>
  <c r="AH61" i="5" s="1"/>
  <c r="AA61" i="5"/>
  <c r="AX60" i="5"/>
  <c r="AW60" i="5"/>
  <c r="AU60" i="5"/>
  <c r="AR60" i="5"/>
  <c r="AO60" i="5"/>
  <c r="AM60" i="5"/>
  <c r="AP60" i="5" s="1"/>
  <c r="AJ60" i="5"/>
  <c r="Y60" i="5"/>
  <c r="U60" i="5"/>
  <c r="W60" i="5" s="1"/>
  <c r="X60" i="5" s="1"/>
  <c r="R60" i="5"/>
  <c r="AW59" i="5"/>
  <c r="AU59" i="5"/>
  <c r="AR59" i="5"/>
  <c r="AX59" i="5" s="1"/>
  <c r="AO59" i="5"/>
  <c r="AM59" i="5"/>
  <c r="AP59" i="5" s="1"/>
  <c r="AJ59" i="5"/>
  <c r="U59" i="5"/>
  <c r="W59" i="5" s="1"/>
  <c r="X59" i="5" s="1"/>
  <c r="Y59" i="5" s="1"/>
  <c r="R59" i="5"/>
  <c r="CC58" i="5"/>
  <c r="CA58" i="5"/>
  <c r="BX58" i="5"/>
  <c r="BV58" i="5"/>
  <c r="BU58" i="5"/>
  <c r="BS58" i="5"/>
  <c r="BP58" i="5"/>
  <c r="AD58" i="5"/>
  <c r="AF58" i="5" s="1"/>
  <c r="AG58" i="5" s="1"/>
  <c r="AH58" i="5" s="1"/>
  <c r="AA58" i="5"/>
  <c r="X58" i="5"/>
  <c r="Y58" i="5" s="1"/>
  <c r="U58" i="5"/>
  <c r="W58" i="5" s="1"/>
  <c r="R58" i="5"/>
  <c r="AD57" i="5"/>
  <c r="AA57" i="5"/>
  <c r="AF57" i="5" s="1"/>
  <c r="AG57" i="5" s="1"/>
  <c r="AH57" i="5" s="1"/>
  <c r="U57" i="5"/>
  <c r="W57" i="5" s="1"/>
  <c r="X57" i="5" s="1"/>
  <c r="Y57" i="5" s="1"/>
  <c r="R57" i="5"/>
  <c r="AF56" i="5"/>
  <c r="AG56" i="5" s="1"/>
  <c r="AH56" i="5" s="1"/>
  <c r="AD56" i="5"/>
  <c r="AA56" i="5"/>
  <c r="U56" i="5"/>
  <c r="W56" i="5" s="1"/>
  <c r="X56" i="5" s="1"/>
  <c r="Y56" i="5" s="1"/>
  <c r="R56" i="5"/>
  <c r="AD55" i="5"/>
  <c r="AF55" i="5" s="1"/>
  <c r="AG55" i="5" s="1"/>
  <c r="AH55" i="5" s="1"/>
  <c r="AA55" i="5"/>
  <c r="X55" i="5"/>
  <c r="Y55" i="5" s="1"/>
  <c r="U55" i="5"/>
  <c r="W55" i="5" s="1"/>
  <c r="R55" i="5"/>
  <c r="AF54" i="5"/>
  <c r="AG54" i="5" s="1"/>
  <c r="AH54" i="5" s="1"/>
  <c r="AD54" i="5"/>
  <c r="AA54" i="5"/>
  <c r="U54" i="5"/>
  <c r="W54" i="5" s="1"/>
  <c r="X54" i="5" s="1"/>
  <c r="Y54" i="5" s="1"/>
  <c r="R54" i="5"/>
  <c r="AG53" i="5"/>
  <c r="AH53" i="5" s="1"/>
  <c r="AF53" i="5"/>
  <c r="AD53" i="5"/>
  <c r="AA53" i="5"/>
  <c r="U53" i="5"/>
  <c r="R53" i="5"/>
  <c r="AF52" i="5"/>
  <c r="AG52" i="5" s="1"/>
  <c r="AH52" i="5" s="1"/>
  <c r="AD52" i="5"/>
  <c r="AA52" i="5"/>
  <c r="W52" i="5"/>
  <c r="X52" i="5" s="1"/>
  <c r="Y52" i="5" s="1"/>
  <c r="U52" i="5"/>
  <c r="R52" i="5"/>
  <c r="AD51" i="5"/>
  <c r="AA51" i="5"/>
  <c r="U51" i="5"/>
  <c r="W51" i="5" s="1"/>
  <c r="X51" i="5" s="1"/>
  <c r="Y51" i="5" s="1"/>
  <c r="R51" i="5"/>
  <c r="AD50" i="5"/>
  <c r="AF50" i="5" s="1"/>
  <c r="AG50" i="5" s="1"/>
  <c r="AH50" i="5" s="1"/>
  <c r="AA50" i="5"/>
  <c r="X50" i="5"/>
  <c r="Y50" i="5" s="1"/>
  <c r="U50" i="5"/>
  <c r="W50" i="5" s="1"/>
  <c r="R50" i="5"/>
  <c r="AD49" i="5"/>
  <c r="AA49" i="5"/>
  <c r="AF49" i="5" s="1"/>
  <c r="AG49" i="5" s="1"/>
  <c r="AH49" i="5" s="1"/>
  <c r="U49" i="5"/>
  <c r="W49" i="5" s="1"/>
  <c r="X49" i="5" s="1"/>
  <c r="Y49" i="5" s="1"/>
  <c r="R49" i="5"/>
  <c r="AF48" i="5"/>
  <c r="AG48" i="5" s="1"/>
  <c r="AH48" i="5" s="1"/>
  <c r="AD48" i="5"/>
  <c r="AA48" i="5"/>
  <c r="U48" i="5"/>
  <c r="W48" i="5" s="1"/>
  <c r="X48" i="5" s="1"/>
  <c r="Y48" i="5" s="1"/>
  <c r="R48" i="5"/>
  <c r="AD47" i="5"/>
  <c r="AF47" i="5" s="1"/>
  <c r="AG47" i="5" s="1"/>
  <c r="AH47" i="5" s="1"/>
  <c r="AA47" i="5"/>
  <c r="U47" i="5"/>
  <c r="W47" i="5" s="1"/>
  <c r="X47" i="5" s="1"/>
  <c r="Y47" i="5" s="1"/>
  <c r="R47" i="5"/>
  <c r="AF46" i="5"/>
  <c r="AG46" i="5" s="1"/>
  <c r="AH46" i="5" s="1"/>
  <c r="AD46" i="5"/>
  <c r="AA46" i="5"/>
  <c r="U46" i="5"/>
  <c r="W46" i="5" s="1"/>
  <c r="X46" i="5" s="1"/>
  <c r="Y46" i="5" s="1"/>
  <c r="R46" i="5"/>
  <c r="X45" i="5"/>
  <c r="Y45" i="5" s="1"/>
  <c r="W45" i="5"/>
  <c r="U45" i="5"/>
  <c r="R45" i="5"/>
  <c r="U44" i="5"/>
  <c r="R44" i="5"/>
  <c r="AF43" i="5"/>
  <c r="AG43" i="5" s="1"/>
  <c r="AH43" i="5" s="1"/>
  <c r="AD43" i="5"/>
  <c r="AA43" i="5"/>
  <c r="W43" i="5"/>
  <c r="X43" i="5" s="1"/>
  <c r="Y43" i="5" s="1"/>
  <c r="U43" i="5"/>
  <c r="R43" i="5"/>
  <c r="AA42" i="5"/>
  <c r="AF42" i="5" s="1"/>
  <c r="AG42" i="5" s="1"/>
  <c r="AH42" i="5" s="1"/>
  <c r="Y42" i="5"/>
  <c r="U42" i="5"/>
  <c r="R42" i="5"/>
  <c r="W42" i="5" s="1"/>
  <c r="X42" i="5" s="1"/>
  <c r="AD41" i="5"/>
  <c r="AF41" i="5" s="1"/>
  <c r="AG41" i="5" s="1"/>
  <c r="AH41" i="5" s="1"/>
  <c r="AA41" i="5"/>
  <c r="Y41" i="5"/>
  <c r="X41" i="5"/>
  <c r="W41" i="5"/>
  <c r="U41" i="5"/>
  <c r="R41" i="5"/>
  <c r="AA40" i="5"/>
  <c r="AF40" i="5" s="1"/>
  <c r="AG40" i="5" s="1"/>
  <c r="AH40" i="5" s="1"/>
  <c r="U40" i="5"/>
  <c r="R40" i="5"/>
  <c r="W40" i="5" s="1"/>
  <c r="X40" i="5" s="1"/>
  <c r="Y40" i="5" s="1"/>
  <c r="CC39" i="5"/>
  <c r="CA39" i="5"/>
  <c r="BX39" i="5"/>
  <c r="BV39" i="5"/>
  <c r="BU39" i="5"/>
  <c r="BS39" i="5"/>
  <c r="BP39" i="5"/>
  <c r="BM39" i="5"/>
  <c r="BK39" i="5"/>
  <c r="BH39" i="5"/>
  <c r="BF39" i="5"/>
  <c r="BE39" i="5"/>
  <c r="BC39" i="5"/>
  <c r="AZ39" i="5"/>
  <c r="AO39" i="5"/>
  <c r="AM39" i="5"/>
  <c r="AP39" i="5" s="1"/>
  <c r="AJ39" i="5"/>
  <c r="AD39" i="5"/>
  <c r="AA39" i="5"/>
  <c r="U39" i="5"/>
  <c r="W39" i="5" s="1"/>
  <c r="X39" i="5" s="1"/>
  <c r="Y39" i="5" s="1"/>
  <c r="R39" i="5"/>
  <c r="CC38" i="5"/>
  <c r="CA38" i="5"/>
  <c r="BX38" i="5"/>
  <c r="BU38" i="5"/>
  <c r="BS38" i="5"/>
  <c r="BV38" i="5" s="1"/>
  <c r="BP38" i="5"/>
  <c r="BM38" i="5"/>
  <c r="BK38" i="5"/>
  <c r="BN38" i="5" s="1"/>
  <c r="BH38" i="5"/>
  <c r="BE38" i="5"/>
  <c r="BC38" i="5"/>
  <c r="BF38" i="5" s="1"/>
  <c r="AZ38" i="5"/>
  <c r="AP38" i="5"/>
  <c r="AO38" i="5"/>
  <c r="AM38" i="5"/>
  <c r="AJ38" i="5"/>
  <c r="AD38" i="5"/>
  <c r="AF38" i="5" s="1"/>
  <c r="AG38" i="5" s="1"/>
  <c r="AH38" i="5" s="1"/>
  <c r="AA38" i="5"/>
  <c r="Y38" i="5"/>
  <c r="U38" i="5"/>
  <c r="W38" i="5" s="1"/>
  <c r="X38" i="5" s="1"/>
  <c r="R38" i="5"/>
  <c r="CC37" i="5"/>
  <c r="CA37" i="5"/>
  <c r="CD37" i="5" s="1"/>
  <c r="BX37" i="5"/>
  <c r="BV37" i="5"/>
  <c r="BU37" i="5"/>
  <c r="BS37" i="5"/>
  <c r="BP37" i="5"/>
  <c r="BM37" i="5"/>
  <c r="BK37" i="5"/>
  <c r="BH37" i="5"/>
  <c r="BF37" i="5"/>
  <c r="BE37" i="5"/>
  <c r="BC37" i="5"/>
  <c r="AZ37" i="5"/>
  <c r="AD37" i="5"/>
  <c r="AF37" i="5" s="1"/>
  <c r="AG37" i="5" s="1"/>
  <c r="AH37" i="5" s="1"/>
  <c r="AA37" i="5"/>
  <c r="U37" i="5"/>
  <c r="W37" i="5" s="1"/>
  <c r="X37" i="5" s="1"/>
  <c r="Y37" i="5" s="1"/>
  <c r="R37" i="5"/>
  <c r="CD36" i="5"/>
  <c r="CC36" i="5"/>
  <c r="CA36" i="5"/>
  <c r="BX36" i="5"/>
  <c r="BU36" i="5"/>
  <c r="BS36" i="5"/>
  <c r="BV36" i="5" s="1"/>
  <c r="BP36" i="5"/>
  <c r="BN36" i="5"/>
  <c r="BM36" i="5"/>
  <c r="BK36" i="5"/>
  <c r="BH36" i="5"/>
  <c r="BE36" i="5"/>
  <c r="BC36" i="5"/>
  <c r="BF36" i="5" s="1"/>
  <c r="AZ36" i="5"/>
  <c r="AG36" i="5"/>
  <c r="AH36" i="5" s="1"/>
  <c r="AF36" i="5"/>
  <c r="AD36" i="5"/>
  <c r="AA36" i="5"/>
  <c r="U36" i="5"/>
  <c r="W36" i="5" s="1"/>
  <c r="X36" i="5" s="1"/>
  <c r="Y36" i="5" s="1"/>
  <c r="R36" i="5"/>
  <c r="CD35" i="5"/>
  <c r="CC35" i="5"/>
  <c r="CA35" i="5"/>
  <c r="BX35" i="5"/>
  <c r="BU35" i="5"/>
  <c r="BS35" i="5"/>
  <c r="BP35" i="5"/>
  <c r="BN35" i="5"/>
  <c r="BM35" i="5"/>
  <c r="BK35" i="5"/>
  <c r="BH35" i="5"/>
  <c r="BE35" i="5"/>
  <c r="BC35" i="5"/>
  <c r="BF35" i="5" s="1"/>
  <c r="AZ35" i="5"/>
  <c r="AD35" i="5"/>
  <c r="AF35" i="5" s="1"/>
  <c r="AG35" i="5" s="1"/>
  <c r="AH35" i="5" s="1"/>
  <c r="AA35" i="5"/>
  <c r="W35" i="5"/>
  <c r="X35" i="5" s="1"/>
  <c r="Y35" i="5" s="1"/>
  <c r="U35" i="5"/>
  <c r="R35" i="5"/>
  <c r="CC34" i="5"/>
  <c r="CA34" i="5"/>
  <c r="CD34" i="5" s="1"/>
  <c r="BX34" i="5"/>
  <c r="BV34" i="5"/>
  <c r="BU34" i="5"/>
  <c r="BS34" i="5"/>
  <c r="BP34" i="5"/>
  <c r="BM34" i="5"/>
  <c r="BK34" i="5"/>
  <c r="BN34" i="5" s="1"/>
  <c r="BH34" i="5"/>
  <c r="BF34" i="5"/>
  <c r="BE34" i="5"/>
  <c r="BC34" i="5"/>
  <c r="AZ34" i="5"/>
  <c r="AD34" i="5"/>
  <c r="AF34" i="5" s="1"/>
  <c r="AG34" i="5" s="1"/>
  <c r="AH34" i="5" s="1"/>
  <c r="AA34" i="5"/>
  <c r="Y34" i="5"/>
  <c r="U34" i="5"/>
  <c r="W34" i="5" s="1"/>
  <c r="X34" i="5" s="1"/>
  <c r="R34" i="5"/>
  <c r="CC33" i="5"/>
  <c r="CA33" i="5"/>
  <c r="BX33" i="5"/>
  <c r="BV33" i="5"/>
  <c r="BU33" i="5"/>
  <c r="BS33" i="5"/>
  <c r="BP33" i="5"/>
  <c r="BM33" i="5"/>
  <c r="BK33" i="5"/>
  <c r="BH33" i="5"/>
  <c r="BF33" i="5"/>
  <c r="BE33" i="5"/>
  <c r="BC33" i="5"/>
  <c r="AZ33" i="5"/>
  <c r="AD33" i="5"/>
  <c r="AF33" i="5" s="1"/>
  <c r="AG33" i="5" s="1"/>
  <c r="AH33" i="5" s="1"/>
  <c r="AA33" i="5"/>
  <c r="U33" i="5"/>
  <c r="W33" i="5" s="1"/>
  <c r="X33" i="5" s="1"/>
  <c r="Y33" i="5" s="1"/>
  <c r="R33" i="5"/>
  <c r="CD32" i="5"/>
  <c r="CC32" i="5"/>
  <c r="CA32" i="5"/>
  <c r="BX32" i="5"/>
  <c r="BU32" i="5"/>
  <c r="BS32" i="5"/>
  <c r="BV32" i="5" s="1"/>
  <c r="BP32" i="5"/>
  <c r="BN32" i="5"/>
  <c r="BM32" i="5"/>
  <c r="BK32" i="5"/>
  <c r="BH32" i="5"/>
  <c r="BE32" i="5"/>
  <c r="BC32" i="5"/>
  <c r="BF32" i="5" s="1"/>
  <c r="AZ32" i="5"/>
  <c r="AG32" i="5"/>
  <c r="AH32" i="5" s="1"/>
  <c r="AF32" i="5"/>
  <c r="AD32" i="5"/>
  <c r="AA32" i="5"/>
  <c r="U32" i="5"/>
  <c r="R32" i="5"/>
  <c r="CD31" i="5"/>
  <c r="CC31" i="5"/>
  <c r="CA31" i="5"/>
  <c r="BX31" i="5"/>
  <c r="BU31" i="5"/>
  <c r="BS31" i="5"/>
  <c r="BV31" i="5" s="1"/>
  <c r="BP31" i="5"/>
  <c r="BN31" i="5"/>
  <c r="BM31" i="5"/>
  <c r="BK31" i="5"/>
  <c r="BH31" i="5"/>
  <c r="BE31" i="5"/>
  <c r="BC31" i="5"/>
  <c r="AZ31" i="5"/>
  <c r="AD31" i="5"/>
  <c r="AF31" i="5" s="1"/>
  <c r="AG31" i="5" s="1"/>
  <c r="AH31" i="5" s="1"/>
  <c r="AA31" i="5"/>
  <c r="CC30" i="5"/>
  <c r="CA30" i="5"/>
  <c r="CD30" i="5" s="1"/>
  <c r="BX30" i="5"/>
  <c r="BU30" i="5"/>
  <c r="BS30" i="5"/>
  <c r="BV30" i="5" s="1"/>
  <c r="BP30" i="5"/>
  <c r="BM30" i="5"/>
  <c r="BK30" i="5"/>
  <c r="BN30" i="5" s="1"/>
  <c r="BH30" i="5"/>
  <c r="BE30" i="5"/>
  <c r="BC30" i="5"/>
  <c r="BF30" i="5" s="1"/>
  <c r="AZ30" i="5"/>
  <c r="AF30" i="5"/>
  <c r="AG30" i="5" s="1"/>
  <c r="AH30" i="5" s="1"/>
  <c r="AD30" i="5"/>
  <c r="AA30" i="5"/>
  <c r="AD29" i="5"/>
  <c r="AA29" i="5"/>
  <c r="U29" i="5"/>
  <c r="W29" i="5" s="1"/>
  <c r="X29" i="5" s="1"/>
  <c r="Y29" i="5" s="1"/>
  <c r="R29" i="5"/>
  <c r="AW28" i="5"/>
  <c r="AU28" i="5"/>
  <c r="AR28" i="5"/>
  <c r="AP28" i="5"/>
  <c r="AO28" i="5"/>
  <c r="AM28" i="5"/>
  <c r="AJ28" i="5"/>
  <c r="AD28" i="5"/>
  <c r="AF28" i="5" s="1"/>
  <c r="AG28" i="5" s="1"/>
  <c r="AH28" i="5" s="1"/>
  <c r="AA28" i="5"/>
  <c r="U28" i="5"/>
  <c r="W28" i="5" s="1"/>
  <c r="X28" i="5" s="1"/>
  <c r="Y28" i="5" s="1"/>
  <c r="R28" i="5"/>
  <c r="AX27" i="5"/>
  <c r="AW27" i="5"/>
  <c r="AU27" i="5"/>
  <c r="AR27" i="5"/>
  <c r="AO27" i="5"/>
  <c r="AM27" i="5"/>
  <c r="AP27" i="5" s="1"/>
  <c r="AJ27" i="5"/>
  <c r="AG27" i="5"/>
  <c r="AH27" i="5" s="1"/>
  <c r="AF27" i="5"/>
  <c r="AD27" i="5"/>
  <c r="AA27" i="5"/>
  <c r="U27" i="5"/>
  <c r="W27" i="5" s="1"/>
  <c r="X27" i="5" s="1"/>
  <c r="Y27" i="5" s="1"/>
  <c r="R27" i="5"/>
  <c r="AX26" i="5"/>
  <c r="AW26" i="5"/>
  <c r="AU26" i="5"/>
  <c r="AR26" i="5"/>
  <c r="AO26" i="5"/>
  <c r="AM26" i="5"/>
  <c r="AJ26" i="5"/>
  <c r="AD26" i="5"/>
  <c r="AF26" i="5" s="1"/>
  <c r="AG26" i="5" s="1"/>
  <c r="AH26" i="5" s="1"/>
  <c r="AA26" i="5"/>
  <c r="W26" i="5"/>
  <c r="X26" i="5" s="1"/>
  <c r="Y26" i="5" s="1"/>
  <c r="U26" i="5"/>
  <c r="R26" i="5"/>
  <c r="AW25" i="5"/>
  <c r="AU25" i="5"/>
  <c r="AX25" i="5" s="1"/>
  <c r="AR25" i="5"/>
  <c r="AP25" i="5"/>
  <c r="AO25" i="5"/>
  <c r="AM25" i="5"/>
  <c r="AJ25" i="5"/>
  <c r="AD25" i="5"/>
  <c r="AF25" i="5" s="1"/>
  <c r="AG25" i="5" s="1"/>
  <c r="AH25" i="5" s="1"/>
  <c r="AA25" i="5"/>
  <c r="Y25" i="5"/>
  <c r="U25" i="5"/>
  <c r="R25" i="5"/>
  <c r="W25" i="5" s="1"/>
  <c r="X25" i="5" s="1"/>
  <c r="CK24" i="5"/>
  <c r="CI24" i="5"/>
  <c r="CF24" i="5"/>
  <c r="AD24" i="5"/>
  <c r="AF24" i="5" s="1"/>
  <c r="AG24" i="5" s="1"/>
  <c r="AH24" i="5" s="1"/>
  <c r="AA24" i="5"/>
  <c r="X24" i="5"/>
  <c r="Y24" i="5" s="1"/>
  <c r="W24" i="5"/>
  <c r="U24" i="5"/>
  <c r="R24" i="5"/>
  <c r="CK23" i="5"/>
  <c r="CI23" i="5"/>
  <c r="CL23" i="5" s="1"/>
  <c r="CF23" i="5"/>
  <c r="AG23" i="5"/>
  <c r="AH23" i="5" s="1"/>
  <c r="AF23" i="5"/>
  <c r="AD23" i="5"/>
  <c r="AA23" i="5"/>
  <c r="U23" i="5"/>
  <c r="R23" i="5"/>
  <c r="CT22" i="5"/>
  <c r="CS22" i="5"/>
  <c r="CL22" i="5"/>
  <c r="CK22" i="5"/>
  <c r="CD22" i="5"/>
  <c r="CC22" i="5"/>
  <c r="BV22" i="5"/>
  <c r="BU22" i="5"/>
  <c r="BN22" i="5"/>
  <c r="BM22" i="5"/>
  <c r="BF22" i="5"/>
  <c r="BE22" i="5"/>
  <c r="AX22" i="5"/>
  <c r="AW22" i="5"/>
  <c r="AP22" i="5"/>
  <c r="AO22" i="5"/>
  <c r="AD22" i="5"/>
  <c r="AF22" i="5" s="1"/>
  <c r="AG22" i="5" s="1"/>
  <c r="AH22" i="5" s="1"/>
  <c r="AA22" i="5"/>
  <c r="X22" i="5"/>
  <c r="Y22" i="5" s="1"/>
  <c r="W22" i="5"/>
  <c r="U22" i="5"/>
  <c r="R22" i="5"/>
  <c r="CT21" i="5"/>
  <c r="CS21" i="5"/>
  <c r="CL21" i="5"/>
  <c r="CK21" i="5"/>
  <c r="CD21" i="5"/>
  <c r="CC21" i="5"/>
  <c r="BV21" i="5"/>
  <c r="BU21" i="5"/>
  <c r="BN21" i="5"/>
  <c r="BM21" i="5"/>
  <c r="BF21" i="5"/>
  <c r="BE21" i="5"/>
  <c r="AX21" i="5"/>
  <c r="AW21" i="5"/>
  <c r="AP21" i="5"/>
  <c r="AO21" i="5"/>
  <c r="AD21" i="5"/>
  <c r="AA21" i="5"/>
  <c r="Y21" i="5"/>
  <c r="U21" i="5"/>
  <c r="W21" i="5" s="1"/>
  <c r="X21" i="5" s="1"/>
  <c r="R21" i="5"/>
  <c r="AD20" i="5"/>
  <c r="AF20" i="5" s="1"/>
  <c r="AG20" i="5" s="1"/>
  <c r="AH20" i="5" s="1"/>
  <c r="AA20" i="5"/>
  <c r="U20" i="5"/>
  <c r="W20" i="5" s="1"/>
  <c r="X20" i="5" s="1"/>
  <c r="Y20" i="5" s="1"/>
  <c r="R20" i="5"/>
  <c r="AH19" i="5"/>
  <c r="AG19" i="5"/>
  <c r="AF19" i="5"/>
  <c r="AD19" i="5"/>
  <c r="AA19" i="5"/>
  <c r="U19" i="5"/>
  <c r="W19" i="5" s="1"/>
  <c r="X19" i="5" s="1"/>
  <c r="Y19" i="5" s="1"/>
  <c r="R19" i="5"/>
  <c r="AD18" i="5"/>
  <c r="AF18" i="5" s="1"/>
  <c r="AG18" i="5" s="1"/>
  <c r="AH18" i="5" s="1"/>
  <c r="AA18" i="5"/>
  <c r="W18" i="5"/>
  <c r="X18" i="5" s="1"/>
  <c r="Y18" i="5" s="1"/>
  <c r="U18" i="5"/>
  <c r="R18" i="5"/>
  <c r="AD17" i="5"/>
  <c r="AA17" i="5"/>
  <c r="U17" i="5"/>
  <c r="W17" i="5" s="1"/>
  <c r="X17" i="5" s="1"/>
  <c r="Y17" i="5" s="1"/>
  <c r="R17" i="5"/>
  <c r="AD16" i="5"/>
  <c r="AF16" i="5" s="1"/>
  <c r="AG16" i="5" s="1"/>
  <c r="AH16" i="5" s="1"/>
  <c r="AA16" i="5"/>
  <c r="U16" i="5"/>
  <c r="W16" i="5" s="1"/>
  <c r="X16" i="5" s="1"/>
  <c r="Y16" i="5" s="1"/>
  <c r="R16" i="5"/>
  <c r="AH15" i="5"/>
  <c r="AG15" i="5"/>
  <c r="AF15" i="5"/>
  <c r="AD15" i="5"/>
  <c r="AA15" i="5"/>
  <c r="U15" i="5"/>
  <c r="W15" i="5" s="1"/>
  <c r="X15" i="5" s="1"/>
  <c r="Y15" i="5" s="1"/>
  <c r="R15" i="5"/>
  <c r="AD14" i="5"/>
  <c r="AF14" i="5" s="1"/>
  <c r="AG14" i="5" s="1"/>
  <c r="AH14" i="5" s="1"/>
  <c r="AA14" i="5"/>
  <c r="AF13" i="5"/>
  <c r="AG13" i="5" s="1"/>
  <c r="AH13" i="5" s="1"/>
  <c r="AD13" i="5"/>
  <c r="AA13" i="5"/>
  <c r="AD12" i="5"/>
  <c r="AA12" i="5"/>
  <c r="AD11" i="5"/>
  <c r="AF11" i="5" s="1"/>
  <c r="AG11" i="5" s="1"/>
  <c r="AH11" i="5" s="1"/>
  <c r="AA11" i="5"/>
  <c r="CC10" i="5"/>
  <c r="CA10" i="5"/>
  <c r="BX10" i="5"/>
  <c r="BV10" i="5"/>
  <c r="BU10" i="5"/>
  <c r="BS10" i="5"/>
  <c r="BP10" i="5"/>
  <c r="U10" i="5"/>
  <c r="W10" i="5" s="1"/>
  <c r="X10" i="5" s="1"/>
  <c r="Y10" i="5" s="1"/>
  <c r="R10" i="5"/>
  <c r="CC9" i="5"/>
  <c r="CA9" i="5"/>
  <c r="CD9" i="5" s="1"/>
  <c r="BX9" i="5"/>
  <c r="BU9" i="5"/>
  <c r="BS9" i="5"/>
  <c r="BV9" i="5" s="1"/>
  <c r="BP9" i="5"/>
  <c r="U9" i="5"/>
  <c r="W9" i="5" s="1"/>
  <c r="X9" i="5" s="1"/>
  <c r="Y9" i="5" s="1"/>
  <c r="R9" i="5"/>
  <c r="CD8" i="5"/>
  <c r="CC8" i="5"/>
  <c r="CA8" i="5"/>
  <c r="BX8" i="5"/>
  <c r="BU8" i="5"/>
  <c r="BS8" i="5"/>
  <c r="BP8" i="5"/>
  <c r="X8" i="5"/>
  <c r="Y8" i="5" s="1"/>
  <c r="W8" i="5"/>
  <c r="U8" i="5"/>
  <c r="R8" i="5"/>
  <c r="CC7" i="5"/>
  <c r="CA7" i="5"/>
  <c r="BX7" i="5"/>
  <c r="BV7" i="5"/>
  <c r="BU7" i="5"/>
  <c r="BS7" i="5"/>
  <c r="BP7" i="5"/>
  <c r="U7" i="5"/>
  <c r="W7" i="5" s="1"/>
  <c r="X7" i="5" s="1"/>
  <c r="Y7" i="5" s="1"/>
  <c r="R7" i="5"/>
  <c r="CD6" i="5"/>
  <c r="CC6" i="5"/>
  <c r="CA6" i="5"/>
  <c r="BX6" i="5"/>
  <c r="BU6" i="5"/>
  <c r="BS6" i="5"/>
  <c r="BP6" i="5"/>
  <c r="U6" i="5"/>
  <c r="W6" i="5" s="1"/>
  <c r="X6" i="5" s="1"/>
  <c r="Y6" i="5" s="1"/>
  <c r="R6" i="5"/>
  <c r="CD5" i="5"/>
  <c r="CC5" i="5"/>
  <c r="CA5" i="5"/>
  <c r="BX5" i="5"/>
  <c r="BU5" i="5"/>
  <c r="BS5" i="5"/>
  <c r="BV5" i="5" s="1"/>
  <c r="BP5" i="5"/>
  <c r="AF4" i="5"/>
  <c r="AG4" i="5" s="1"/>
  <c r="AH4" i="5" s="1"/>
  <c r="AD4" i="5"/>
  <c r="AA4" i="5"/>
  <c r="AD3" i="5"/>
  <c r="AA3" i="5"/>
  <c r="AF12" i="5" l="1"/>
  <c r="AG12" i="5" s="1"/>
  <c r="AH12" i="5" s="1"/>
  <c r="AP26" i="5"/>
  <c r="BF31" i="5"/>
  <c r="AF17" i="5"/>
  <c r="AG17" i="5" s="1"/>
  <c r="AH17" i="5" s="1"/>
  <c r="BN37" i="5"/>
  <c r="CD33" i="5"/>
  <c r="AF3" i="5"/>
  <c r="AG3" i="5" s="1"/>
  <c r="AH3" i="5" s="1"/>
  <c r="BV6" i="5"/>
  <c r="AF29" i="5"/>
  <c r="AG29" i="5" s="1"/>
  <c r="AH29" i="5" s="1"/>
  <c r="BN33" i="5"/>
  <c r="BN39" i="5"/>
  <c r="CD7" i="5"/>
  <c r="AF21" i="5"/>
  <c r="AG21" i="5" s="1"/>
  <c r="AH21" i="5" s="1"/>
  <c r="CL24" i="5"/>
  <c r="CD39" i="5"/>
  <c r="BV8" i="5"/>
  <c r="CD10" i="5"/>
  <c r="W23" i="5"/>
  <c r="X23" i="5" s="1"/>
  <c r="Y23" i="5" s="1"/>
  <c r="AX28" i="5"/>
  <c r="W32" i="5"/>
  <c r="X32" i="5" s="1"/>
  <c r="Y32" i="5" s="1"/>
  <c r="BV35" i="5"/>
  <c r="AF65" i="5"/>
  <c r="AG65" i="5" s="1"/>
  <c r="AH65" i="5" s="1"/>
  <c r="AF51" i="5"/>
  <c r="AG51" i="5" s="1"/>
  <c r="AH51" i="5" s="1"/>
  <c r="CD58" i="5"/>
  <c r="W95" i="5"/>
  <c r="X95" i="5" s="1"/>
  <c r="Y95" i="5" s="1"/>
  <c r="W124" i="5"/>
  <c r="X124" i="5" s="1"/>
  <c r="Y124" i="5" s="1"/>
  <c r="W63" i="5"/>
  <c r="X63" i="5" s="1"/>
  <c r="Y63" i="5" s="1"/>
  <c r="AF76" i="5"/>
  <c r="AG76" i="5" s="1"/>
  <c r="AH76" i="5" s="1"/>
  <c r="W82" i="5"/>
  <c r="X82" i="5" s="1"/>
  <c r="Y82" i="5" s="1"/>
  <c r="CL94" i="5"/>
  <c r="W132" i="5"/>
  <c r="X132" i="5" s="1"/>
  <c r="Y132" i="5" s="1"/>
  <c r="W85" i="5"/>
  <c r="X85" i="5" s="1"/>
  <c r="Y85" i="5" s="1"/>
  <c r="W44" i="5"/>
  <c r="X44" i="5" s="1"/>
  <c r="Y44" i="5" s="1"/>
  <c r="W53" i="5"/>
  <c r="X53" i="5" s="1"/>
  <c r="Y53" i="5" s="1"/>
  <c r="W67" i="5"/>
  <c r="X67" i="5" s="1"/>
  <c r="Y67" i="5" s="1"/>
  <c r="AP94" i="5"/>
  <c r="CL96" i="5"/>
  <c r="CT98" i="5"/>
  <c r="AF107" i="5"/>
  <c r="AG107" i="5" s="1"/>
  <c r="AH107" i="5" s="1"/>
  <c r="AF118" i="5"/>
  <c r="AG118" i="5" s="1"/>
  <c r="AH118" i="5" s="1"/>
  <c r="BV64" i="5"/>
  <c r="W70" i="5"/>
  <c r="X70" i="5" s="1"/>
  <c r="Y70" i="5" s="1"/>
  <c r="W78" i="5"/>
  <c r="X78" i="5" s="1"/>
  <c r="Y78" i="5" s="1"/>
  <c r="W101" i="5"/>
  <c r="X101" i="5" s="1"/>
  <c r="Y101" i="5" s="1"/>
  <c r="AF103" i="5"/>
  <c r="AG103" i="5" s="1"/>
  <c r="AH103" i="5" s="1"/>
  <c r="BF121" i="5"/>
  <c r="CD38" i="5"/>
  <c r="AF39" i="5"/>
  <c r="AG39" i="5" s="1"/>
  <c r="AH39" i="5" s="1"/>
  <c r="BF66" i="5"/>
  <c r="W87" i="5"/>
  <c r="X87" i="5" s="1"/>
  <c r="Y87" i="5" s="1"/>
  <c r="CL100" i="5"/>
  <c r="CT102" i="5"/>
</calcChain>
</file>

<file path=xl/sharedStrings.xml><?xml version="1.0" encoding="utf-8"?>
<sst xmlns="http://schemas.openxmlformats.org/spreadsheetml/2006/main" count="1240" uniqueCount="236">
  <si>
    <t>平台</t>
  </si>
  <si>
    <t>文献</t>
  </si>
  <si>
    <t>位点</t>
  </si>
  <si>
    <t>纬度 N</t>
  </si>
  <si>
    <t>纬度 E</t>
  </si>
  <si>
    <t>生态系统</t>
  </si>
  <si>
    <t>海拔</t>
  </si>
  <si>
    <t>年均温</t>
  </si>
  <si>
    <t>年降水</t>
  </si>
  <si>
    <t>增温类型</t>
  </si>
  <si>
    <t>持续时间</t>
  </si>
  <si>
    <t>时长</t>
  </si>
  <si>
    <t>增温幅度</t>
  </si>
  <si>
    <t>增温强度</t>
  </si>
  <si>
    <t>土壤水分变化</t>
  </si>
  <si>
    <t>样本大小</t>
  </si>
  <si>
    <t>CH4</t>
  </si>
  <si>
    <t>N2O</t>
  </si>
  <si>
    <t>AGB</t>
  </si>
  <si>
    <t>BGB</t>
  </si>
  <si>
    <t>NH4</t>
  </si>
  <si>
    <t>NO3</t>
  </si>
  <si>
    <t>SOC</t>
  </si>
  <si>
    <t>TN</t>
  </si>
  <si>
    <t>MBC</t>
  </si>
  <si>
    <t>MBN</t>
  </si>
  <si>
    <t>No.</t>
  </si>
  <si>
    <t>Article</t>
  </si>
  <si>
    <t>Location</t>
  </si>
  <si>
    <t>latitude</t>
  </si>
  <si>
    <t>longitude</t>
  </si>
  <si>
    <t>Ecosystem type</t>
  </si>
  <si>
    <t>Altitude mm</t>
  </si>
  <si>
    <t>MAT ℃</t>
  </si>
  <si>
    <t>MAP mm</t>
  </si>
  <si>
    <t>Warming type</t>
  </si>
  <si>
    <t>Year</t>
  </si>
  <si>
    <t>Duration</t>
  </si>
  <si>
    <t>Warming size</t>
  </si>
  <si>
    <t>Magnitude</t>
  </si>
  <si>
    <t>SWC changed %</t>
  </si>
  <si>
    <t>Sample size</t>
  </si>
  <si>
    <t>CK-mean</t>
  </si>
  <si>
    <t>CK-sd</t>
  </si>
  <si>
    <t>CK-se</t>
  </si>
  <si>
    <t>T-mean</t>
  </si>
  <si>
    <t>T-sd</t>
  </si>
  <si>
    <t>T-se</t>
  </si>
  <si>
    <t>Swithin</t>
  </si>
  <si>
    <t>d</t>
  </si>
  <si>
    <t>Vi</t>
  </si>
  <si>
    <t>In RR</t>
  </si>
  <si>
    <t xml:space="preserve">Hu et al 2010 </t>
  </si>
  <si>
    <t>Haibei</t>
  </si>
  <si>
    <t>Grassland</t>
  </si>
  <si>
    <t>IH</t>
  </si>
  <si>
    <t>&lt;5</t>
  </si>
  <si>
    <t>&lt;2</t>
  </si>
  <si>
    <t>Peltoniemi et al 2016</t>
  </si>
  <si>
    <t>Orivesi</t>
  </si>
  <si>
    <t>Forest</t>
  </si>
  <si>
    <t>OTC</t>
  </si>
  <si>
    <t>Gong et al 2019</t>
  </si>
  <si>
    <t>Robinsons</t>
  </si>
  <si>
    <t>58.6675W</t>
  </si>
  <si>
    <t>Cui et al 2018</t>
  </si>
  <si>
    <t>Great Hing'an</t>
  </si>
  <si>
    <t>≥2</t>
  </si>
  <si>
    <t>Li et al 2019</t>
  </si>
  <si>
    <t>Luancheng</t>
  </si>
  <si>
    <t>Cropland</t>
  </si>
  <si>
    <t>Carter et al 2011</t>
  </si>
  <si>
    <t>Brandbjerg</t>
  </si>
  <si>
    <t>Others</t>
  </si>
  <si>
    <t>Chen et al 2017</t>
  </si>
  <si>
    <t>Yushu</t>
  </si>
  <si>
    <t>Wu et al 2020</t>
  </si>
  <si>
    <t>Wuqiao</t>
  </si>
  <si>
    <t>HC</t>
  </si>
  <si>
    <t>Barneze et al 2022</t>
  </si>
  <si>
    <t>Lancaster</t>
  </si>
  <si>
    <t>3.475W</t>
  </si>
  <si>
    <t>Gaihre et al 2014</t>
  </si>
  <si>
    <t>Laguna</t>
  </si>
  <si>
    <t>Liu et al 2016</t>
  </si>
  <si>
    <t>≥5</t>
  </si>
  <si>
    <t>Zhao et al 2017</t>
  </si>
  <si>
    <t>Xihai</t>
  </si>
  <si>
    <t>Tiebujia</t>
  </si>
  <si>
    <t>王学霞 2018</t>
  </si>
  <si>
    <t>Naqu</t>
  </si>
  <si>
    <t>耿晓东 2017</t>
  </si>
  <si>
    <t>Dang Xiong</t>
  </si>
  <si>
    <t>杜锟 2020</t>
  </si>
  <si>
    <t>Yu Cheng</t>
  </si>
  <si>
    <t>梁蕾 2022</t>
  </si>
  <si>
    <t>Daqingshan</t>
  </si>
  <si>
    <t>杨蕙琳 2021</t>
  </si>
  <si>
    <t>Nanjing</t>
  </si>
  <si>
    <t xml:space="preserve">张震 2020 </t>
  </si>
  <si>
    <t xml:space="preserve">马聘 2020 </t>
  </si>
  <si>
    <t>Jingzhou</t>
  </si>
  <si>
    <t>Ma et al 2022</t>
  </si>
  <si>
    <t>Yun et al 2012</t>
  </si>
  <si>
    <t>Gwangju</t>
  </si>
  <si>
    <t>Pleijel et al 1998</t>
  </si>
  <si>
    <t>Ostad sateri</t>
  </si>
  <si>
    <t>Wang et al 2022</t>
  </si>
  <si>
    <t>Shanggao</t>
  </si>
  <si>
    <t>Wu et al 2022</t>
  </si>
  <si>
    <t>Tu et al 2017</t>
  </si>
  <si>
    <t>Peterjohn et al 1994</t>
  </si>
  <si>
    <t>Massachusetts</t>
  </si>
  <si>
    <t>72.17W</t>
  </si>
  <si>
    <t>Hantschel et al 1995</t>
  </si>
  <si>
    <t>Scheyern</t>
  </si>
  <si>
    <t>Christensen et al 1997</t>
  </si>
  <si>
    <t>Abisko</t>
  </si>
  <si>
    <t>Verville et al 1998</t>
  </si>
  <si>
    <t>Toolik Lake</t>
  </si>
  <si>
    <t>Tundra</t>
  </si>
  <si>
    <t>Pearson et al 2015</t>
  </si>
  <si>
    <t>Lakkasuo</t>
  </si>
  <si>
    <t>Narhinneva</t>
  </si>
  <si>
    <t>Tokida et al 2010</t>
  </si>
  <si>
    <t>Shizukuishi</t>
  </si>
  <si>
    <t xml:space="preserve">Gong et al 2021 </t>
  </si>
  <si>
    <t>Bayanbulak</t>
  </si>
  <si>
    <t>Updegraff et al 2001</t>
  </si>
  <si>
    <t>Minnesota</t>
  </si>
  <si>
    <t>Shi et al 2012</t>
  </si>
  <si>
    <t>Kakagou</t>
  </si>
  <si>
    <t>Ward et al 2013</t>
  </si>
  <si>
    <t>Moor House</t>
  </si>
  <si>
    <t>2.75W</t>
  </si>
  <si>
    <t>Rustad et al 1998</t>
  </si>
  <si>
    <t>Maine</t>
  </si>
  <si>
    <t>68.67W</t>
  </si>
  <si>
    <t>Hart et al 2006</t>
  </si>
  <si>
    <t>Arizona</t>
  </si>
  <si>
    <t>111.72W</t>
  </si>
  <si>
    <t>Bijoor et al 2008</t>
  </si>
  <si>
    <t>Arboretum</t>
  </si>
  <si>
    <t>11.7W</t>
  </si>
  <si>
    <t>Larsen et al 2011</t>
  </si>
  <si>
    <t>Copenhagen</t>
  </si>
  <si>
    <t>Bamminger et al 2017</t>
  </si>
  <si>
    <t>Stuttgart</t>
  </si>
  <si>
    <t>Nielsen et al 2016</t>
  </si>
  <si>
    <t>Blæsedalen</t>
  </si>
  <si>
    <t>53.51W</t>
  </si>
  <si>
    <t>Turetsky et al 2008</t>
  </si>
  <si>
    <t>Alaska</t>
  </si>
  <si>
    <t>147.87W</t>
  </si>
  <si>
    <t>Dijkstra et al 2011</t>
  </si>
  <si>
    <t>Wyoming</t>
  </si>
  <si>
    <t>104.9W</t>
  </si>
  <si>
    <t>Niboyet et al 2011</t>
  </si>
  <si>
    <t>Jasper Ridge</t>
  </si>
  <si>
    <t>122.23W</t>
  </si>
  <si>
    <t>Butler et al 2012</t>
  </si>
  <si>
    <t>72.16W</t>
  </si>
  <si>
    <t>Mchale et al 1998</t>
  </si>
  <si>
    <t>Adirondack</t>
  </si>
  <si>
    <t>74.23W</t>
  </si>
  <si>
    <t>Johnson et al 2013</t>
  </si>
  <si>
    <t>Michigan</t>
  </si>
  <si>
    <t>Munir et al 2014</t>
  </si>
  <si>
    <t>Alberta</t>
  </si>
  <si>
    <t>112.52W</t>
  </si>
  <si>
    <t>112.47W</t>
  </si>
  <si>
    <t>112.52 W</t>
  </si>
  <si>
    <t>Lafuente et al 2020</t>
  </si>
  <si>
    <t>Aranjuez</t>
  </si>
  <si>
    <t>3.54675W</t>
  </si>
  <si>
    <t>Gaihre et al 2013</t>
  </si>
  <si>
    <t>Philippines</t>
  </si>
  <si>
    <t>Zhang et al 2021</t>
  </si>
  <si>
    <t>Anhui</t>
  </si>
  <si>
    <t>Kamp et al 1998</t>
  </si>
  <si>
    <t>München</t>
  </si>
  <si>
    <t>This study</t>
  </si>
  <si>
    <t>Article No.</t>
    <phoneticPr fontId="5" type="noConversion"/>
  </si>
  <si>
    <t>References</t>
    <phoneticPr fontId="5" type="noConversion"/>
  </si>
  <si>
    <t>Hu, Yigang , et al. "Effects of warming and grazing on N2O fluxes in an alpine meadow ecosystem on the Tibetan plateau." Soil Biology &amp; Biochemistry 42.6(2010):944-952.</t>
  </si>
  <si>
    <t>Peltoniemi, Krista , et al. "Responses of methanogenic and methanotrophic communities to warming in varying moisture regimes of two boreal fens." Soil Biology &amp; Biochemistry 97(2016):144-156.</t>
  </si>
  <si>
    <r>
      <t>Cui, Qian , et al. "Effects of warming on N2O fluxes in a boreal peatland of Permafrost region, Northeast China."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616-617(2017):427.</t>
    </r>
  </si>
  <si>
    <r>
      <t>Li, Jiazhen , et al. "Irrigation reduces the negative effect of global warming on winter wheat yield and greenhouse gas intensity."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646(2018).</t>
    </r>
  </si>
  <si>
    <r>
      <t>Gong, Yu , et al. "Warming reduces the increase in N2O emission under nitrogen fertilization in a boreal peatland."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664(2019):72-78.</t>
    </r>
    <phoneticPr fontId="5" type="noConversion"/>
  </si>
  <si>
    <t>Wang, Xuexia, et al. "Response of Greenhouse Gases Emission Fluxes to Long-term Warming in Alpine Meadow of Northern Tibet." Chinese Journal of Agrometeorology 39(2018):152-161</t>
    <phoneticPr fontId="5" type="noConversion"/>
  </si>
  <si>
    <t>Geng, Xiaodong, et al."Response of greenhouse gases flux to multi-level warming in an alpine meadow of Tibetan Plateau." Ecology and Environmental Sciences, 26(2017): 445-452.</t>
    <phoneticPr fontId="5" type="noConversion"/>
  </si>
  <si>
    <t>Du, Kun et al. "Effects of simulated warming on carbon emissions from farmland soil and related mechanisms." Journal of Agro-Environment Science, 39（2020）: 691-699.</t>
    <phoneticPr fontId="5" type="noConversion"/>
  </si>
  <si>
    <t>Liang, Lei et al. "Effects of litter on soil greenhouse gas flux of Pinus tabulaeformis plantation in Daqing Mountain under simulated warming." Ecology and Environmental Sciences, 31(2022): 478-486.</t>
    <phoneticPr fontId="5" type="noConversion"/>
  </si>
  <si>
    <r>
      <t>Carter, Mette S. , et al. "Effects of elevated atmospheric CO2, prolonged summer drought and temperature increase on N2O and CH4 fluxes in a temperate heathland." </t>
    </r>
    <r>
      <rPr>
        <i/>
        <sz val="11"/>
        <color rgb="FF222222"/>
        <rFont val="等线"/>
        <family val="4"/>
        <charset val="134"/>
      </rPr>
      <t>Soil Biology &amp; Biochemistry</t>
    </r>
    <r>
      <rPr>
        <sz val="11"/>
        <color rgb="FF222222"/>
        <rFont val="等线"/>
        <family val="4"/>
        <charset val="134"/>
      </rPr>
      <t> 43.8(2011):1660-1670.</t>
    </r>
  </si>
  <si>
    <r>
      <t>Chen, Xiaopeng , et al. "Effects of warming and nitrogen fertilization on GHG flux in an alpine swamp meadow of a permafrost region."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601-602(2017):1389.</t>
    </r>
  </si>
  <si>
    <r>
      <t>Wu, Gong , et al. "Effects of soil warming and increased precipitation on greenhouse gas fluxes in spring maize seasons in the North China Plain."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734(2020):139269.</t>
    </r>
  </si>
  <si>
    <r>
      <t>Barneze, A. S. , et al. "Interactions between climate warming and land management regulate greenhouse gas fluxes in a temperate grassland ecosystem."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(2022):833.</t>
    </r>
  </si>
  <si>
    <r>
      <t>Gaihre, Yam Kanta , et al. "Seasonal assessment of greenhouse gas emissions from irrigated lowland rice fields under infrared warming." </t>
    </r>
    <r>
      <rPr>
        <i/>
        <sz val="11"/>
        <color rgb="FF222222"/>
        <rFont val="等线"/>
        <family val="4"/>
        <charset val="134"/>
      </rPr>
      <t>Agriculture Ecosystems &amp; Environment</t>
    </r>
    <r>
      <rPr>
        <sz val="11"/>
        <color rgb="FF222222"/>
        <rFont val="等线"/>
        <family val="4"/>
        <charset val="134"/>
      </rPr>
      <t> 184(2014):88-100.</t>
    </r>
  </si>
  <si>
    <r>
      <t>Liu, Liting , et al. "Experimental warming-driven soil drying reduced N2O emissions from fertilized crop rotations of winter wheat–soybean/fallow, 2009–2014." </t>
    </r>
    <r>
      <rPr>
        <i/>
        <sz val="11"/>
        <color rgb="FF222222"/>
        <rFont val="等线"/>
        <family val="4"/>
        <charset val="134"/>
      </rPr>
      <t>Agriculture, Ecosystems &amp; Environment</t>
    </r>
    <r>
      <rPr>
        <sz val="11"/>
        <color rgb="FF222222"/>
        <rFont val="等线"/>
        <family val="4"/>
        <charset val="134"/>
      </rPr>
      <t> (2016).</t>
    </r>
  </si>
  <si>
    <r>
      <t>Zhao, Zhenzhen , et al. "Effects of warming and nitrogen deposition on CH4, CO2 and N2O emissions in alpine grassland ecosystems of the Qinghai-Tibetan Plateau." </t>
    </r>
    <r>
      <rPr>
        <i/>
        <sz val="11"/>
        <color rgb="FF222222"/>
        <rFont val="等线"/>
        <family val="4"/>
        <charset val="134"/>
      </rPr>
      <t>Science of the Total Environment</t>
    </r>
    <r>
      <rPr>
        <sz val="11"/>
        <color rgb="FF222222"/>
        <rFont val="等线"/>
        <family val="4"/>
        <charset val="134"/>
      </rPr>
      <t> 592(2017):565.</t>
    </r>
  </si>
  <si>
    <r>
      <t>Yang, Hui Lin, et al. "Effect of rice intercropping on CH</t>
    </r>
    <r>
      <rPr>
        <vertAlign val="subscript"/>
        <sz val="11"/>
        <color rgb="FF222222"/>
        <rFont val="等线"/>
        <family val="4"/>
        <charset val="134"/>
      </rPr>
      <t>4</t>
    </r>
    <r>
      <rPr>
        <sz val="11"/>
        <color rgb="FF222222"/>
        <rFont val="等线"/>
        <family val="4"/>
        <charset val="134"/>
      </rPr>
      <t> and N</t>
    </r>
    <r>
      <rPr>
        <vertAlign val="subscript"/>
        <sz val="11"/>
        <color rgb="FF222222"/>
        <rFont val="等线"/>
        <family val="4"/>
        <charset val="134"/>
      </rPr>
      <t>2</t>
    </r>
    <r>
      <rPr>
        <sz val="11"/>
        <color rgb="FF222222"/>
        <rFont val="等线"/>
        <family val="4"/>
        <charset val="134"/>
      </rPr>
      <t>O emissions in a subtropical paddy field under nighttime warming." Acta Ecologica Sinica 41(2021): 553-564.</t>
    </r>
    <phoneticPr fontId="5" type="noConversion"/>
  </si>
  <si>
    <t>Ma, Pin. " Effect of Elevated Temperature and CO2 Concentration, Nitrogen Application Rate on Greenhouse Gas Emissions in a Double Rice Cropping System". Beijing 2020.</t>
    <phoneticPr fontId="5" type="noConversion"/>
  </si>
  <si>
    <t>Zhang, Zhen. "Estimation of rice-wheat growth and greenhouse gas emissions as affected by irrigation/sowing date under nighttime warming". NanJing 2020.</t>
    <phoneticPr fontId="5" type="noConversion"/>
  </si>
  <si>
    <t>Ma, Chao et al. "Warming increase the N2O emissions from wheat fields but reduce the wheat yield in a rice-wheat rotation system." Agriculture, Ecosystems &amp; Environment, 337 (2022), 108064.</t>
    <phoneticPr fontId="5" type="noConversion"/>
  </si>
  <si>
    <t>Pleijel, H. , et al. "nitrous oxide elevated carbon emissions from a wheat field in response to dioxide concentration and open-top chamber enclosure."Environmental Pollution 102,  (1998) 167-171.</t>
    <phoneticPr fontId="5" type="noConversion"/>
  </si>
  <si>
    <r>
      <t>Yun, Seok In , et al. "Further understanding CH4 emissions from a flooded rice field exposed to experimental warming with elevated [CO2]." </t>
    </r>
    <r>
      <rPr>
        <i/>
        <sz val="11"/>
        <color rgb="FF222222"/>
        <rFont val="等线"/>
        <family val="4"/>
        <charset val="134"/>
      </rPr>
      <t>Agricultural &amp; Forest Meteorology</t>
    </r>
    <r>
      <rPr>
        <sz val="11"/>
        <color rgb="FF222222"/>
        <rFont val="等线"/>
        <family val="4"/>
        <charset val="134"/>
      </rPr>
      <t> 154 (2012):75-83.</t>
    </r>
    <phoneticPr fontId="5" type="noConversion"/>
  </si>
  <si>
    <r>
      <t>Wang, Haiyuan , et al. "Effects of free-air temperature increase on grain yield and greenhouse gas emissions in a double rice cropping system." </t>
    </r>
    <r>
      <rPr>
        <i/>
        <sz val="11"/>
        <color rgb="FF222222"/>
        <rFont val="等线"/>
        <family val="4"/>
        <charset val="134"/>
      </rPr>
      <t>Field Crops Research</t>
    </r>
    <r>
      <rPr>
        <sz val="11"/>
        <color rgb="FF222222"/>
        <rFont val="等线"/>
        <family val="4"/>
        <charset val="134"/>
      </rPr>
      <t> 281(2022):108489.</t>
    </r>
    <phoneticPr fontId="5" type="noConversion"/>
  </si>
  <si>
    <r>
      <t>Wu, Gong , et al. "Effects of soil warming and straw return on soil organic matter and greenhouse gas fluxes in winter wheat seasons in the North China Plain." </t>
    </r>
    <r>
      <rPr>
        <i/>
        <sz val="11"/>
        <color rgb="FF222222"/>
        <rFont val="等线"/>
        <family val="4"/>
        <charset val="134"/>
      </rPr>
      <t>Journal of cleaner production</t>
    </r>
    <r>
      <rPr>
        <sz val="11"/>
        <color rgb="FF222222"/>
        <rFont val="等线"/>
        <family val="4"/>
        <charset val="134"/>
      </rPr>
      <t> (2022):356.</t>
    </r>
    <phoneticPr fontId="5" type="noConversion"/>
  </si>
  <si>
    <r>
      <t>Tu, Chun , and F. Li . "Responses of greenhouse gas fluxes to experimental warming in wheat season under conventional tillage and no-tillage fields." </t>
    </r>
    <r>
      <rPr>
        <i/>
        <sz val="11"/>
        <color rgb="FF222222"/>
        <rFont val="等线"/>
        <family val="4"/>
        <charset val="134"/>
      </rPr>
      <t>Journal of Environmental Sciences</t>
    </r>
    <r>
      <rPr>
        <sz val="11"/>
        <color rgb="FF222222"/>
        <rFont val="等线"/>
        <family val="4"/>
        <charset val="134"/>
      </rPr>
      <t> 54.004(2017):314-327.</t>
    </r>
    <phoneticPr fontId="5" type="noConversion"/>
  </si>
  <si>
    <r>
      <t>Peterjohn, William T. , et al. "Responses of Trace Gas Fluxes and N Availability to Experimentally Elevated Soil Temperatures." </t>
    </r>
    <r>
      <rPr>
        <i/>
        <sz val="11"/>
        <color rgb="FF222222"/>
        <rFont val="等线"/>
        <family val="4"/>
        <charset val="134"/>
      </rPr>
      <t>Ecological Applications</t>
    </r>
    <r>
      <rPr>
        <sz val="11"/>
        <color rgb="FF222222"/>
        <rFont val="等线"/>
        <family val="4"/>
        <charset val="134"/>
      </rPr>
      <t> 4(1994).</t>
    </r>
    <phoneticPr fontId="5" type="noConversion"/>
  </si>
  <si>
    <t>Niboyet A et al. “Global Change Could Amplify Fire Effects on Soil Greenhouse Gas Emissions.” PLOS ONE 6(2011): e20105. </t>
    <phoneticPr fontId="5" type="noConversion"/>
  </si>
  <si>
    <r>
      <t>Hantschel, R. E. , and T. K. Beese . "Increasing the Soil Temperature to Study Global Warming Effects on the Soil Nitrogen Cycle in Agroecosystems." </t>
    </r>
    <r>
      <rPr>
        <i/>
        <sz val="11"/>
        <color rgb="FF222222"/>
        <rFont val="等线"/>
        <family val="4"/>
        <charset val="134"/>
      </rPr>
      <t>Journal of Biogeography</t>
    </r>
    <r>
      <rPr>
        <sz val="11"/>
        <color rgb="FF222222"/>
        <rFont val="等线"/>
        <family val="4"/>
        <charset val="134"/>
      </rPr>
      <t> 22.2-3(1995):375-380.</t>
    </r>
  </si>
  <si>
    <r>
      <t>Michelsen, et al. "Carbon dioxide and methane exchange of a subarctic heath in responseto climate change related environmental manipulations." </t>
    </r>
    <r>
      <rPr>
        <i/>
        <sz val="11"/>
        <color rgb="FF222222"/>
        <rFont val="等线"/>
        <family val="4"/>
        <charset val="134"/>
      </rPr>
      <t>Oikos</t>
    </r>
    <r>
      <rPr>
        <sz val="11"/>
        <color rgb="FF222222"/>
        <rFont val="等线"/>
        <family val="4"/>
        <charset val="134"/>
      </rPr>
      <t> (1997).</t>
    </r>
  </si>
  <si>
    <r>
      <t>Verville, J. H. , et al. "Response of tundra CH4 and CO2 flux tomanipulation of temperature and vegetation." </t>
    </r>
    <r>
      <rPr>
        <i/>
        <sz val="11"/>
        <color rgb="FF222222"/>
        <rFont val="等线"/>
        <family val="4"/>
        <charset val="134"/>
      </rPr>
      <t>Biogeochemistry</t>
    </r>
    <r>
      <rPr>
        <sz val="11"/>
        <color rgb="FF222222"/>
        <rFont val="等线"/>
        <family val="4"/>
        <charset val="134"/>
      </rPr>
      <t> 41.3(1998):215-235.</t>
    </r>
  </si>
  <si>
    <r>
      <t>Pearson, Meeri , et al. "Effects of temperature rise and water-table-level drawdown on greenhouse gas fluxes of boreal sedge fens." </t>
    </r>
    <r>
      <rPr>
        <i/>
        <sz val="11"/>
        <color rgb="FF222222"/>
        <rFont val="等线"/>
        <family val="4"/>
        <charset val="134"/>
      </rPr>
      <t>Boreal Environment Research</t>
    </r>
    <r>
      <rPr>
        <sz val="11"/>
        <color rgb="FF222222"/>
        <rFont val="等线"/>
        <family val="4"/>
        <charset val="134"/>
      </rPr>
      <t> 20.4(2015):489-505.</t>
    </r>
  </si>
  <si>
    <r>
      <t>Tokida, T. , et al. "Effects of free-air CO2 enrichment (FACE) and soil warming on CH4 emission from a rice paddy field: impact assessment and stoichiometric evaluation." </t>
    </r>
    <r>
      <rPr>
        <i/>
        <sz val="11"/>
        <color rgb="FF222222"/>
        <rFont val="等线"/>
        <family val="4"/>
        <charset val="134"/>
      </rPr>
      <t>Biogeosciences,7,9(2010-09-08)</t>
    </r>
    <r>
      <rPr>
        <sz val="11"/>
        <color rgb="FF222222"/>
        <rFont val="等线"/>
        <family val="4"/>
        <charset val="134"/>
      </rPr>
      <t> 7.9(2010):2639-2653.</t>
    </r>
  </si>
  <si>
    <r>
      <t>Gong, Yanming , et al. "Different responses of ecosystem CO2 and N2O emissions and CH4 uptake to seasonally asymmetric warming in an alpine grassland of the Tianshan." </t>
    </r>
    <r>
      <rPr>
        <i/>
        <sz val="11"/>
        <color rgb="FF222222"/>
        <rFont val="等线"/>
        <family val="4"/>
        <charset val="134"/>
      </rPr>
      <t>Biogeosciences</t>
    </r>
    <r>
      <rPr>
        <sz val="11"/>
        <color rgb="FF222222"/>
        <rFont val="等线"/>
        <family val="4"/>
        <charset val="134"/>
      </rPr>
      <t> 18.11(2021):3529-3537.</t>
    </r>
  </si>
  <si>
    <r>
      <t>Updegraff, K. , et al. "Response of CO2 and CH4 emissions in peatlands to warming and water table manipulation." </t>
    </r>
    <r>
      <rPr>
        <i/>
        <sz val="11"/>
        <color rgb="FF222222"/>
        <rFont val="等线"/>
        <family val="4"/>
        <charset val="134"/>
      </rPr>
      <t>Ecological Applications</t>
    </r>
    <r>
      <rPr>
        <sz val="11"/>
        <color rgb="FF222222"/>
        <rFont val="等线"/>
        <family val="4"/>
        <charset val="134"/>
      </rPr>
      <t> 11.2(2001):311-326.</t>
    </r>
  </si>
  <si>
    <r>
      <t>Shi, Fusun , et al. "The combined effects of warming and drying suppress CO2 and N2O emission rates in an alpine meadow of the eastern Tibetan Plateau." </t>
    </r>
    <r>
      <rPr>
        <i/>
        <sz val="11"/>
        <color rgb="FF222222"/>
        <rFont val="等线"/>
        <family val="4"/>
        <charset val="134"/>
      </rPr>
      <t>Ecological Research</t>
    </r>
    <r>
      <rPr>
        <sz val="11"/>
        <color rgb="FF222222"/>
        <rFont val="等线"/>
        <family val="4"/>
        <charset val="134"/>
      </rPr>
      <t> 27(2012).</t>
    </r>
  </si>
  <si>
    <r>
      <t>Susan, et al. "Warming effects on greenhouse gas fluxes in peatlands are modulated by vegetation composition." </t>
    </r>
    <r>
      <rPr>
        <i/>
        <sz val="11"/>
        <color rgb="FF222222"/>
        <rFont val="等线"/>
        <family val="4"/>
        <charset val="134"/>
      </rPr>
      <t>Ecology Letters</t>
    </r>
    <r>
      <rPr>
        <sz val="11"/>
        <color rgb="FF222222"/>
        <rFont val="等线"/>
        <family val="4"/>
        <charset val="134"/>
      </rPr>
      <t> (2013).</t>
    </r>
  </si>
  <si>
    <r>
      <t>LINDSEY, et al. "Experimental soil warming effects on CO2 and CH4 flux from a low elevation spruce–fir forest soil in Maine, USA." </t>
    </r>
    <r>
      <rPr>
        <i/>
        <sz val="11"/>
        <color rgb="FF222222"/>
        <rFont val="等线"/>
        <family val="4"/>
        <charset val="134"/>
      </rPr>
      <t>Global Change Biology</t>
    </r>
    <r>
      <rPr>
        <sz val="11"/>
        <color rgb="FF222222"/>
        <rFont val="等线"/>
        <family val="4"/>
        <charset val="134"/>
      </rPr>
      <t> 4.6(1998):597-605.</t>
    </r>
  </si>
  <si>
    <r>
      <t>Hart, Stephen C. . "Potential impacts of climate change on nitrogen transformations and greenhouse gas fluxes in forests: a soil transfer study." </t>
    </r>
    <r>
      <rPr>
        <i/>
        <sz val="11"/>
        <color rgb="FF222222"/>
        <rFont val="等线"/>
        <family val="4"/>
        <charset val="134"/>
      </rPr>
      <t>Global Change Biology</t>
    </r>
    <r>
      <rPr>
        <sz val="11"/>
        <color rgb="FF222222"/>
        <rFont val="等线"/>
        <family val="4"/>
        <charset val="134"/>
      </rPr>
      <t> 12.6(2006).</t>
    </r>
  </si>
  <si>
    <r>
      <t>Bijoor, Neeta S. , et al. "Effects of temperature and fertilization on nitrogen cycling and community composition of an urban lawn." </t>
    </r>
    <r>
      <rPr>
        <i/>
        <sz val="11"/>
        <color rgb="FF222222"/>
        <rFont val="等线"/>
        <family val="4"/>
        <charset val="134"/>
      </rPr>
      <t>Global Change Biology</t>
    </r>
    <r>
      <rPr>
        <sz val="11"/>
        <color rgb="FF222222"/>
        <rFont val="等线"/>
        <family val="4"/>
        <charset val="134"/>
      </rPr>
      <t> 14.9(2010):2119-2131.</t>
    </r>
  </si>
  <si>
    <r>
      <t>Larsen, Klaus S. , et al. "Reduced N cycling in response to elevated CO2, warming, and drought in a Danish heathland: Synthesizing results of the CLIMAITE project after two years of treatments." </t>
    </r>
    <r>
      <rPr>
        <i/>
        <sz val="11"/>
        <color rgb="FF222222"/>
        <rFont val="等线"/>
        <family val="4"/>
        <charset val="134"/>
      </rPr>
      <t>Global Change Biology</t>
    </r>
    <r>
      <rPr>
        <sz val="11"/>
        <color rgb="FF222222"/>
        <rFont val="等线"/>
        <family val="4"/>
        <charset val="134"/>
      </rPr>
      <t> 17.5(2011):1884-1899.</t>
    </r>
  </si>
  <si>
    <r>
      <t>Bamminger, Chris , C. Poll , and S. Marhan . "Offsetting global warming-induced elevated greenhouse gas emissions from an arable soil by biochar application." </t>
    </r>
    <r>
      <rPr>
        <i/>
        <sz val="11"/>
        <color rgb="FF222222"/>
        <rFont val="等线"/>
        <family val="4"/>
        <charset val="134"/>
      </rPr>
      <t>Glob Chang Biol</t>
    </r>
    <r>
      <rPr>
        <sz val="11"/>
        <color rgb="FF222222"/>
        <rFont val="等线"/>
        <family val="4"/>
        <charset val="134"/>
      </rPr>
      <t> (2018).</t>
    </r>
  </si>
  <si>
    <r>
      <t>Nielsen, et al. "Correlations between substrate availability, dissolved CH4, and CH4 emissions in an arctic wetland subject to warming and plant removal." </t>
    </r>
    <r>
      <rPr>
        <i/>
        <sz val="11"/>
        <color rgb="FF222222"/>
        <rFont val="等线"/>
        <family val="4"/>
        <charset val="134"/>
      </rPr>
      <t>J Geophys Res Biogeo</t>
    </r>
    <r>
      <rPr>
        <sz val="11"/>
        <color rgb="FF222222"/>
        <rFont val="等线"/>
        <family val="4"/>
        <charset val="134"/>
      </rPr>
      <t> (2017).</t>
    </r>
  </si>
  <si>
    <r>
      <t>M., et al. "Short-term response of methane fluxes and methanogen activity to water table and soil warming manipulations in an Alaskan peatland." </t>
    </r>
    <r>
      <rPr>
        <i/>
        <sz val="11"/>
        <color rgb="FF222222"/>
        <rFont val="等线"/>
        <family val="4"/>
        <charset val="134"/>
      </rPr>
      <t>Journal of Geophysical Research</t>
    </r>
    <r>
      <rPr>
        <sz val="11"/>
        <color rgb="FF222222"/>
        <rFont val="等线"/>
        <family val="4"/>
        <charset val="134"/>
      </rPr>
      <t> (2008).</t>
    </r>
  </si>
  <si>
    <r>
      <t>Feike, et al. "Elevated CO2and warming effects on CH4uptake in a semiarid grassland below optimum soil moisture." </t>
    </r>
    <r>
      <rPr>
        <i/>
        <sz val="11"/>
        <color rgb="FF222222"/>
        <rFont val="等线"/>
        <family val="4"/>
        <charset val="134"/>
      </rPr>
      <t>Journal of Geophysical Research</t>
    </r>
    <r>
      <rPr>
        <sz val="11"/>
        <color rgb="FF222222"/>
        <rFont val="等线"/>
        <family val="4"/>
        <charset val="134"/>
      </rPr>
      <t> (2011).</t>
    </r>
  </si>
  <si>
    <r>
      <t>Butler, S. M. , et al. "Soil warming alters nitrogen cycling in a New England forest: implications for ecosystem function and structure." </t>
    </r>
    <r>
      <rPr>
        <i/>
        <sz val="11"/>
        <color rgb="FF222222"/>
        <rFont val="等线"/>
        <family val="4"/>
        <charset val="134"/>
      </rPr>
      <t>Oecologia</t>
    </r>
    <r>
      <rPr>
        <sz val="11"/>
        <color rgb="FF222222"/>
        <rFont val="等线"/>
        <family val="4"/>
        <charset val="134"/>
      </rPr>
      <t> 168.3(2012):819-828</t>
    </r>
  </si>
  <si>
    <r>
      <t>Mchale, Patrick J , M. J. Mitchell , and F. P. Bowles . "Soil warming in a northern hardwood forest: Trace gas fluxes and leaf litter decomposition." </t>
    </r>
    <r>
      <rPr>
        <i/>
        <sz val="11"/>
        <color rgb="FF222222"/>
        <rFont val="等线"/>
        <family val="4"/>
        <charset val="134"/>
      </rPr>
      <t>Canadian Journal of Forest Research</t>
    </r>
    <r>
      <rPr>
        <sz val="11"/>
        <color rgb="FF222222"/>
        <rFont val="等线"/>
        <family val="4"/>
        <charset val="134"/>
      </rPr>
      <t> 28.9(2011):1365-1372.</t>
    </r>
  </si>
  <si>
    <r>
      <t>Johnson, C. P. , et al. "Open Top Chambers and Infrared Lamps: A Comparison of Heating Efficacy and CO2/CH4Dynamics in a Northern Michigan Peatland." </t>
    </r>
    <r>
      <rPr>
        <i/>
        <sz val="11"/>
        <color rgb="FF222222"/>
        <rFont val="等线"/>
        <family val="4"/>
        <charset val="134"/>
      </rPr>
      <t>Ecosystems</t>
    </r>
    <r>
      <rPr>
        <sz val="11"/>
        <color rgb="FF222222"/>
        <rFont val="等线"/>
        <family val="4"/>
        <charset val="134"/>
      </rPr>
      <t> 16.5(2013):736-748.</t>
    </r>
  </si>
  <si>
    <r>
      <t>Munir, Tariq M. , and M. Strack . "Methane Flux Influenced by Experimental Water Table Drawdown and Soil Warming in a Dry Boreal Continental Bog." </t>
    </r>
    <r>
      <rPr>
        <i/>
        <sz val="11"/>
        <color rgb="FF222222"/>
        <rFont val="等线"/>
        <family val="4"/>
        <charset val="134"/>
      </rPr>
      <t>Ecosystems</t>
    </r>
    <r>
      <rPr>
        <sz val="11"/>
        <color rgb="FF222222"/>
        <rFont val="等线"/>
        <family val="4"/>
        <charset val="134"/>
      </rPr>
      <t> 17.7(2014):1271-1285.</t>
    </r>
  </si>
  <si>
    <r>
      <t>Lafuente, Angela , et al. "Biocrusts Modulate Responses of Nitrous Oxide and Methane Soil Fluxes to Simulated Climate Change in a Mediterranean Dryland." </t>
    </r>
    <r>
      <rPr>
        <i/>
        <sz val="11"/>
        <color rgb="FF222222"/>
        <rFont val="等线"/>
        <family val="4"/>
        <charset val="134"/>
      </rPr>
      <t>Ecosystems</t>
    </r>
    <r>
      <rPr>
        <sz val="11"/>
        <color rgb="FF222222"/>
        <rFont val="等线"/>
        <family val="4"/>
        <charset val="134"/>
      </rPr>
      <t> 23.8(2020).</t>
    </r>
  </si>
  <si>
    <r>
      <t>Gaihre, Yam Kanta , R. Wassmann , and G. Villegas-Pangga . "Impact of elevated temperatures on greenhouse gas emissions in rice systems: interaction with straw incorporation studied in a growth chamber experiment." </t>
    </r>
    <r>
      <rPr>
        <i/>
        <sz val="11"/>
        <color rgb="FF222222"/>
        <rFont val="等线"/>
        <family val="4"/>
        <charset val="134"/>
      </rPr>
      <t>Plant &amp; Soil</t>
    </r>
    <r>
      <rPr>
        <sz val="11"/>
        <color rgb="FF222222"/>
        <rFont val="等线"/>
        <family val="4"/>
        <charset val="134"/>
      </rPr>
      <t> 373.1-2(2013):857-875.</t>
    </r>
  </si>
  <si>
    <r>
      <t>Zhang, Yaojun , et al. "Rainfall increasing offsets the negative effects of nighttime warming on GHGs and wheat yield in North China Plain." </t>
    </r>
    <r>
      <rPr>
        <i/>
        <sz val="11"/>
        <color rgb="FF222222"/>
        <rFont val="等线"/>
        <family val="4"/>
        <charset val="134"/>
      </rPr>
      <t>Scientific Reports</t>
    </r>
    <r>
      <rPr>
        <sz val="11"/>
        <color rgb="FF222222"/>
        <rFont val="等线"/>
        <family val="4"/>
        <charset val="134"/>
      </rPr>
      <t> 11.1(2021).</t>
    </r>
  </si>
  <si>
    <r>
      <t>Kamp, T. , et al. "Nitrous oxide emissions from a fallow and wheat field as affected by increased soil temperatures." </t>
    </r>
    <r>
      <rPr>
        <i/>
        <sz val="11"/>
        <color rgb="FF222222"/>
        <rFont val="等线"/>
        <family val="4"/>
        <charset val="134"/>
      </rPr>
      <t>Biology &amp; Fertility of Soils</t>
    </r>
    <r>
      <rPr>
        <sz val="11"/>
        <color rgb="FF222222"/>
        <rFont val="等线"/>
        <family val="4"/>
        <charset val="134"/>
      </rPr>
      <t> 27.3(1998):307-314.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</si>
</sst>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;[Red]\-0.0\ "/>
    <numFmt numFmtId="178" formatCode="0.0000_ ;[Red]\-0.0000\ "/>
    <numFmt numFmtId="179" formatCode="0.00_ "/>
    <numFmt numFmtId="180" formatCode="0.00_ ;[Red]\-0.00\ "/>
    <numFmt numFmtId="183" formatCode="0_);[Red]\(0\)"/>
  </numFmts>
  <fonts count="1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rgb="FF222222"/>
      <name val="等线"/>
      <family val="4"/>
      <charset val="134"/>
    </font>
    <font>
      <i/>
      <sz val="11"/>
      <color rgb="FF222222"/>
      <name val="等线"/>
      <family val="4"/>
      <charset val="134"/>
    </font>
    <font>
      <vertAlign val="subscript"/>
      <sz val="11"/>
      <color rgb="FF222222"/>
      <name val="等线"/>
      <family val="4"/>
      <charset val="134"/>
    </font>
    <font>
      <sz val="11"/>
      <name val="等线"/>
      <family val="4"/>
      <charset val="134"/>
    </font>
    <font>
      <sz val="11"/>
      <color rgb="FF20202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80" fontId="1" fillId="0" borderId="0" xfId="0" applyNumberFormat="1" applyFont="1"/>
    <xf numFmtId="183" fontId="1" fillId="0" borderId="0" xfId="0" applyNumberFormat="1" applyFont="1"/>
    <xf numFmtId="176" fontId="1" fillId="0" borderId="0" xfId="0" applyNumberFormat="1" applyFont="1"/>
    <xf numFmtId="179" fontId="1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3" fillId="0" borderId="0" xfId="0" applyFont="1"/>
    <xf numFmtId="183" fontId="0" fillId="0" borderId="0" xfId="0" applyNumberFormat="1"/>
    <xf numFmtId="176" fontId="0" fillId="0" borderId="0" xfId="0" applyNumberFormat="1"/>
    <xf numFmtId="0" fontId="2" fillId="0" borderId="0" xfId="0" applyFont="1"/>
    <xf numFmtId="183" fontId="2" fillId="0" borderId="0" xfId="0" applyNumberFormat="1" applyFont="1"/>
    <xf numFmtId="176" fontId="2" fillId="0" borderId="0" xfId="0" applyNumberFormat="1" applyFont="1"/>
    <xf numFmtId="0" fontId="4" fillId="0" borderId="0" xfId="0" applyFont="1"/>
    <xf numFmtId="49" fontId="4" fillId="0" borderId="0" xfId="0" applyNumberFormat="1" applyFont="1"/>
    <xf numFmtId="179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180" fontId="1" fillId="2" borderId="0" xfId="0" applyNumberFormat="1" applyFont="1" applyFill="1"/>
    <xf numFmtId="180" fontId="3" fillId="0" borderId="0" xfId="0" applyNumberFormat="1" applyFont="1"/>
    <xf numFmtId="180" fontId="1" fillId="3" borderId="0" xfId="0" applyNumberFormat="1" applyFont="1" applyFill="1"/>
    <xf numFmtId="178" fontId="0" fillId="0" borderId="0" xfId="0" applyNumberFormat="1"/>
    <xf numFmtId="180" fontId="4" fillId="0" borderId="0" xfId="0" applyNumberFormat="1" applyFont="1" applyAlignment="1">
      <alignment vertical="center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T160"/>
  <sheetViews>
    <sheetView tabSelected="1" topLeftCell="A114" zoomScale="120" zoomScaleNormal="120" workbookViewId="0">
      <selection activeCell="B132" sqref="B132"/>
    </sheetView>
  </sheetViews>
  <sheetFormatPr baseColWidth="10" defaultColWidth="8.83203125" defaultRowHeight="15"/>
  <cols>
    <col min="1" max="1" width="8.83203125" style="1"/>
    <col min="2" max="2" width="19.33203125" style="1" customWidth="1"/>
    <col min="3" max="3" width="15.33203125" style="1" customWidth="1"/>
    <col min="4" max="4" width="13.33203125" style="2" customWidth="1"/>
    <col min="5" max="5" width="11.33203125" style="2" customWidth="1"/>
    <col min="6" max="6" width="17" style="1" customWidth="1"/>
    <col min="7" max="7" width="12.83203125" style="3"/>
    <col min="8" max="8" width="10.6640625" style="4"/>
    <col min="9" max="9" width="12.83203125" style="4"/>
    <col min="10" max="10" width="15.33203125" style="1" customWidth="1"/>
    <col min="11" max="12" width="10.83203125" style="3" customWidth="1"/>
    <col min="13" max="14" width="20.33203125" style="5" customWidth="1"/>
    <col min="15" max="15" width="16.33203125" style="2" customWidth="1"/>
    <col min="16" max="16" width="12.6640625" style="3" customWidth="1"/>
    <col min="17" max="17" width="12.33203125" style="2" customWidth="1"/>
    <col min="18" max="18" width="15.6640625" style="2" customWidth="1"/>
    <col min="19" max="37" width="10.33203125" style="2" customWidth="1"/>
    <col min="38" max="38" width="11.6640625" style="2" customWidth="1"/>
    <col min="39" max="40" width="10.33203125" style="2" customWidth="1"/>
    <col min="41" max="41" width="9.83203125" style="2" customWidth="1"/>
    <col min="42" max="42" width="8.83203125" style="2" customWidth="1"/>
    <col min="43" max="98" width="8.83203125" style="2"/>
    <col min="99" max="16384" width="8.83203125" style="1"/>
  </cols>
  <sheetData>
    <row r="1" spans="1:98">
      <c r="A1" s="1" t="s">
        <v>0</v>
      </c>
      <c r="B1" t="s">
        <v>1</v>
      </c>
      <c r="C1" t="s">
        <v>2</v>
      </c>
      <c r="D1" s="6" t="s">
        <v>3</v>
      </c>
      <c r="E1" s="8" t="s">
        <v>4</v>
      </c>
      <c r="F1" t="s">
        <v>5</v>
      </c>
      <c r="G1" s="9" t="s">
        <v>6</v>
      </c>
      <c r="H1" s="10" t="s">
        <v>7</v>
      </c>
      <c r="I1" s="10" t="s">
        <v>8</v>
      </c>
      <c r="J1" t="s">
        <v>9</v>
      </c>
      <c r="K1" s="9" t="s">
        <v>10</v>
      </c>
      <c r="L1" t="s">
        <v>11</v>
      </c>
      <c r="M1" s="16" t="s">
        <v>12</v>
      </c>
      <c r="N1" s="17" t="s">
        <v>13</v>
      </c>
      <c r="O1" s="6" t="s">
        <v>14</v>
      </c>
      <c r="P1" s="9" t="s">
        <v>15</v>
      </c>
      <c r="Q1" s="19" t="s">
        <v>16</v>
      </c>
      <c r="R1" s="19" t="s">
        <v>16</v>
      </c>
      <c r="S1" s="19" t="s">
        <v>16</v>
      </c>
      <c r="T1" s="19" t="s">
        <v>16</v>
      </c>
      <c r="U1" s="19" t="s">
        <v>16</v>
      </c>
      <c r="V1" s="19" t="s">
        <v>16</v>
      </c>
      <c r="W1" s="19" t="s">
        <v>16</v>
      </c>
      <c r="X1" s="19" t="s">
        <v>16</v>
      </c>
      <c r="Y1" s="19" t="s">
        <v>16</v>
      </c>
      <c r="Z1" s="21" t="s">
        <v>17</v>
      </c>
      <c r="AA1" s="21" t="s">
        <v>17</v>
      </c>
      <c r="AB1" s="21" t="s">
        <v>17</v>
      </c>
      <c r="AC1" s="21" t="s">
        <v>17</v>
      </c>
      <c r="AD1" s="21" t="s">
        <v>17</v>
      </c>
      <c r="AE1" s="21" t="s">
        <v>17</v>
      </c>
      <c r="AF1" s="21" t="s">
        <v>17</v>
      </c>
      <c r="AG1" s="21" t="s">
        <v>17</v>
      </c>
      <c r="AH1" s="21" t="s">
        <v>17</v>
      </c>
      <c r="AI1" s="6" t="s">
        <v>18</v>
      </c>
      <c r="AJ1" s="6" t="s">
        <v>18</v>
      </c>
      <c r="AK1" s="6" t="s">
        <v>18</v>
      </c>
      <c r="AL1" s="6" t="s">
        <v>18</v>
      </c>
      <c r="AM1" s="6" t="s">
        <v>18</v>
      </c>
      <c r="AN1" s="6" t="s">
        <v>18</v>
      </c>
      <c r="AO1" s="6" t="s">
        <v>18</v>
      </c>
      <c r="AP1" s="6" t="s">
        <v>18</v>
      </c>
      <c r="AQ1" s="2" t="s">
        <v>19</v>
      </c>
      <c r="AR1" s="2" t="s">
        <v>19</v>
      </c>
      <c r="AS1" s="2" t="s">
        <v>19</v>
      </c>
      <c r="AT1" s="2" t="s">
        <v>19</v>
      </c>
      <c r="AU1" s="2" t="s">
        <v>19</v>
      </c>
      <c r="AV1" s="2" t="s">
        <v>19</v>
      </c>
      <c r="AW1" s="2" t="s">
        <v>19</v>
      </c>
      <c r="AX1" s="2" t="s">
        <v>19</v>
      </c>
      <c r="AY1" s="2" t="s">
        <v>20</v>
      </c>
      <c r="AZ1" s="2" t="s">
        <v>20</v>
      </c>
      <c r="BA1" s="2" t="s">
        <v>20</v>
      </c>
      <c r="BB1" s="2" t="s">
        <v>20</v>
      </c>
      <c r="BC1" s="2" t="s">
        <v>20</v>
      </c>
      <c r="BD1" s="2" t="s">
        <v>20</v>
      </c>
      <c r="BE1" s="2" t="s">
        <v>20</v>
      </c>
      <c r="BF1" s="2" t="s">
        <v>20</v>
      </c>
      <c r="BG1" s="2" t="s">
        <v>21</v>
      </c>
      <c r="BH1" s="2" t="s">
        <v>21</v>
      </c>
      <c r="BI1" s="2" t="s">
        <v>21</v>
      </c>
      <c r="BJ1" s="2" t="s">
        <v>21</v>
      </c>
      <c r="BK1" s="2" t="s">
        <v>21</v>
      </c>
      <c r="BL1" s="2" t="s">
        <v>21</v>
      </c>
      <c r="BM1" s="2" t="s">
        <v>21</v>
      </c>
      <c r="BN1" s="2" t="s">
        <v>21</v>
      </c>
      <c r="BO1" s="2" t="s">
        <v>22</v>
      </c>
      <c r="BP1" s="2" t="s">
        <v>22</v>
      </c>
      <c r="BQ1" s="2" t="s">
        <v>22</v>
      </c>
      <c r="BR1" s="2" t="s">
        <v>22</v>
      </c>
      <c r="BS1" s="2" t="s">
        <v>22</v>
      </c>
      <c r="BT1" s="2" t="s">
        <v>22</v>
      </c>
      <c r="BU1" s="2" t="s">
        <v>22</v>
      </c>
      <c r="BV1" s="2" t="s">
        <v>22</v>
      </c>
      <c r="BW1" s="2" t="s">
        <v>23</v>
      </c>
      <c r="BX1" s="2" t="s">
        <v>23</v>
      </c>
      <c r="BY1" s="2" t="s">
        <v>23</v>
      </c>
      <c r="BZ1" s="2" t="s">
        <v>23</v>
      </c>
      <c r="CA1" s="2" t="s">
        <v>23</v>
      </c>
      <c r="CB1" s="2" t="s">
        <v>23</v>
      </c>
      <c r="CC1" s="2" t="s">
        <v>23</v>
      </c>
      <c r="CD1" s="2" t="s">
        <v>23</v>
      </c>
      <c r="CE1" s="2" t="s">
        <v>24</v>
      </c>
      <c r="CF1" s="2" t="s">
        <v>24</v>
      </c>
      <c r="CG1" s="2" t="s">
        <v>24</v>
      </c>
      <c r="CH1" s="2" t="s">
        <v>24</v>
      </c>
      <c r="CI1" s="2" t="s">
        <v>24</v>
      </c>
      <c r="CJ1" s="2" t="s">
        <v>24</v>
      </c>
      <c r="CK1" s="2" t="s">
        <v>24</v>
      </c>
      <c r="CL1" s="2" t="s">
        <v>24</v>
      </c>
      <c r="CM1" s="2" t="s">
        <v>25</v>
      </c>
      <c r="CN1" s="2" t="s">
        <v>25</v>
      </c>
      <c r="CO1" s="2" t="s">
        <v>25</v>
      </c>
      <c r="CP1" s="2" t="s">
        <v>25</v>
      </c>
      <c r="CQ1" s="2" t="s">
        <v>25</v>
      </c>
      <c r="CR1" s="2" t="s">
        <v>25</v>
      </c>
      <c r="CS1" s="2" t="s">
        <v>25</v>
      </c>
      <c r="CT1" s="2" t="s">
        <v>25</v>
      </c>
    </row>
    <row r="2" spans="1:98">
      <c r="A2" s="1" t="s">
        <v>26</v>
      </c>
      <c r="B2" t="s">
        <v>27</v>
      </c>
      <c r="C2" t="s">
        <v>28</v>
      </c>
      <c r="D2" s="7" t="s">
        <v>29</v>
      </c>
      <c r="E2" s="7" t="s">
        <v>30</v>
      </c>
      <c r="F2" s="11" t="s">
        <v>31</v>
      </c>
      <c r="G2" s="12" t="s">
        <v>32</v>
      </c>
      <c r="H2" s="13" t="s">
        <v>33</v>
      </c>
      <c r="I2" s="13" t="s">
        <v>34</v>
      </c>
      <c r="J2" s="11" t="s">
        <v>35</v>
      </c>
      <c r="K2" s="11" t="s">
        <v>36</v>
      </c>
      <c r="L2" s="11" t="s">
        <v>37</v>
      </c>
      <c r="M2" s="18" t="s">
        <v>38</v>
      </c>
      <c r="N2" s="18" t="s">
        <v>39</v>
      </c>
      <c r="O2" s="7" t="s">
        <v>40</v>
      </c>
      <c r="P2" s="9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46</v>
      </c>
      <c r="V2" s="6" t="s">
        <v>47</v>
      </c>
      <c r="W2" s="6" t="s">
        <v>48</v>
      </c>
      <c r="X2" s="20" t="s">
        <v>49</v>
      </c>
      <c r="Y2" s="6" t="s">
        <v>50</v>
      </c>
      <c r="Z2" s="6" t="s">
        <v>42</v>
      </c>
      <c r="AA2" s="6" t="s">
        <v>43</v>
      </c>
      <c r="AB2" s="6" t="s">
        <v>44</v>
      </c>
      <c r="AC2" s="6" t="s">
        <v>45</v>
      </c>
      <c r="AD2" s="6" t="s">
        <v>46</v>
      </c>
      <c r="AE2" s="6" t="s">
        <v>47</v>
      </c>
      <c r="AF2" s="6" t="s">
        <v>48</v>
      </c>
      <c r="AG2" s="20" t="s">
        <v>49</v>
      </c>
      <c r="AH2" s="6" t="s">
        <v>50</v>
      </c>
      <c r="AI2" s="6" t="s">
        <v>42</v>
      </c>
      <c r="AJ2" s="6" t="s">
        <v>43</v>
      </c>
      <c r="AK2" s="6" t="s">
        <v>44</v>
      </c>
      <c r="AL2" s="6" t="s">
        <v>45</v>
      </c>
      <c r="AM2" s="6" t="s">
        <v>46</v>
      </c>
      <c r="AN2" s="6" t="s">
        <v>47</v>
      </c>
      <c r="AO2" s="6" t="s">
        <v>51</v>
      </c>
      <c r="AP2" s="6" t="s">
        <v>50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51</v>
      </c>
      <c r="AX2" s="6" t="s">
        <v>50</v>
      </c>
      <c r="AY2" s="6" t="s">
        <v>42</v>
      </c>
      <c r="AZ2" s="6" t="s">
        <v>43</v>
      </c>
      <c r="BA2" s="6" t="s">
        <v>44</v>
      </c>
      <c r="BB2" s="6" t="s">
        <v>45</v>
      </c>
      <c r="BC2" s="6" t="s">
        <v>46</v>
      </c>
      <c r="BD2" s="6" t="s">
        <v>47</v>
      </c>
      <c r="BE2" s="6" t="s">
        <v>51</v>
      </c>
      <c r="BF2" s="6" t="s">
        <v>50</v>
      </c>
      <c r="BG2" s="6" t="s">
        <v>42</v>
      </c>
      <c r="BH2" s="6" t="s">
        <v>43</v>
      </c>
      <c r="BI2" s="6" t="s">
        <v>44</v>
      </c>
      <c r="BJ2" s="6" t="s">
        <v>45</v>
      </c>
      <c r="BK2" s="6" t="s">
        <v>46</v>
      </c>
      <c r="BL2" s="6" t="s">
        <v>47</v>
      </c>
      <c r="BM2" s="6" t="s">
        <v>51</v>
      </c>
      <c r="BN2" s="6" t="s">
        <v>50</v>
      </c>
      <c r="BO2" s="6" t="s">
        <v>42</v>
      </c>
      <c r="BP2" s="6" t="s">
        <v>43</v>
      </c>
      <c r="BQ2" s="6" t="s">
        <v>44</v>
      </c>
      <c r="BR2" s="6" t="s">
        <v>45</v>
      </c>
      <c r="BS2" s="6" t="s">
        <v>46</v>
      </c>
      <c r="BT2" s="6" t="s">
        <v>47</v>
      </c>
      <c r="BU2" s="6" t="s">
        <v>51</v>
      </c>
      <c r="BV2" s="6" t="s">
        <v>50</v>
      </c>
      <c r="BW2" s="6" t="s">
        <v>42</v>
      </c>
      <c r="BX2" s="6" t="s">
        <v>43</v>
      </c>
      <c r="BY2" s="6" t="s">
        <v>44</v>
      </c>
      <c r="BZ2" s="6" t="s">
        <v>45</v>
      </c>
      <c r="CA2" s="6" t="s">
        <v>46</v>
      </c>
      <c r="CB2" s="6" t="s">
        <v>47</v>
      </c>
      <c r="CC2" s="6" t="s">
        <v>51</v>
      </c>
      <c r="CD2" s="6" t="s">
        <v>50</v>
      </c>
      <c r="CE2" s="6" t="s">
        <v>42</v>
      </c>
      <c r="CF2" s="6" t="s">
        <v>43</v>
      </c>
      <c r="CG2" s="6" t="s">
        <v>44</v>
      </c>
      <c r="CH2" s="6" t="s">
        <v>45</v>
      </c>
      <c r="CI2" s="6" t="s">
        <v>46</v>
      </c>
      <c r="CJ2" s="6" t="s">
        <v>47</v>
      </c>
      <c r="CK2" s="6" t="s">
        <v>51</v>
      </c>
      <c r="CL2" s="6" t="s">
        <v>50</v>
      </c>
      <c r="CM2" s="6" t="s">
        <v>42</v>
      </c>
      <c r="CN2" s="6" t="s">
        <v>43</v>
      </c>
      <c r="CO2" s="6" t="s">
        <v>44</v>
      </c>
      <c r="CP2" s="6" t="s">
        <v>45</v>
      </c>
      <c r="CQ2" s="6" t="s">
        <v>46</v>
      </c>
      <c r="CR2" s="6" t="s">
        <v>47</v>
      </c>
      <c r="CS2" s="6" t="s">
        <v>51</v>
      </c>
      <c r="CT2" s="6" t="s">
        <v>50</v>
      </c>
    </row>
    <row r="3" spans="1:98">
      <c r="A3" s="1">
        <v>1</v>
      </c>
      <c r="B3" s="1" t="s">
        <v>52</v>
      </c>
      <c r="C3" s="1" t="s">
        <v>53</v>
      </c>
      <c r="D3" s="6">
        <v>37.619999999999997</v>
      </c>
      <c r="E3" s="2">
        <v>101.2</v>
      </c>
      <c r="F3" s="1" t="s">
        <v>54</v>
      </c>
      <c r="G3" s="9">
        <v>3200</v>
      </c>
      <c r="H3" s="10">
        <v>-1.7</v>
      </c>
      <c r="I3" s="10">
        <v>570</v>
      </c>
      <c r="J3" t="s">
        <v>55</v>
      </c>
      <c r="K3" s="3">
        <v>3</v>
      </c>
      <c r="L3" s="14" t="s">
        <v>56</v>
      </c>
      <c r="M3" s="5">
        <v>1.8</v>
      </c>
      <c r="N3" s="15" t="s">
        <v>57</v>
      </c>
      <c r="O3" s="2">
        <v>-16</v>
      </c>
      <c r="P3" s="3">
        <v>4</v>
      </c>
      <c r="Z3" s="2">
        <v>4.3</v>
      </c>
      <c r="AA3" s="2">
        <f>AB3*(P3^0.5)</f>
        <v>0.66666000000000003</v>
      </c>
      <c r="AB3" s="2">
        <v>0.33333000000000002</v>
      </c>
      <c r="AC3" s="2">
        <v>4.1333299999999999</v>
      </c>
      <c r="AD3" s="2">
        <f>AE3*(P3^0.5)</f>
        <v>0.73333999999999999</v>
      </c>
      <c r="AE3" s="2">
        <v>0.36667</v>
      </c>
      <c r="AF3" s="6">
        <f>(((P3-1)*(AD3^2)+(P3-1)*(AA3^2))/(P3+P3-2))^0.5</f>
        <v>0.70079351852025573</v>
      </c>
      <c r="AG3" s="6">
        <f>(AC3-Z3)/AF3</f>
        <v>-0.2378303959658874</v>
      </c>
      <c r="AH3" s="6">
        <f>((P3+P3)/(P3*P3))+(AG3^2)/(2*(P3+P3))</f>
        <v>0.50353520607783064</v>
      </c>
    </row>
    <row r="4" spans="1:98">
      <c r="A4" s="1">
        <v>1</v>
      </c>
      <c r="B4" s="1" t="s">
        <v>52</v>
      </c>
      <c r="C4" s="1" t="s">
        <v>53</v>
      </c>
      <c r="D4" s="6">
        <v>37.619999999999997</v>
      </c>
      <c r="E4" s="2">
        <v>101.2</v>
      </c>
      <c r="F4" s="1" t="s">
        <v>54</v>
      </c>
      <c r="G4" s="9">
        <v>3200</v>
      </c>
      <c r="H4" s="10">
        <v>-1.7</v>
      </c>
      <c r="I4" s="10">
        <v>570</v>
      </c>
      <c r="J4" t="s">
        <v>55</v>
      </c>
      <c r="K4" s="3">
        <v>3</v>
      </c>
      <c r="L4" s="14" t="s">
        <v>56</v>
      </c>
      <c r="M4" s="5">
        <v>1.8</v>
      </c>
      <c r="N4" s="15" t="s">
        <v>57</v>
      </c>
      <c r="O4" s="2">
        <v>-16</v>
      </c>
      <c r="P4" s="3">
        <v>4</v>
      </c>
      <c r="Z4" s="2">
        <v>6.4333299999999998</v>
      </c>
      <c r="AA4" s="2">
        <f>AB4*(P4^0.5)</f>
        <v>0.66668000000000205</v>
      </c>
      <c r="AB4" s="2">
        <v>0.33334000000000102</v>
      </c>
      <c r="AC4" s="2">
        <v>5.5666700000000002</v>
      </c>
      <c r="AD4" s="2">
        <f>AE4*(P4^0.5)</f>
        <v>0.66666000000000003</v>
      </c>
      <c r="AE4" s="2">
        <v>0.33333000000000002</v>
      </c>
      <c r="AF4" s="6">
        <f>(((P4-1)*(AD4^2)+(P4-1)*(AA4^2))/(P4+P4-2))^0.5</f>
        <v>0.66667000007500066</v>
      </c>
      <c r="AG4" s="6">
        <f>(AC4-Z4)/AF4</f>
        <v>-1.2999834999362503</v>
      </c>
      <c r="AH4" s="6">
        <f>((P4+P4)/(P4*P4))+(AG4^2)/(2*(P4+P4))</f>
        <v>0.6056223187566564</v>
      </c>
    </row>
    <row r="5" spans="1:98">
      <c r="A5" s="1">
        <v>2</v>
      </c>
      <c r="B5" s="1" t="s">
        <v>58</v>
      </c>
      <c r="C5" s="1" t="s">
        <v>59</v>
      </c>
      <c r="D5" s="2">
        <v>61.8</v>
      </c>
      <c r="E5" s="2">
        <v>24.32</v>
      </c>
      <c r="F5" s="1" t="s">
        <v>60</v>
      </c>
      <c r="G5" s="3">
        <v>145</v>
      </c>
      <c r="H5" s="4">
        <v>3.5</v>
      </c>
      <c r="I5" s="4">
        <v>700</v>
      </c>
      <c r="J5" s="1" t="s">
        <v>61</v>
      </c>
      <c r="K5" s="3">
        <v>3</v>
      </c>
      <c r="L5" s="14" t="s">
        <v>56</v>
      </c>
      <c r="M5" s="5">
        <v>1.5</v>
      </c>
      <c r="N5" s="15" t="s">
        <v>57</v>
      </c>
      <c r="O5" s="2">
        <v>-1</v>
      </c>
      <c r="P5" s="3">
        <v>3</v>
      </c>
      <c r="AD5" s="2">
        <v>2.3209480821423001</v>
      </c>
      <c r="BO5" s="2">
        <v>480</v>
      </c>
      <c r="BP5" s="2">
        <f t="shared" ref="BP5:BP10" si="0">BQ5*(P5^0.5)</f>
        <v>1.7320508075688772</v>
      </c>
      <c r="BQ5" s="2">
        <v>1</v>
      </c>
      <c r="BR5" s="2">
        <v>480</v>
      </c>
      <c r="BS5" s="2">
        <f t="shared" ref="BS5:BS10" si="1">BT5*(P5^0.5)</f>
        <v>6.9282032302755088</v>
      </c>
      <c r="BT5" s="2">
        <v>4</v>
      </c>
      <c r="BU5" s="22">
        <f>LN(BR5)-LN(BO5)</f>
        <v>0</v>
      </c>
      <c r="BV5" s="22">
        <f t="shared" ref="BV5:BV10" si="2">(BS5^2)/(P5*(BR5^2))+(BP5^2)/(P5*(BO5^2))</f>
        <v>7.3784722222222209E-5</v>
      </c>
      <c r="BW5" s="2">
        <v>16</v>
      </c>
      <c r="BX5" s="2">
        <f t="shared" ref="BX5:BX10" si="3">BY5*(P5^0.5)</f>
        <v>1.0392304845413263</v>
      </c>
      <c r="BY5" s="2">
        <v>0.6</v>
      </c>
      <c r="BZ5" s="2">
        <v>17</v>
      </c>
      <c r="CA5" s="2">
        <f t="shared" ref="CA5:CA10" si="4">CB5*(P5^0.5)</f>
        <v>1.3856406460551018</v>
      </c>
      <c r="CB5" s="2">
        <v>0.8</v>
      </c>
      <c r="CC5" s="22">
        <f>LN(BZ5)-LN(BW5)</f>
        <v>6.062462181643502E-2</v>
      </c>
      <c r="CD5" s="22">
        <f t="shared" ref="CD5:CD10" si="5">(CA5^2)/(P5*(BZ5^2))+(BX5^2)/(P5*(BW5^2))</f>
        <v>3.6207828719723176E-3</v>
      </c>
    </row>
    <row r="6" spans="1:98">
      <c r="A6" s="1">
        <v>2</v>
      </c>
      <c r="B6" s="1" t="s">
        <v>58</v>
      </c>
      <c r="C6" s="1" t="s">
        <v>59</v>
      </c>
      <c r="D6" s="2">
        <v>61.8</v>
      </c>
      <c r="E6" s="2">
        <v>24.32</v>
      </c>
      <c r="F6" s="1" t="s">
        <v>60</v>
      </c>
      <c r="G6" s="3">
        <v>145</v>
      </c>
      <c r="H6" s="4">
        <v>3.5</v>
      </c>
      <c r="I6" s="4">
        <v>700</v>
      </c>
      <c r="J6" s="1" t="s">
        <v>61</v>
      </c>
      <c r="K6" s="3">
        <v>3</v>
      </c>
      <c r="L6" s="14" t="s">
        <v>56</v>
      </c>
      <c r="M6" s="5">
        <v>1.5</v>
      </c>
      <c r="N6" s="15" t="s">
        <v>57</v>
      </c>
      <c r="O6" s="2">
        <v>-1</v>
      </c>
      <c r="P6" s="3">
        <v>3</v>
      </c>
      <c r="Q6" s="2">
        <v>1</v>
      </c>
      <c r="R6" s="2">
        <f>ABS(Q6*0.5624)</f>
        <v>0.56240000000000001</v>
      </c>
      <c r="T6" s="2">
        <v>0.6</v>
      </c>
      <c r="U6" s="2">
        <f>ABS(T6*0.5624)</f>
        <v>0.33744000000000002</v>
      </c>
      <c r="W6" s="6">
        <f>(((P6-1)*(U6^2)+(P6-1)*(R6^2))/(P6+P6-2))^0.5</f>
        <v>0.46376692076947446</v>
      </c>
      <c r="X6" s="6">
        <f>(T6-Q6)/W6</f>
        <v>-0.86250222274656108</v>
      </c>
      <c r="Y6" s="6">
        <f>((P6+P6)/(P6*P6))+(X6^2)/(2*(P6+P6))</f>
        <v>0.72865917368689648</v>
      </c>
      <c r="AD6" s="2">
        <v>0.62353829072479605</v>
      </c>
      <c r="BO6" s="2">
        <v>480</v>
      </c>
      <c r="BP6" s="2">
        <f t="shared" si="0"/>
        <v>1.7320508075688772</v>
      </c>
      <c r="BQ6" s="2">
        <v>1</v>
      </c>
      <c r="BR6" s="2">
        <v>480</v>
      </c>
      <c r="BS6" s="2">
        <f t="shared" si="1"/>
        <v>6.9282032302755088</v>
      </c>
      <c r="BT6" s="2">
        <v>4</v>
      </c>
      <c r="BU6" s="22">
        <f t="shared" ref="BU6:BU10" si="6">LN(BR6)-LN(BO6)</f>
        <v>0</v>
      </c>
      <c r="BV6" s="22">
        <f t="shared" si="2"/>
        <v>7.3784722222222209E-5</v>
      </c>
      <c r="BW6" s="2">
        <v>16</v>
      </c>
      <c r="BX6" s="2">
        <f t="shared" si="3"/>
        <v>1.0392304845413263</v>
      </c>
      <c r="BY6" s="2">
        <v>0.6</v>
      </c>
      <c r="BZ6" s="2">
        <v>17</v>
      </c>
      <c r="CA6" s="2">
        <f t="shared" si="4"/>
        <v>1.3856406460551018</v>
      </c>
      <c r="CB6" s="2">
        <v>0.8</v>
      </c>
      <c r="CC6" s="22">
        <f t="shared" ref="CC6:CC10" si="7">LN(BZ6)-LN(BW6)</f>
        <v>6.062462181643502E-2</v>
      </c>
      <c r="CD6" s="22">
        <f t="shared" si="5"/>
        <v>3.6207828719723176E-3</v>
      </c>
    </row>
    <row r="7" spans="1:98">
      <c r="A7" s="1">
        <v>2</v>
      </c>
      <c r="B7" s="1" t="s">
        <v>58</v>
      </c>
      <c r="C7" s="1" t="s">
        <v>59</v>
      </c>
      <c r="D7" s="2">
        <v>61.8</v>
      </c>
      <c r="E7" s="2">
        <v>24.32</v>
      </c>
      <c r="F7" s="1" t="s">
        <v>60</v>
      </c>
      <c r="G7" s="3">
        <v>145</v>
      </c>
      <c r="H7" s="4">
        <v>3.5</v>
      </c>
      <c r="I7" s="4">
        <v>700</v>
      </c>
      <c r="J7" s="1" t="s">
        <v>61</v>
      </c>
      <c r="K7" s="3">
        <v>3</v>
      </c>
      <c r="L7" s="14" t="s">
        <v>56</v>
      </c>
      <c r="M7" s="5">
        <v>1.5</v>
      </c>
      <c r="N7" s="15" t="s">
        <v>57</v>
      </c>
      <c r="O7" s="2">
        <v>-1</v>
      </c>
      <c r="P7" s="3">
        <v>3</v>
      </c>
      <c r="Q7" s="2">
        <v>0.66666666666666696</v>
      </c>
      <c r="R7" s="2">
        <f t="shared" ref="R7:R10" si="8">ABS(Q7*0.5624)</f>
        <v>0.37493333333333351</v>
      </c>
      <c r="T7" s="2">
        <v>0.66666666666666696</v>
      </c>
      <c r="U7" s="2">
        <f t="shared" ref="U7:U10" si="9">ABS(T7*0.5624)</f>
        <v>0.37493333333333351</v>
      </c>
      <c r="W7" s="6">
        <f t="shared" ref="W7:W10" si="10">(((P7-1)*(U7^2)+(P7-1)*(R7^2))/(P7+P7-2))^0.5</f>
        <v>0.37493333333333351</v>
      </c>
      <c r="X7" s="6">
        <f t="shared" ref="X7:X10" si="11">(T7-Q7)/W7</f>
        <v>0</v>
      </c>
      <c r="Y7" s="6">
        <f t="shared" ref="Y7:Y10" si="12">((P7+P7)/(P7*P7))+(X7^2)/(2*(P7+P7))</f>
        <v>0.66666666666666663</v>
      </c>
      <c r="AD7" s="2">
        <v>3.0373672810511398</v>
      </c>
      <c r="BO7" s="2">
        <v>480</v>
      </c>
      <c r="BP7" s="2">
        <f t="shared" si="0"/>
        <v>1.7320508075688772</v>
      </c>
      <c r="BQ7" s="2">
        <v>1</v>
      </c>
      <c r="BR7" s="2">
        <v>480</v>
      </c>
      <c r="BS7" s="2">
        <f t="shared" si="1"/>
        <v>6.9282032302755088</v>
      </c>
      <c r="BT7" s="2">
        <v>4</v>
      </c>
      <c r="BU7" s="22">
        <f t="shared" si="6"/>
        <v>0</v>
      </c>
      <c r="BV7" s="22">
        <f t="shared" si="2"/>
        <v>7.3784722222222209E-5</v>
      </c>
      <c r="BW7" s="2">
        <v>16</v>
      </c>
      <c r="BX7" s="2">
        <f t="shared" si="3"/>
        <v>1.0392304845413263</v>
      </c>
      <c r="BY7" s="2">
        <v>0.6</v>
      </c>
      <c r="BZ7" s="2">
        <v>17</v>
      </c>
      <c r="CA7" s="2">
        <f t="shared" si="4"/>
        <v>1.3856406460551018</v>
      </c>
      <c r="CB7" s="2">
        <v>0.8</v>
      </c>
      <c r="CC7" s="22">
        <f t="shared" si="7"/>
        <v>6.062462181643502E-2</v>
      </c>
      <c r="CD7" s="22">
        <f t="shared" si="5"/>
        <v>3.6207828719723176E-3</v>
      </c>
    </row>
    <row r="8" spans="1:98">
      <c r="A8" s="1">
        <v>2</v>
      </c>
      <c r="B8" s="1" t="s">
        <v>58</v>
      </c>
      <c r="C8" s="1" t="s">
        <v>59</v>
      </c>
      <c r="D8" s="2">
        <v>61.8</v>
      </c>
      <c r="E8" s="2">
        <v>24.32</v>
      </c>
      <c r="F8" s="1" t="s">
        <v>60</v>
      </c>
      <c r="G8" s="3">
        <v>145</v>
      </c>
      <c r="H8" s="4">
        <v>3.5</v>
      </c>
      <c r="I8" s="4">
        <v>700</v>
      </c>
      <c r="J8" s="1" t="s">
        <v>61</v>
      </c>
      <c r="K8" s="3">
        <v>3</v>
      </c>
      <c r="L8" s="14" t="s">
        <v>56</v>
      </c>
      <c r="M8" s="5">
        <v>1.5</v>
      </c>
      <c r="N8" s="15" t="s">
        <v>57</v>
      </c>
      <c r="O8" s="2">
        <v>-1</v>
      </c>
      <c r="P8" s="3">
        <v>3</v>
      </c>
      <c r="Q8" s="2">
        <v>0.133333333333333</v>
      </c>
      <c r="R8" s="2">
        <f t="shared" si="8"/>
        <v>7.4986666666666479E-2</v>
      </c>
      <c r="T8" s="2">
        <v>0.66666666666666696</v>
      </c>
      <c r="U8" s="2">
        <f t="shared" si="9"/>
        <v>0.37493333333333351</v>
      </c>
      <c r="W8" s="6">
        <f t="shared" si="10"/>
        <v>0.27036827164279309</v>
      </c>
      <c r="X8" s="6">
        <f t="shared" si="11"/>
        <v>1.9726180520100627</v>
      </c>
      <c r="Y8" s="6">
        <f t="shared" si="12"/>
        <v>0.99093516492633116</v>
      </c>
      <c r="AD8" s="2">
        <v>2.9148927939119802</v>
      </c>
      <c r="BO8" s="2">
        <v>490</v>
      </c>
      <c r="BP8" s="2">
        <f t="shared" si="0"/>
        <v>8.6602540378443855</v>
      </c>
      <c r="BQ8" s="2">
        <v>5</v>
      </c>
      <c r="BR8" s="2">
        <v>480</v>
      </c>
      <c r="BS8" s="2">
        <f t="shared" si="1"/>
        <v>20.784609690826528</v>
      </c>
      <c r="BT8" s="2">
        <v>12</v>
      </c>
      <c r="BU8" s="22">
        <f t="shared" si="6"/>
        <v>-2.0619287202735315E-2</v>
      </c>
      <c r="BV8" s="22">
        <f t="shared" si="2"/>
        <v>7.2912328196584751E-4</v>
      </c>
      <c r="BW8" s="2">
        <v>24</v>
      </c>
      <c r="BX8" s="2">
        <f t="shared" si="3"/>
        <v>1.9052558883257651</v>
      </c>
      <c r="BY8" s="2">
        <v>1.1000000000000001</v>
      </c>
      <c r="BZ8" s="2">
        <v>18</v>
      </c>
      <c r="CA8" s="2">
        <f t="shared" si="4"/>
        <v>4.5033320996790804</v>
      </c>
      <c r="CB8" s="2">
        <v>2.6</v>
      </c>
      <c r="CC8" s="22">
        <f t="shared" si="7"/>
        <v>-0.28768207245178123</v>
      </c>
      <c r="CD8" s="22">
        <f t="shared" si="5"/>
        <v>2.2964891975308634E-2</v>
      </c>
    </row>
    <row r="9" spans="1:98">
      <c r="A9" s="1">
        <v>2</v>
      </c>
      <c r="B9" s="1" t="s">
        <v>58</v>
      </c>
      <c r="C9" s="1" t="s">
        <v>59</v>
      </c>
      <c r="D9" s="2">
        <v>61.8</v>
      </c>
      <c r="E9" s="2">
        <v>24.32</v>
      </c>
      <c r="F9" s="1" t="s">
        <v>60</v>
      </c>
      <c r="G9" s="3">
        <v>145</v>
      </c>
      <c r="H9" s="4">
        <v>3.5</v>
      </c>
      <c r="I9" s="4">
        <v>700</v>
      </c>
      <c r="J9" s="1" t="s">
        <v>61</v>
      </c>
      <c r="K9" s="3">
        <v>3</v>
      </c>
      <c r="L9" s="14" t="s">
        <v>56</v>
      </c>
      <c r="M9" s="5">
        <v>1.5</v>
      </c>
      <c r="N9" s="15" t="s">
        <v>57</v>
      </c>
      <c r="O9" s="2">
        <v>-1</v>
      </c>
      <c r="P9" s="3">
        <v>3</v>
      </c>
      <c r="Q9" s="2">
        <v>1.2</v>
      </c>
      <c r="R9" s="2">
        <f t="shared" si="8"/>
        <v>0.67488000000000004</v>
      </c>
      <c r="T9" s="2">
        <v>0.66666666666666696</v>
      </c>
      <c r="U9" s="2">
        <f t="shared" si="9"/>
        <v>0.37493333333333351</v>
      </c>
      <c r="W9" s="6">
        <f t="shared" si="10"/>
        <v>0.54591117356418184</v>
      </c>
      <c r="X9" s="6">
        <f t="shared" si="11"/>
        <v>-0.97695991428654994</v>
      </c>
      <c r="Y9" s="6">
        <f t="shared" si="12"/>
        <v>0.74620422284356525</v>
      </c>
      <c r="AD9" s="2">
        <v>247.62</v>
      </c>
      <c r="BO9" s="2">
        <v>490</v>
      </c>
      <c r="BP9" s="2">
        <f t="shared" si="0"/>
        <v>8.6602540378443855</v>
      </c>
      <c r="BQ9" s="2">
        <v>5</v>
      </c>
      <c r="BR9" s="2">
        <v>480</v>
      </c>
      <c r="BS9" s="2">
        <f t="shared" si="1"/>
        <v>20.784609690826528</v>
      </c>
      <c r="BT9" s="2">
        <v>12</v>
      </c>
      <c r="BU9" s="22">
        <f t="shared" si="6"/>
        <v>-2.0619287202735315E-2</v>
      </c>
      <c r="BV9" s="22">
        <f t="shared" si="2"/>
        <v>7.2912328196584751E-4</v>
      </c>
      <c r="BW9" s="2">
        <v>24</v>
      </c>
      <c r="BX9" s="2">
        <f t="shared" si="3"/>
        <v>1.9052558883257651</v>
      </c>
      <c r="BY9" s="2">
        <v>1.1000000000000001</v>
      </c>
      <c r="BZ9" s="2">
        <v>18</v>
      </c>
      <c r="CA9" s="2">
        <f t="shared" si="4"/>
        <v>4.5033320996790804</v>
      </c>
      <c r="CB9" s="2">
        <v>2.6</v>
      </c>
      <c r="CC9" s="22">
        <f t="shared" si="7"/>
        <v>-0.28768207245178123</v>
      </c>
      <c r="CD9" s="22">
        <f t="shared" si="5"/>
        <v>2.2964891975308634E-2</v>
      </c>
    </row>
    <row r="10" spans="1:98">
      <c r="A10" s="1">
        <v>2</v>
      </c>
      <c r="B10" s="1" t="s">
        <v>58</v>
      </c>
      <c r="C10" s="1" t="s">
        <v>59</v>
      </c>
      <c r="D10" s="2">
        <v>61.8</v>
      </c>
      <c r="E10" s="2">
        <v>24.32</v>
      </c>
      <c r="F10" s="1" t="s">
        <v>60</v>
      </c>
      <c r="G10" s="3">
        <v>145</v>
      </c>
      <c r="H10" s="4">
        <v>3.5</v>
      </c>
      <c r="I10" s="4">
        <v>700</v>
      </c>
      <c r="J10" s="1" t="s">
        <v>61</v>
      </c>
      <c r="K10" s="3">
        <v>3</v>
      </c>
      <c r="L10" s="14" t="s">
        <v>56</v>
      </c>
      <c r="M10" s="5">
        <v>1.5</v>
      </c>
      <c r="N10" s="15" t="s">
        <v>57</v>
      </c>
      <c r="O10" s="2">
        <v>-1</v>
      </c>
      <c r="P10" s="3">
        <v>3</v>
      </c>
      <c r="Q10" s="2">
        <v>0.93333333333333302</v>
      </c>
      <c r="R10" s="2">
        <f t="shared" si="8"/>
        <v>0.52490666666666652</v>
      </c>
      <c r="T10" s="2">
        <v>0.66666666666666696</v>
      </c>
      <c r="U10" s="2">
        <f t="shared" si="9"/>
        <v>0.37493333333333351</v>
      </c>
      <c r="W10" s="6">
        <f t="shared" si="10"/>
        <v>0.45612608627196249</v>
      </c>
      <c r="X10" s="6">
        <f t="shared" si="11"/>
        <v>-0.58463366751549395</v>
      </c>
      <c r="Y10" s="6">
        <f t="shared" si="12"/>
        <v>0.695149710432718</v>
      </c>
      <c r="AD10" s="2">
        <v>349.62</v>
      </c>
      <c r="BO10" s="2">
        <v>490</v>
      </c>
      <c r="BP10" s="2">
        <f t="shared" si="0"/>
        <v>8.6602540378443855</v>
      </c>
      <c r="BQ10" s="2">
        <v>5</v>
      </c>
      <c r="BR10" s="2">
        <v>480</v>
      </c>
      <c r="BS10" s="2">
        <f t="shared" si="1"/>
        <v>20.784609690826528</v>
      </c>
      <c r="BT10" s="2">
        <v>12</v>
      </c>
      <c r="BU10" s="22">
        <f t="shared" si="6"/>
        <v>-2.0619287202735315E-2</v>
      </c>
      <c r="BV10" s="22">
        <f t="shared" si="2"/>
        <v>7.2912328196584751E-4</v>
      </c>
      <c r="BW10" s="2">
        <v>24</v>
      </c>
      <c r="BX10" s="2">
        <f t="shared" si="3"/>
        <v>1.9052558883257651</v>
      </c>
      <c r="BY10" s="2">
        <v>1.1000000000000001</v>
      </c>
      <c r="BZ10" s="2">
        <v>18</v>
      </c>
      <c r="CA10" s="2">
        <f t="shared" si="4"/>
        <v>4.5033320996790804</v>
      </c>
      <c r="CB10" s="2">
        <v>2.6</v>
      </c>
      <c r="CC10" s="22">
        <f t="shared" si="7"/>
        <v>-0.28768207245178123</v>
      </c>
      <c r="CD10" s="22">
        <f t="shared" si="5"/>
        <v>2.2964891975308634E-2</v>
      </c>
    </row>
    <row r="11" spans="1:98">
      <c r="A11" s="1">
        <v>3</v>
      </c>
      <c r="B11" s="1" t="s">
        <v>62</v>
      </c>
      <c r="C11" s="1" t="s">
        <v>63</v>
      </c>
      <c r="D11" s="2">
        <v>48.26</v>
      </c>
      <c r="E11" s="2" t="s">
        <v>64</v>
      </c>
      <c r="F11" s="1" t="s">
        <v>54</v>
      </c>
      <c r="G11" s="3">
        <v>140</v>
      </c>
      <c r="H11" s="4">
        <v>5</v>
      </c>
      <c r="I11" s="4">
        <v>1340</v>
      </c>
      <c r="J11" s="1" t="s">
        <v>61</v>
      </c>
      <c r="K11" s="3">
        <v>2</v>
      </c>
      <c r="L11" s="14" t="s">
        <v>56</v>
      </c>
      <c r="M11" s="5">
        <v>0.9</v>
      </c>
      <c r="N11" s="15" t="s">
        <v>57</v>
      </c>
      <c r="O11" s="2">
        <v>-5.9</v>
      </c>
      <c r="P11" s="3">
        <v>4</v>
      </c>
      <c r="Z11" s="2">
        <v>-24.124478400000001</v>
      </c>
      <c r="AA11" s="2">
        <f>ABS(Z11*0.7556)</f>
        <v>18.228455879040002</v>
      </c>
      <c r="AC11" s="2">
        <v>-24.124478400000001</v>
      </c>
      <c r="AD11" s="2">
        <f>ABS(AC11*0.7556)</f>
        <v>18.228455879040002</v>
      </c>
      <c r="AF11" s="6">
        <f t="shared" ref="AF11:AF43" si="13">(((P11-1)*(AD11^2)+(P11-1)*(AA11^2))/(P11+P11-2))^0.5</f>
        <v>18.228455879040002</v>
      </c>
      <c r="AG11" s="6">
        <f t="shared" ref="AG11:AG43" si="14">(AC11-Z11)/AF11</f>
        <v>0</v>
      </c>
      <c r="AH11" s="6">
        <f t="shared" ref="AH11:AH43" si="15">((P11+P11)/(P11*P11))+(AG11^2)/(2*(P11+P11))</f>
        <v>0.5</v>
      </c>
    </row>
    <row r="12" spans="1:98">
      <c r="A12" s="1">
        <v>3</v>
      </c>
      <c r="B12" s="1" t="s">
        <v>62</v>
      </c>
      <c r="C12" s="1" t="s">
        <v>63</v>
      </c>
      <c r="D12" s="2">
        <v>48.26</v>
      </c>
      <c r="E12" s="2" t="s">
        <v>64</v>
      </c>
      <c r="F12" s="1" t="s">
        <v>54</v>
      </c>
      <c r="G12" s="3">
        <v>140</v>
      </c>
      <c r="H12" s="4">
        <v>5</v>
      </c>
      <c r="I12" s="4">
        <v>1340</v>
      </c>
      <c r="J12" s="1" t="s">
        <v>61</v>
      </c>
      <c r="K12" s="3">
        <v>2</v>
      </c>
      <c r="L12" s="14" t="s">
        <v>56</v>
      </c>
      <c r="M12" s="5">
        <v>0.9</v>
      </c>
      <c r="N12" s="15" t="s">
        <v>57</v>
      </c>
      <c r="O12" s="2">
        <v>1</v>
      </c>
      <c r="P12" s="3">
        <v>4</v>
      </c>
      <c r="Z12" s="2">
        <v>229.448736</v>
      </c>
      <c r="AA12" s="2">
        <f>ABS(Z12*0.7556)</f>
        <v>173.37146492160002</v>
      </c>
      <c r="AC12" s="2">
        <v>146.07220319999999</v>
      </c>
      <c r="AD12" s="2">
        <f>ABS(AC12*0.7556)</f>
        <v>110.37215673791999</v>
      </c>
      <c r="AF12" s="6">
        <f t="shared" si="13"/>
        <v>145.32666278429704</v>
      </c>
      <c r="AG12" s="6">
        <f t="shared" si="14"/>
        <v>-0.57371807211834691</v>
      </c>
      <c r="AH12" s="6">
        <f t="shared" si="15"/>
        <v>0.52057202664219959</v>
      </c>
    </row>
    <row r="13" spans="1:98">
      <c r="A13" s="1">
        <v>4</v>
      </c>
      <c r="B13" s="1" t="s">
        <v>65</v>
      </c>
      <c r="C13" s="1" t="s">
        <v>66</v>
      </c>
      <c r="D13" s="2">
        <v>53.57</v>
      </c>
      <c r="E13" s="2">
        <v>123.43</v>
      </c>
      <c r="F13" s="1" t="s">
        <v>60</v>
      </c>
      <c r="G13" s="3">
        <v>477</v>
      </c>
      <c r="H13" s="4">
        <v>-3.9</v>
      </c>
      <c r="I13" s="4">
        <v>452</v>
      </c>
      <c r="J13" s="1" t="s">
        <v>61</v>
      </c>
      <c r="K13" s="3">
        <v>3</v>
      </c>
      <c r="L13" s="14" t="s">
        <v>56</v>
      </c>
      <c r="M13" s="5">
        <v>2</v>
      </c>
      <c r="N13" s="15" t="s">
        <v>67</v>
      </c>
      <c r="O13" s="2">
        <v>-8.25</v>
      </c>
      <c r="P13" s="3">
        <v>3</v>
      </c>
      <c r="Z13" s="2">
        <v>1.87</v>
      </c>
      <c r="AA13" s="2">
        <f t="shared" ref="AA13:AA14" si="16">AB13*(P13^0.5)</f>
        <v>2.3209480821422956</v>
      </c>
      <c r="AB13" s="2">
        <v>1.34</v>
      </c>
      <c r="AC13" s="2">
        <v>7.89</v>
      </c>
      <c r="AD13" s="2">
        <f t="shared" ref="AD13:AD14" si="17">AE13*(P13^0.5)</f>
        <v>1.368320137979413</v>
      </c>
      <c r="AE13" s="2">
        <v>0.79</v>
      </c>
      <c r="AF13" s="6">
        <f t="shared" si="13"/>
        <v>1.9051377902923452</v>
      </c>
      <c r="AG13" s="6">
        <f t="shared" si="14"/>
        <v>3.1598764302902338</v>
      </c>
      <c r="AH13" s="6">
        <f t="shared" si="15"/>
        <v>1.4987349212253125</v>
      </c>
    </row>
    <row r="14" spans="1:98">
      <c r="A14" s="1">
        <v>4</v>
      </c>
      <c r="B14" s="1" t="s">
        <v>65</v>
      </c>
      <c r="C14" s="1" t="s">
        <v>66</v>
      </c>
      <c r="D14" s="2">
        <v>53.57</v>
      </c>
      <c r="E14" s="2">
        <v>123.43</v>
      </c>
      <c r="F14" s="1" t="s">
        <v>60</v>
      </c>
      <c r="G14" s="3">
        <v>477</v>
      </c>
      <c r="H14" s="4">
        <v>-3.9</v>
      </c>
      <c r="I14" s="4">
        <v>452</v>
      </c>
      <c r="J14" s="1" t="s">
        <v>61</v>
      </c>
      <c r="K14" s="3">
        <v>3</v>
      </c>
      <c r="L14" s="14" t="s">
        <v>56</v>
      </c>
      <c r="M14" s="5">
        <v>2</v>
      </c>
      <c r="N14" s="15" t="s">
        <v>67</v>
      </c>
      <c r="O14" s="2">
        <v>-8.25</v>
      </c>
      <c r="P14" s="3">
        <v>3</v>
      </c>
      <c r="Z14" s="2">
        <v>2.66</v>
      </c>
      <c r="AA14" s="2">
        <f t="shared" si="16"/>
        <v>0.62353829072479572</v>
      </c>
      <c r="AB14" s="2">
        <v>0.36</v>
      </c>
      <c r="AC14" s="2">
        <v>7.69</v>
      </c>
      <c r="AD14" s="2">
        <f t="shared" si="17"/>
        <v>0.77942286340599476</v>
      </c>
      <c r="AE14" s="2">
        <v>0.45</v>
      </c>
      <c r="AF14" s="6">
        <f t="shared" si="13"/>
        <v>0.70579742136111534</v>
      </c>
      <c r="AG14" s="6">
        <f t="shared" si="14"/>
        <v>7.1266908149079828</v>
      </c>
      <c r="AH14" s="6">
        <f t="shared" si="15"/>
        <v>4.8991434976078176</v>
      </c>
    </row>
    <row r="15" spans="1:98">
      <c r="A15" s="1">
        <v>5</v>
      </c>
      <c r="B15" s="1" t="s">
        <v>68</v>
      </c>
      <c r="C15" s="1" t="s">
        <v>69</v>
      </c>
      <c r="D15" s="2">
        <v>37.880000000000003</v>
      </c>
      <c r="E15" s="2">
        <v>114.68</v>
      </c>
      <c r="F15" s="1" t="s">
        <v>70</v>
      </c>
      <c r="G15" s="3">
        <v>50</v>
      </c>
      <c r="H15" s="4">
        <v>12.3</v>
      </c>
      <c r="I15" s="4">
        <v>481</v>
      </c>
      <c r="J15" t="s">
        <v>55</v>
      </c>
      <c r="K15" s="3">
        <v>2</v>
      </c>
      <c r="L15" s="14" t="s">
        <v>56</v>
      </c>
      <c r="M15" s="5">
        <v>2</v>
      </c>
      <c r="N15" s="15" t="s">
        <v>67</v>
      </c>
      <c r="O15" s="2">
        <v>-1.85</v>
      </c>
      <c r="P15" s="3">
        <v>3</v>
      </c>
      <c r="Q15" s="2">
        <v>15.2192922374429</v>
      </c>
      <c r="R15" s="2">
        <f t="shared" ref="R15:R20" si="18">ABS(Q15*0.5624)</f>
        <v>8.5593299543378869</v>
      </c>
      <c r="T15" s="2">
        <v>11.5825342465753</v>
      </c>
      <c r="U15" s="2">
        <f t="shared" ref="U15:U20" si="19">ABS(T15*0.5624)</f>
        <v>6.514017260273949</v>
      </c>
      <c r="W15" s="6">
        <f t="shared" ref="W15:W29" si="20">(((P15-1)*(U15^2)+(P15-1)*(R15^2))/(P15+P15-2))^0.5</f>
        <v>7.6057396134226405</v>
      </c>
      <c r="X15" s="6">
        <f t="shared" ref="X15:X29" si="21">(T15-Q15)/W15</f>
        <v>-0.47815967620682615</v>
      </c>
      <c r="Y15" s="6">
        <f t="shared" ref="Y15:Y29" si="22">((P15+P15)/(P15*P15))+(X15^2)/(2*(P15+P15))</f>
        <v>0.68571972299585138</v>
      </c>
      <c r="Z15" s="2">
        <v>-30.6946347031963</v>
      </c>
      <c r="AA15" s="2">
        <f>ABS(Z15*0.7556)</f>
        <v>23.192865981735125</v>
      </c>
      <c r="AC15" s="2">
        <v>-35.874885844748903</v>
      </c>
      <c r="AD15" s="2">
        <f>ABS(AC15*0.7556)</f>
        <v>27.107063744292272</v>
      </c>
      <c r="AF15" s="6">
        <f t="shared" si="13"/>
        <v>25.225997872074863</v>
      </c>
      <c r="AG15" s="6">
        <f t="shared" si="14"/>
        <v>-0.20535366600054827</v>
      </c>
      <c r="AH15" s="6">
        <f t="shared" si="15"/>
        <v>0.67018084401165534</v>
      </c>
    </row>
    <row r="16" spans="1:98">
      <c r="A16" s="1">
        <v>5</v>
      </c>
      <c r="B16" s="1" t="s">
        <v>68</v>
      </c>
      <c r="C16" s="1" t="s">
        <v>69</v>
      </c>
      <c r="D16" s="2">
        <v>37.880000000000003</v>
      </c>
      <c r="E16" s="2">
        <v>114.68</v>
      </c>
      <c r="F16" s="1" t="s">
        <v>70</v>
      </c>
      <c r="G16" s="3">
        <v>50</v>
      </c>
      <c r="H16" s="4">
        <v>12.3</v>
      </c>
      <c r="I16" s="4">
        <v>481</v>
      </c>
      <c r="J16" t="s">
        <v>55</v>
      </c>
      <c r="K16" s="3">
        <v>2</v>
      </c>
      <c r="L16" s="14" t="s">
        <v>56</v>
      </c>
      <c r="M16" s="5">
        <v>2</v>
      </c>
      <c r="N16" s="15" t="s">
        <v>67</v>
      </c>
      <c r="O16" s="2">
        <v>-1.85</v>
      </c>
      <c r="P16" s="3">
        <v>3</v>
      </c>
      <c r="Q16" s="2">
        <v>16.254680365296799</v>
      </c>
      <c r="R16" s="2">
        <f t="shared" si="18"/>
        <v>9.14163223744292</v>
      </c>
      <c r="T16" s="2">
        <v>20.197031963470302</v>
      </c>
      <c r="U16" s="2">
        <f t="shared" si="19"/>
        <v>11.358810776255698</v>
      </c>
      <c r="W16" s="6">
        <f t="shared" si="20"/>
        <v>10.309995689025243</v>
      </c>
      <c r="X16" s="6">
        <f t="shared" si="21"/>
        <v>0.38238149821634226</v>
      </c>
      <c r="Y16" s="6">
        <f t="shared" si="22"/>
        <v>0.67885130084818113</v>
      </c>
      <c r="Z16" s="2">
        <v>-27.7643835616438</v>
      </c>
      <c r="AA16" s="2">
        <f t="shared" ref="AA16:AA20" si="23">ABS(Z16*0.7556)</f>
        <v>20.978768219178058</v>
      </c>
      <c r="AC16" s="2">
        <v>-39.819063926940601</v>
      </c>
      <c r="AD16" s="2">
        <f t="shared" ref="AD16:AD20" si="24">ABS(AC16*0.7556)</f>
        <v>30.087284703196321</v>
      </c>
      <c r="AF16" s="6">
        <f t="shared" si="13"/>
        <v>25.936011806031267</v>
      </c>
      <c r="AG16" s="6">
        <f t="shared" si="14"/>
        <v>-0.46478542867155681</v>
      </c>
      <c r="AH16" s="6">
        <f t="shared" si="15"/>
        <v>0.68466879122545021</v>
      </c>
    </row>
    <row r="17" spans="1:98">
      <c r="A17" s="1">
        <v>6</v>
      </c>
      <c r="B17" s="1" t="s">
        <v>71</v>
      </c>
      <c r="C17" s="1" t="s">
        <v>72</v>
      </c>
      <c r="D17" s="2">
        <v>55.88</v>
      </c>
      <c r="E17" s="2">
        <v>11.94</v>
      </c>
      <c r="F17" s="1" t="s">
        <v>54</v>
      </c>
      <c r="G17" s="3">
        <v>5</v>
      </c>
      <c r="H17" s="4">
        <v>8</v>
      </c>
      <c r="I17" s="4">
        <v>613</v>
      </c>
      <c r="J17" s="1" t="s">
        <v>73</v>
      </c>
      <c r="K17" s="3">
        <v>2</v>
      </c>
      <c r="L17" s="14" t="s">
        <v>56</v>
      </c>
      <c r="M17" s="5">
        <v>0.39</v>
      </c>
      <c r="N17" s="15" t="s">
        <v>57</v>
      </c>
      <c r="O17" s="2">
        <v>-0.99</v>
      </c>
      <c r="P17" s="3">
        <v>6</v>
      </c>
      <c r="Q17" s="2">
        <v>-79.475733333333295</v>
      </c>
      <c r="R17" s="2">
        <f t="shared" si="18"/>
        <v>44.697152426666648</v>
      </c>
      <c r="T17" s="2">
        <v>-104.3212</v>
      </c>
      <c r="U17" s="2">
        <f t="shared" si="19"/>
        <v>58.670242880000004</v>
      </c>
      <c r="W17" s="6">
        <f t="shared" si="20"/>
        <v>52.1537766353064</v>
      </c>
      <c r="X17" s="6">
        <f t="shared" si="21"/>
        <v>-0.47638863893601796</v>
      </c>
      <c r="Y17" s="6">
        <f t="shared" si="22"/>
        <v>0.34278942230447129</v>
      </c>
      <c r="Z17" s="2">
        <v>5.2920685714285698</v>
      </c>
      <c r="AA17" s="2">
        <f t="shared" si="23"/>
        <v>3.9986870125714278</v>
      </c>
      <c r="AC17" s="2">
        <v>5.3722428571428598</v>
      </c>
      <c r="AD17" s="2">
        <f t="shared" si="24"/>
        <v>4.059266702857145</v>
      </c>
      <c r="AF17" s="6">
        <f t="shared" si="13"/>
        <v>4.029090715622579</v>
      </c>
      <c r="AG17" s="6">
        <f t="shared" si="14"/>
        <v>1.9898853456790773E-2</v>
      </c>
      <c r="AH17" s="6">
        <f t="shared" si="15"/>
        <v>0.33334983184870393</v>
      </c>
    </row>
    <row r="18" spans="1:98">
      <c r="A18" s="1">
        <v>6</v>
      </c>
      <c r="B18" s="1" t="s">
        <v>71</v>
      </c>
      <c r="C18" s="1" t="s">
        <v>72</v>
      </c>
      <c r="D18" s="2">
        <v>55.88</v>
      </c>
      <c r="E18" s="2">
        <v>11.94</v>
      </c>
      <c r="F18" s="1" t="s">
        <v>54</v>
      </c>
      <c r="G18" s="3">
        <v>5</v>
      </c>
      <c r="H18" s="4">
        <v>8</v>
      </c>
      <c r="I18" s="4">
        <v>613</v>
      </c>
      <c r="J18" s="1" t="s">
        <v>73</v>
      </c>
      <c r="K18" s="3">
        <v>2</v>
      </c>
      <c r="L18" s="14" t="s">
        <v>56</v>
      </c>
      <c r="M18" s="5">
        <v>0.39</v>
      </c>
      <c r="N18" s="15" t="s">
        <v>57</v>
      </c>
      <c r="O18" s="2">
        <v>-0.99</v>
      </c>
      <c r="P18" s="3">
        <v>6</v>
      </c>
      <c r="Q18" s="2">
        <v>-74.785066666666694</v>
      </c>
      <c r="R18" s="2">
        <f t="shared" si="18"/>
        <v>42.05912149333335</v>
      </c>
      <c r="T18" s="2">
        <v>-91.850800000000007</v>
      </c>
      <c r="U18" s="2">
        <f t="shared" si="19"/>
        <v>51.656889920000005</v>
      </c>
      <c r="W18" s="6">
        <f t="shared" si="20"/>
        <v>47.103099563606072</v>
      </c>
      <c r="X18" s="6">
        <f t="shared" si="21"/>
        <v>-0.36230595208046668</v>
      </c>
      <c r="Y18" s="6">
        <f t="shared" si="22"/>
        <v>0.33880273345470552</v>
      </c>
      <c r="Z18" s="2">
        <v>5.0661914285714298</v>
      </c>
      <c r="AA18" s="2">
        <f t="shared" si="23"/>
        <v>3.8280142434285724</v>
      </c>
      <c r="AC18" s="2">
        <v>9.1815585714285692</v>
      </c>
      <c r="AD18" s="2">
        <f t="shared" si="24"/>
        <v>6.9375856565714278</v>
      </c>
      <c r="AF18" s="6">
        <f t="shared" si="13"/>
        <v>5.6028469455339236</v>
      </c>
      <c r="AG18" s="6">
        <f t="shared" si="14"/>
        <v>0.73451357548460849</v>
      </c>
      <c r="AH18" s="6">
        <f t="shared" si="15"/>
        <v>0.35581292469046599</v>
      </c>
    </row>
    <row r="19" spans="1:98">
      <c r="A19" s="1">
        <v>6</v>
      </c>
      <c r="B19" s="1" t="s">
        <v>71</v>
      </c>
      <c r="C19" s="1" t="s">
        <v>72</v>
      </c>
      <c r="D19" s="2">
        <v>55.88</v>
      </c>
      <c r="E19" s="2">
        <v>11.94</v>
      </c>
      <c r="F19" s="1" t="s">
        <v>54</v>
      </c>
      <c r="G19" s="3">
        <v>5</v>
      </c>
      <c r="H19" s="4">
        <v>8</v>
      </c>
      <c r="I19" s="4">
        <v>613</v>
      </c>
      <c r="J19" s="1" t="s">
        <v>73</v>
      </c>
      <c r="K19" s="3">
        <v>2</v>
      </c>
      <c r="L19" s="14" t="s">
        <v>56</v>
      </c>
      <c r="M19" s="5">
        <v>0.39</v>
      </c>
      <c r="N19" s="15" t="s">
        <v>57</v>
      </c>
      <c r="O19" s="2">
        <v>-0.99</v>
      </c>
      <c r="P19" s="3">
        <v>6</v>
      </c>
      <c r="Q19" s="2">
        <v>-82.037333333333294</v>
      </c>
      <c r="R19" s="2">
        <f t="shared" si="18"/>
        <v>46.137796266666648</v>
      </c>
      <c r="T19" s="2">
        <v>-88.2725333333333</v>
      </c>
      <c r="U19" s="2">
        <f t="shared" si="19"/>
        <v>49.644472746666651</v>
      </c>
      <c r="W19" s="6">
        <f t="shared" si="20"/>
        <v>47.923219417308388</v>
      </c>
      <c r="X19" s="6">
        <f t="shared" si="21"/>
        <v>-0.13010812036029543</v>
      </c>
      <c r="Y19" s="6">
        <f t="shared" si="22"/>
        <v>0.33403867179098701</v>
      </c>
      <c r="Z19" s="2">
        <v>6.44752428571429</v>
      </c>
      <c r="AA19" s="2">
        <f t="shared" si="23"/>
        <v>4.8717493502857181</v>
      </c>
      <c r="AC19" s="2">
        <v>5.3140214285714302</v>
      </c>
      <c r="AD19" s="2">
        <f t="shared" si="24"/>
        <v>4.0152745914285726</v>
      </c>
      <c r="AF19" s="6">
        <f t="shared" si="13"/>
        <v>4.464099672754922</v>
      </c>
      <c r="AG19" s="6">
        <f t="shared" si="14"/>
        <v>-0.25391522148593587</v>
      </c>
      <c r="AH19" s="6">
        <f t="shared" si="15"/>
        <v>0.33601970582092716</v>
      </c>
    </row>
    <row r="20" spans="1:98">
      <c r="A20" s="1">
        <v>6</v>
      </c>
      <c r="B20" s="1" t="s">
        <v>71</v>
      </c>
      <c r="C20" s="1" t="s">
        <v>72</v>
      </c>
      <c r="D20" s="2">
        <v>55.88</v>
      </c>
      <c r="E20" s="2">
        <v>11.94</v>
      </c>
      <c r="F20" s="1" t="s">
        <v>54</v>
      </c>
      <c r="G20" s="3">
        <v>5</v>
      </c>
      <c r="H20" s="4">
        <v>8</v>
      </c>
      <c r="I20" s="4">
        <v>613</v>
      </c>
      <c r="J20" s="1" t="s">
        <v>73</v>
      </c>
      <c r="K20" s="3">
        <v>2</v>
      </c>
      <c r="L20" s="14" t="s">
        <v>56</v>
      </c>
      <c r="M20" s="5">
        <v>0.39</v>
      </c>
      <c r="N20" s="15" t="s">
        <v>57</v>
      </c>
      <c r="O20" s="2">
        <v>-0.99</v>
      </c>
      <c r="P20" s="3">
        <v>6</v>
      </c>
      <c r="Q20" s="2">
        <v>-65.123733333333305</v>
      </c>
      <c r="R20" s="2">
        <f t="shared" si="18"/>
        <v>36.62558762666665</v>
      </c>
      <c r="T20" s="2">
        <v>-84.135866666666701</v>
      </c>
      <c r="U20" s="2">
        <f t="shared" si="19"/>
        <v>47.318011413333352</v>
      </c>
      <c r="W20" s="6">
        <f t="shared" si="20"/>
        <v>42.310919826393416</v>
      </c>
      <c r="X20" s="6">
        <f t="shared" si="21"/>
        <v>-0.44934341799569405</v>
      </c>
      <c r="Y20" s="6">
        <f t="shared" si="22"/>
        <v>0.34174622947066885</v>
      </c>
      <c r="Z20" s="2">
        <v>-0.40525414285714301</v>
      </c>
      <c r="AA20" s="2">
        <f t="shared" si="23"/>
        <v>0.30621003034285726</v>
      </c>
      <c r="AC20" s="2">
        <v>6.6954642857142899</v>
      </c>
      <c r="AD20" s="2">
        <f t="shared" si="24"/>
        <v>5.0590928142857177</v>
      </c>
      <c r="AF20" s="6">
        <f t="shared" si="13"/>
        <v>3.58386555873961</v>
      </c>
      <c r="AG20" s="6">
        <f t="shared" si="14"/>
        <v>1.9813015617328698</v>
      </c>
      <c r="AH20" s="6">
        <f t="shared" si="15"/>
        <v>0.49689816160521283</v>
      </c>
    </row>
    <row r="21" spans="1:98">
      <c r="A21" s="1">
        <v>7</v>
      </c>
      <c r="B21" s="1" t="s">
        <v>74</v>
      </c>
      <c r="C21" s="1" t="s">
        <v>75</v>
      </c>
      <c r="D21" s="2">
        <v>35.729999999999997</v>
      </c>
      <c r="E21" s="2">
        <v>92.89</v>
      </c>
      <c r="F21" s="1" t="s">
        <v>54</v>
      </c>
      <c r="G21" s="3">
        <v>4763</v>
      </c>
      <c r="H21" s="4">
        <v>1.59</v>
      </c>
      <c r="I21" s="4">
        <v>264.60000000000002</v>
      </c>
      <c r="J21" s="1" t="s">
        <v>61</v>
      </c>
      <c r="K21" s="3">
        <v>3</v>
      </c>
      <c r="L21" s="14" t="s">
        <v>56</v>
      </c>
      <c r="M21" s="1">
        <v>2.7</v>
      </c>
      <c r="N21" s="15" t="s">
        <v>67</v>
      </c>
      <c r="O21" s="2">
        <v>-7</v>
      </c>
      <c r="P21" s="3">
        <v>6</v>
      </c>
      <c r="Q21" s="2">
        <v>-3.41</v>
      </c>
      <c r="R21" s="2">
        <f>S21*(P21^0.5)</f>
        <v>2.6454489222058322</v>
      </c>
      <c r="S21" s="2">
        <v>1.08</v>
      </c>
      <c r="T21" s="2">
        <v>-2.99</v>
      </c>
      <c r="U21" s="2">
        <f>V21*(P21^0.5)</f>
        <v>4.1886274601592337</v>
      </c>
      <c r="V21" s="2">
        <v>1.71</v>
      </c>
      <c r="W21" s="6">
        <f t="shared" si="20"/>
        <v>3.5030700820851406</v>
      </c>
      <c r="X21" s="6">
        <f t="shared" si="21"/>
        <v>0.11989483229236519</v>
      </c>
      <c r="Y21" s="6">
        <f t="shared" si="22"/>
        <v>0.33393228211710058</v>
      </c>
      <c r="Z21" s="2">
        <v>-2.02</v>
      </c>
      <c r="AA21" s="2">
        <f t="shared" ref="AA21:AA22" si="25">AB21*(P21^0.5)</f>
        <v>3.0373672810511407</v>
      </c>
      <c r="AB21" s="2">
        <v>1.24</v>
      </c>
      <c r="AC21" s="2">
        <v>5.49</v>
      </c>
      <c r="AD21" s="2">
        <f t="shared" ref="AD21:AD22" si="26">AE21*(P21^0.5)</f>
        <v>3.0618621784789726</v>
      </c>
      <c r="AE21" s="2">
        <v>1.25</v>
      </c>
      <c r="AF21" s="6">
        <f t="shared" si="13"/>
        <v>3.0496393229364025</v>
      </c>
      <c r="AG21" s="6">
        <f t="shared" si="14"/>
        <v>2.4625862945552708</v>
      </c>
      <c r="AH21" s="6">
        <f t="shared" si="15"/>
        <v>0.58601380242214407</v>
      </c>
      <c r="AI21" s="2">
        <v>553.29999999999995</v>
      </c>
      <c r="AJ21" s="2">
        <v>54.7</v>
      </c>
      <c r="AL21" s="2">
        <v>946.8</v>
      </c>
      <c r="AM21" s="2">
        <v>91.2</v>
      </c>
      <c r="AO21" s="22">
        <f>LN(AL21)-LN(AI21)</f>
        <v>0.53718752773576472</v>
      </c>
      <c r="AP21" s="22">
        <f>(AM21^2)/(P21*(AL21^2))+(AJ21^2)/(P21*(AI21^2))</f>
        <v>3.1753289588816441E-3</v>
      </c>
      <c r="AQ21" s="2">
        <v>6350</v>
      </c>
      <c r="AR21" s="2">
        <v>730</v>
      </c>
      <c r="AT21" s="2">
        <v>8920</v>
      </c>
      <c r="AU21" s="2">
        <v>890</v>
      </c>
      <c r="AW21" s="22">
        <f>LN(AT21)-LN(AQ21)</f>
        <v>0.33984113368731705</v>
      </c>
      <c r="AX21" s="22">
        <f>(AU21^2)/(P21*(AT21^2))+(AR21^2)/(P21*(AQ21^2))</f>
        <v>3.861858942507056E-3</v>
      </c>
      <c r="AY21" s="2">
        <v>34.369999999999997</v>
      </c>
      <c r="AZ21" s="2">
        <v>6.56</v>
      </c>
      <c r="BB21" s="2">
        <v>60.89</v>
      </c>
      <c r="BC21" s="2">
        <v>9.68</v>
      </c>
      <c r="BE21" s="22">
        <f>LN(BB21)-LN(AY21)</f>
        <v>0.57188486675874062</v>
      </c>
      <c r="BF21" s="22">
        <f>(BC21^2)/(P21*(BB21^2))+(AZ21^2)/(P21*(AY21^2))</f>
        <v>1.02837048444662E-2</v>
      </c>
      <c r="BG21" s="2">
        <v>14.09</v>
      </c>
      <c r="BH21" s="2">
        <v>3.22</v>
      </c>
      <c r="BJ21" s="2">
        <v>25.14</v>
      </c>
      <c r="BK21" s="2">
        <v>6.51</v>
      </c>
      <c r="BM21" s="22">
        <f>LN(BJ21)-LN(BG21)</f>
        <v>0.57899487725151255</v>
      </c>
      <c r="BN21" s="22">
        <f>(BK21^2)/(P21*(BJ21^2))+(BH21^2)/(P21*(BG21^2))</f>
        <v>1.9880233432292831E-2</v>
      </c>
      <c r="BO21" s="2">
        <v>66.11</v>
      </c>
      <c r="BP21" s="2">
        <v>7.96</v>
      </c>
      <c r="BR21" s="2">
        <v>71.17</v>
      </c>
      <c r="BS21" s="2">
        <v>5.13</v>
      </c>
      <c r="BU21" s="22">
        <f t="shared" ref="BU21:BU22" si="27">LN(BR21)-LN(BO21)</f>
        <v>7.3751359965693375E-2</v>
      </c>
      <c r="BV21" s="22">
        <f>(BS21^2)/(P21*(BR21^2))+(BP21^2)/(P21*(BO21^2))</f>
        <v>3.2821862712212406E-3</v>
      </c>
      <c r="BW21" s="2">
        <v>2.85</v>
      </c>
      <c r="BX21" s="2">
        <v>0.2</v>
      </c>
      <c r="BZ21" s="2">
        <v>3.05</v>
      </c>
      <c r="CA21" s="2">
        <v>0.26</v>
      </c>
      <c r="CC21" s="22">
        <f t="shared" ref="CC21:CC22" si="28">LN(BZ21)-LN(BW21)</f>
        <v>6.7822596338761088E-2</v>
      </c>
      <c r="CD21" s="22">
        <f>(CA21^2)/(P21*(BZ21^2))+(BX21^2)/(P21*(BW21^2))</f>
        <v>2.031909321419112E-3</v>
      </c>
      <c r="CE21" s="2">
        <v>223.85</v>
      </c>
      <c r="CF21" s="2">
        <v>111.93</v>
      </c>
      <c r="CH21" s="2">
        <v>309.73</v>
      </c>
      <c r="CI21" s="2">
        <v>104.75</v>
      </c>
      <c r="CK21" s="22">
        <f t="shared" ref="CK21:CK24" si="29">LN(CH21)-LN(CE21)</f>
        <v>0.32472476553749985</v>
      </c>
      <c r="CL21" s="22">
        <f>(CI21^2)/(P21*(CH21^2))+(CF21^2)/(P21*(CE21^2))</f>
        <v>6.0733346462873802E-2</v>
      </c>
      <c r="CM21" s="2">
        <v>38.11</v>
      </c>
      <c r="CN21" s="2">
        <v>17.03</v>
      </c>
      <c r="CP21" s="2">
        <v>57.98</v>
      </c>
      <c r="CQ21" s="2">
        <v>42.59</v>
      </c>
      <c r="CS21" s="22">
        <f t="shared" ref="CS21:CS22" si="30">LN(CP21)-LN(CM21)</f>
        <v>0.41962140860774078</v>
      </c>
      <c r="CT21" s="22">
        <f>(CQ21^2)/(P21*(CP21^2))+(CN21^2)/(P21*(CM21^2))</f>
        <v>0.1232119139177307</v>
      </c>
    </row>
    <row r="22" spans="1:98">
      <c r="A22" s="1">
        <v>7</v>
      </c>
      <c r="B22" s="1" t="s">
        <v>74</v>
      </c>
      <c r="C22" s="1" t="s">
        <v>75</v>
      </c>
      <c r="D22" s="2">
        <v>35.729999999999997</v>
      </c>
      <c r="E22" s="2">
        <v>92.89</v>
      </c>
      <c r="F22" s="1" t="s">
        <v>54</v>
      </c>
      <c r="G22" s="3">
        <v>4763</v>
      </c>
      <c r="H22" s="4">
        <v>1.59</v>
      </c>
      <c r="I22" s="4">
        <v>264.60000000000002</v>
      </c>
      <c r="J22" s="1" t="s">
        <v>61</v>
      </c>
      <c r="K22" s="3">
        <v>3</v>
      </c>
      <c r="L22" s="14" t="s">
        <v>56</v>
      </c>
      <c r="M22" s="1">
        <v>2.7</v>
      </c>
      <c r="N22" s="15" t="s">
        <v>67</v>
      </c>
      <c r="O22" s="2">
        <v>-7</v>
      </c>
      <c r="P22" s="3">
        <v>6</v>
      </c>
      <c r="Q22" s="2">
        <v>-5.59</v>
      </c>
      <c r="R22" s="2">
        <f>S22*(P22^0.5)</f>
        <v>3.1108519733346358</v>
      </c>
      <c r="S22" s="2">
        <v>1.27</v>
      </c>
      <c r="T22" s="2">
        <v>-5.07</v>
      </c>
      <c r="U22" s="2">
        <f>V22*(P22^0.5)</f>
        <v>4.8499896907106921</v>
      </c>
      <c r="V22" s="2">
        <v>1.98</v>
      </c>
      <c r="W22" s="6">
        <f t="shared" si="20"/>
        <v>4.0742974854568486</v>
      </c>
      <c r="X22" s="6">
        <f t="shared" si="21"/>
        <v>0.12762936478156856</v>
      </c>
      <c r="Y22" s="6">
        <f t="shared" si="22"/>
        <v>0.33401205228143943</v>
      </c>
      <c r="Z22" s="2">
        <v>-0.43</v>
      </c>
      <c r="AA22" s="2">
        <f t="shared" si="25"/>
        <v>2.9148927939119815</v>
      </c>
      <c r="AB22" s="2">
        <v>1.19</v>
      </c>
      <c r="AC22" s="2">
        <v>6.93</v>
      </c>
      <c r="AD22" s="2">
        <f t="shared" si="26"/>
        <v>3.4782754347521125</v>
      </c>
      <c r="AE22" s="2">
        <v>1.42</v>
      </c>
      <c r="AF22" s="6">
        <f t="shared" si="13"/>
        <v>3.2089717979440078</v>
      </c>
      <c r="AG22" s="6">
        <f t="shared" si="14"/>
        <v>2.2935695491981454</v>
      </c>
      <c r="AH22" s="6">
        <f t="shared" si="15"/>
        <v>0.55251921987537433</v>
      </c>
      <c r="AI22" s="2">
        <v>565.29999999999995</v>
      </c>
      <c r="AJ22" s="2">
        <v>49.8</v>
      </c>
      <c r="AL22" s="2">
        <v>872</v>
      </c>
      <c r="AM22" s="2">
        <v>112.2</v>
      </c>
      <c r="AO22" s="22">
        <f>LN(AL22)-LN(AI22)</f>
        <v>0.4334328602277342</v>
      </c>
      <c r="AP22" s="22">
        <f>(AM22^2)/(P22*(AL22^2))+(AJ22^2)/(P22*(AI22^2))</f>
        <v>4.0527658065335681E-3</v>
      </c>
      <c r="AQ22" s="2">
        <v>7680</v>
      </c>
      <c r="AR22" s="2">
        <v>1440</v>
      </c>
      <c r="AT22" s="2">
        <v>8760</v>
      </c>
      <c r="AU22" s="2">
        <v>1030</v>
      </c>
      <c r="AW22" s="22">
        <f>LN(AT22)-LN(AQ22)</f>
        <v>0.13157635778872034</v>
      </c>
      <c r="AX22" s="22">
        <f>(AU22^2)/(P22*(AT22^2))+(AR22^2)/(P22*(AQ22^2))</f>
        <v>8.1635474873682085E-3</v>
      </c>
      <c r="AY22" s="2">
        <v>36.31</v>
      </c>
      <c r="AZ22" s="2">
        <v>7.83</v>
      </c>
      <c r="BB22" s="2">
        <v>47.26</v>
      </c>
      <c r="BC22" s="2">
        <v>5.48</v>
      </c>
      <c r="BE22" s="22">
        <f>LN(BB22)-LN(AY22)</f>
        <v>0.26357108633251736</v>
      </c>
      <c r="BF22" s="22">
        <f>(BC22^2)/(P22*(BB22^2))+(AZ22^2)/(P22*(AY22^2))</f>
        <v>9.9912222969507705E-3</v>
      </c>
      <c r="BG22" s="2">
        <v>13.09</v>
      </c>
      <c r="BH22" s="2">
        <v>2.0299999999999998</v>
      </c>
      <c r="BJ22" s="2">
        <v>20.73</v>
      </c>
      <c r="BK22" s="2">
        <v>4.29</v>
      </c>
      <c r="BM22" s="22">
        <f>LN(BJ22)-LN(BG22)</f>
        <v>0.45973334652587994</v>
      </c>
      <c r="BN22" s="22">
        <f>(BK22^2)/(P22*(BJ22^2))+(BH22^2)/(P22*(BG22^2))</f>
        <v>1.1146117956485371E-2</v>
      </c>
      <c r="BO22" s="2">
        <v>68.28</v>
      </c>
      <c r="BP22" s="2">
        <v>9.6</v>
      </c>
      <c r="BR22" s="2">
        <v>73.81</v>
      </c>
      <c r="BS22" s="2">
        <v>8.43</v>
      </c>
      <c r="BU22" s="22">
        <f t="shared" si="27"/>
        <v>7.7877325855721047E-2</v>
      </c>
      <c r="BV22" s="22">
        <f>(BS22^2)/(P22*(BR22^2))+(BP22^2)/(P22*(BO22^2))</f>
        <v>5.4686811788671724E-3</v>
      </c>
      <c r="BW22" s="2">
        <v>2.88</v>
      </c>
      <c r="BX22" s="2">
        <v>0.49</v>
      </c>
      <c r="BZ22" s="2">
        <v>2.97</v>
      </c>
      <c r="CA22" s="2">
        <v>0.42</v>
      </c>
      <c r="CC22" s="22">
        <f t="shared" si="28"/>
        <v>3.0771658666753687E-2</v>
      </c>
      <c r="CD22" s="22">
        <f>(CA22^2)/(P22*(BZ22^2))+(BX22^2)/(P22*(BW22^2))</f>
        <v>8.157533484040743E-3</v>
      </c>
      <c r="CE22" s="2">
        <v>219.98</v>
      </c>
      <c r="CF22" s="2">
        <v>67.739999999999995</v>
      </c>
      <c r="CH22" s="2">
        <v>309.60000000000002</v>
      </c>
      <c r="CI22" s="2">
        <v>35.93</v>
      </c>
      <c r="CK22" s="22">
        <f t="shared" si="29"/>
        <v>0.34174450858660155</v>
      </c>
      <c r="CL22" s="22">
        <f>(CI22^2)/(P22*(CH22^2))+(CF22^2)/(P22*(CE22^2))</f>
        <v>1.8048923441119441E-2</v>
      </c>
      <c r="CM22" s="2">
        <v>42.23</v>
      </c>
      <c r="CN22" s="2">
        <v>8.91</v>
      </c>
      <c r="CP22" s="2">
        <v>56.98</v>
      </c>
      <c r="CQ22" s="2">
        <v>4.66</v>
      </c>
      <c r="CS22" s="22">
        <f t="shared" si="30"/>
        <v>0.2995694601239105</v>
      </c>
      <c r="CT22" s="22">
        <f>(CQ22^2)/(P22*(CP22^2))+(CN22^2)/(P22*(CM22^2))</f>
        <v>8.5340293980907811E-3</v>
      </c>
    </row>
    <row r="23" spans="1:98">
      <c r="A23" s="1">
        <v>8</v>
      </c>
      <c r="B23" s="1" t="s">
        <v>76</v>
      </c>
      <c r="C23" s="1" t="s">
        <v>77</v>
      </c>
      <c r="D23" s="2">
        <v>37.6</v>
      </c>
      <c r="E23" s="2">
        <v>116.35</v>
      </c>
      <c r="F23" s="1" t="s">
        <v>70</v>
      </c>
      <c r="G23" s="3">
        <v>20</v>
      </c>
      <c r="H23" s="4">
        <v>12.9</v>
      </c>
      <c r="I23" s="4">
        <v>545</v>
      </c>
      <c r="J23" s="1" t="s">
        <v>78</v>
      </c>
      <c r="K23" s="3">
        <v>2</v>
      </c>
      <c r="L23" s="14" t="s">
        <v>56</v>
      </c>
      <c r="M23" s="5">
        <v>4.0999999999999996</v>
      </c>
      <c r="N23" s="15" t="s">
        <v>67</v>
      </c>
      <c r="O23" s="2">
        <v>-2.2999999999999998</v>
      </c>
      <c r="P23" s="3">
        <v>3</v>
      </c>
      <c r="Q23" s="2">
        <v>-5.9924123199999997</v>
      </c>
      <c r="R23" s="2">
        <f t="shared" ref="R23:R29" si="31">ABS(Q23*0.5624)</f>
        <v>3.3701326887679999</v>
      </c>
      <c r="T23" s="2">
        <v>-16.555939606349199</v>
      </c>
      <c r="U23" s="2">
        <f t="shared" ref="U23:U29" si="32">ABS(T23*0.5624)</f>
        <v>9.3110604346107895</v>
      </c>
      <c r="W23" s="6">
        <f t="shared" si="20"/>
        <v>7.0019154792412728</v>
      </c>
      <c r="X23" s="6">
        <f t="shared" si="21"/>
        <v>-1.5086624963793283</v>
      </c>
      <c r="Y23" s="6">
        <f t="shared" si="22"/>
        <v>0.85633854399845888</v>
      </c>
      <c r="Z23" s="2">
        <v>65.202555942857103</v>
      </c>
      <c r="AA23" s="2">
        <f t="shared" ref="AA23:AA43" si="33">ABS(Z23*0.7556)</f>
        <v>49.267051270422833</v>
      </c>
      <c r="AC23" s="2">
        <v>211.08735999999999</v>
      </c>
      <c r="AD23" s="2">
        <f t="shared" ref="AD23:AD43" si="34">ABS(AC23*0.7556)</f>
        <v>159.497609216</v>
      </c>
      <c r="AF23" s="6">
        <f t="shared" si="13"/>
        <v>118.03967486930469</v>
      </c>
      <c r="AG23" s="6">
        <f t="shared" si="14"/>
        <v>1.2358963561926848</v>
      </c>
      <c r="AH23" s="6">
        <f t="shared" si="15"/>
        <v>0.79395331693752957</v>
      </c>
      <c r="CE23" s="2">
        <v>44.754899999999999</v>
      </c>
      <c r="CF23" s="2">
        <f>CG23*(P23^0.5)</f>
        <v>22.170250336881629</v>
      </c>
      <c r="CG23" s="2">
        <v>12.8</v>
      </c>
      <c r="CH23" s="2">
        <v>79.707999999999998</v>
      </c>
      <c r="CI23" s="2">
        <f>CJ23*(P23^0.5)</f>
        <v>19.507568630405995</v>
      </c>
      <c r="CJ23" s="2">
        <v>11.262700000000001</v>
      </c>
      <c r="CK23" s="22">
        <f t="shared" si="29"/>
        <v>0.57716902123715119</v>
      </c>
      <c r="CL23" s="22">
        <f>(CI23^2)/(P23*(CH23^2))+(CF23^2)/(P23*(CE23^2))</f>
        <v>0.1017628069486322</v>
      </c>
    </row>
    <row r="24" spans="1:98">
      <c r="A24" s="1">
        <v>8</v>
      </c>
      <c r="B24" s="1" t="s">
        <v>76</v>
      </c>
      <c r="C24" s="1" t="s">
        <v>77</v>
      </c>
      <c r="D24" s="2">
        <v>37.6</v>
      </c>
      <c r="E24" s="2">
        <v>116.35</v>
      </c>
      <c r="F24" s="1" t="s">
        <v>70</v>
      </c>
      <c r="G24" s="3">
        <v>20</v>
      </c>
      <c r="H24" s="4">
        <v>12.9</v>
      </c>
      <c r="I24" s="4">
        <v>545</v>
      </c>
      <c r="J24" s="1" t="s">
        <v>78</v>
      </c>
      <c r="K24" s="3">
        <v>2</v>
      </c>
      <c r="L24" s="14" t="s">
        <v>56</v>
      </c>
      <c r="M24" s="5">
        <v>4.2</v>
      </c>
      <c r="N24" s="15" t="s">
        <v>67</v>
      </c>
      <c r="O24" s="2">
        <v>-2.1</v>
      </c>
      <c r="P24" s="3">
        <v>3</v>
      </c>
      <c r="Q24" s="2">
        <v>6.4300438840579703</v>
      </c>
      <c r="R24" s="2">
        <f t="shared" si="31"/>
        <v>3.6162566803942027</v>
      </c>
      <c r="T24" s="2">
        <v>-7.6689674666666701</v>
      </c>
      <c r="U24" s="2">
        <f t="shared" si="32"/>
        <v>4.3130273032533353</v>
      </c>
      <c r="W24" s="6">
        <f t="shared" si="20"/>
        <v>3.9799194022683699</v>
      </c>
      <c r="X24" s="6">
        <f t="shared" si="21"/>
        <v>-3.5425369023023072</v>
      </c>
      <c r="Y24" s="6">
        <f t="shared" si="22"/>
        <v>1.7124639753478021</v>
      </c>
      <c r="Z24" s="2">
        <v>273.63199984126999</v>
      </c>
      <c r="AA24" s="2">
        <f t="shared" si="33"/>
        <v>206.75633908006361</v>
      </c>
      <c r="AC24" s="2">
        <v>483.41603968253997</v>
      </c>
      <c r="AD24" s="2">
        <f t="shared" si="34"/>
        <v>365.26915958412724</v>
      </c>
      <c r="AF24" s="6">
        <f t="shared" si="13"/>
        <v>296.79095563467297</v>
      </c>
      <c r="AG24" s="6">
        <f t="shared" si="14"/>
        <v>0.70684108076223906</v>
      </c>
      <c r="AH24" s="6">
        <f t="shared" si="15"/>
        <v>0.70830202612109416</v>
      </c>
      <c r="CE24" s="2">
        <v>34.967500000000001</v>
      </c>
      <c r="CF24" s="2">
        <f>CG24*(P24^0.5)</f>
        <v>14.634443683310955</v>
      </c>
      <c r="CG24" s="2">
        <v>8.4491999999999994</v>
      </c>
      <c r="CH24" s="2">
        <v>91.935299999999998</v>
      </c>
      <c r="CI24" s="2">
        <f>CJ24*(P24^0.5)</f>
        <v>22.169730721639358</v>
      </c>
      <c r="CJ24" s="2">
        <v>12.7997</v>
      </c>
      <c r="CK24" s="22">
        <f t="shared" si="29"/>
        <v>0.96666601010422815</v>
      </c>
      <c r="CL24" s="22">
        <f>(CI24^2)/(P24*(CH24^2))+(CF24^2)/(P24*(CE24^2))</f>
        <v>7.7768722438778165E-2</v>
      </c>
    </row>
    <row r="25" spans="1:98">
      <c r="A25" s="1">
        <v>9</v>
      </c>
      <c r="B25" s="1" t="s">
        <v>79</v>
      </c>
      <c r="C25" s="1" t="s">
        <v>80</v>
      </c>
      <c r="D25" s="2">
        <v>54.03</v>
      </c>
      <c r="E25" s="2" t="s">
        <v>81</v>
      </c>
      <c r="F25" s="1" t="s">
        <v>54</v>
      </c>
      <c r="G25" s="3">
        <v>94.1</v>
      </c>
      <c r="H25" s="4">
        <v>13</v>
      </c>
      <c r="I25" s="4">
        <v>1049</v>
      </c>
      <c r="J25" s="1" t="s">
        <v>61</v>
      </c>
      <c r="K25" s="3">
        <v>2</v>
      </c>
      <c r="L25" s="14" t="s">
        <v>56</v>
      </c>
      <c r="M25" s="5">
        <v>2.6</v>
      </c>
      <c r="N25" s="15" t="s">
        <v>67</v>
      </c>
      <c r="O25" s="2">
        <v>-12</v>
      </c>
      <c r="P25" s="3">
        <v>5</v>
      </c>
      <c r="Q25" s="2">
        <v>-35.834000000000003</v>
      </c>
      <c r="R25" s="2">
        <f t="shared" si="31"/>
        <v>20.153041600000002</v>
      </c>
      <c r="T25" s="2">
        <v>-27.387599999999999</v>
      </c>
      <c r="U25" s="2">
        <f t="shared" si="32"/>
        <v>15.402786239999999</v>
      </c>
      <c r="W25" s="6">
        <f t="shared" si="20"/>
        <v>17.935870618490533</v>
      </c>
      <c r="X25" s="6">
        <f t="shared" si="21"/>
        <v>0.4709222194819136</v>
      </c>
      <c r="Y25" s="6">
        <f t="shared" si="22"/>
        <v>0.41108838684008858</v>
      </c>
      <c r="Z25" s="2">
        <v>0</v>
      </c>
      <c r="AA25" s="2">
        <f t="shared" si="33"/>
        <v>0</v>
      </c>
      <c r="AC25" s="2">
        <v>1.6002328571428599</v>
      </c>
      <c r="AD25" s="2">
        <f t="shared" si="34"/>
        <v>1.209135946857145</v>
      </c>
      <c r="AF25" s="6">
        <f t="shared" si="13"/>
        <v>0.85498822739910418</v>
      </c>
      <c r="AG25" s="6">
        <f t="shared" si="14"/>
        <v>1.8716431476615869</v>
      </c>
      <c r="AH25" s="6">
        <f t="shared" si="15"/>
        <v>0.57515240360942865</v>
      </c>
      <c r="AI25" s="2">
        <v>533.43700000000001</v>
      </c>
      <c r="AJ25" s="2">
        <f>AK25*(P25^0.5)</f>
        <v>88.534875501126464</v>
      </c>
      <c r="AK25" s="2">
        <v>39.593999999999902</v>
      </c>
      <c r="AL25" s="2">
        <v>512.89300000000003</v>
      </c>
      <c r="AM25" s="2">
        <f>AN25*(P25^0.5)</f>
        <v>70.818508915395626</v>
      </c>
      <c r="AN25" s="2">
        <v>31.6709999999999</v>
      </c>
      <c r="AO25" s="22">
        <f t="shared" ref="AO25:AO28" si="35">LN(AL25)-LN(AI25)</f>
        <v>-3.9273729253878287E-2</v>
      </c>
      <c r="AP25" s="22">
        <f>(AM25^2)/(P25*(AL25^2))+(AJ25^2)/(P25*(AI25^2))</f>
        <v>9.3222781996156051E-3</v>
      </c>
      <c r="AQ25" s="2">
        <v>191.631</v>
      </c>
      <c r="AR25" s="2">
        <f>AS25*(P25^0.5)</f>
        <v>48.167140303322974</v>
      </c>
      <c r="AS25" s="2">
        <v>21.541</v>
      </c>
      <c r="AT25" s="2">
        <v>165.47499999999999</v>
      </c>
      <c r="AU25" s="2">
        <f>AV25*(P25^0.5)</f>
        <v>14.290710444201203</v>
      </c>
      <c r="AV25" s="2">
        <v>6.3910000000000204</v>
      </c>
      <c r="AW25" s="22">
        <f t="shared" ref="AW25:AW28" si="36">LN(AT25)-LN(AQ25)</f>
        <v>-0.14675152185140661</v>
      </c>
      <c r="AX25" s="22">
        <f>(AU25^2)/(P25*(AT25^2))+(AR25^2)/(P25*(AQ25^2))</f>
        <v>1.4127396046478502E-2</v>
      </c>
    </row>
    <row r="26" spans="1:98">
      <c r="A26" s="1">
        <v>9</v>
      </c>
      <c r="B26" s="1" t="s">
        <v>79</v>
      </c>
      <c r="C26" s="1" t="s">
        <v>80</v>
      </c>
      <c r="D26" s="2">
        <v>54.03</v>
      </c>
      <c r="E26" s="2" t="s">
        <v>81</v>
      </c>
      <c r="F26" s="1" t="s">
        <v>54</v>
      </c>
      <c r="G26" s="3">
        <v>94.1</v>
      </c>
      <c r="H26" s="4">
        <v>13</v>
      </c>
      <c r="I26" s="4">
        <v>1049</v>
      </c>
      <c r="J26" s="1" t="s">
        <v>61</v>
      </c>
      <c r="K26" s="3">
        <v>2</v>
      </c>
      <c r="L26" s="14" t="s">
        <v>56</v>
      </c>
      <c r="M26" s="5">
        <v>2.6</v>
      </c>
      <c r="N26" s="15" t="s">
        <v>67</v>
      </c>
      <c r="O26" s="2">
        <v>-12</v>
      </c>
      <c r="P26" s="3">
        <v>5</v>
      </c>
      <c r="Q26" s="2">
        <v>-24.663599999999999</v>
      </c>
      <c r="R26" s="2">
        <f t="shared" si="31"/>
        <v>13.87080864</v>
      </c>
      <c r="T26" s="2">
        <v>-24.7886666666667</v>
      </c>
      <c r="U26" s="2">
        <f t="shared" si="32"/>
        <v>13.941146133333353</v>
      </c>
      <c r="W26" s="6">
        <f t="shared" si="20"/>
        <v>13.906021858145738</v>
      </c>
      <c r="X26" s="6">
        <f t="shared" si="21"/>
        <v>-8.99370560053021E-3</v>
      </c>
      <c r="Y26" s="6">
        <f t="shared" si="22"/>
        <v>0.40000404433702147</v>
      </c>
      <c r="Z26" s="2">
        <v>7.9732085714285694E-2</v>
      </c>
      <c r="AA26" s="2">
        <f t="shared" si="33"/>
        <v>6.0245563965714274E-2</v>
      </c>
      <c r="AC26" s="2">
        <v>4.6886400000000004</v>
      </c>
      <c r="AD26" s="2">
        <f t="shared" si="34"/>
        <v>3.5427363840000003</v>
      </c>
      <c r="AF26" s="6">
        <f t="shared" si="13"/>
        <v>2.5054551098048976</v>
      </c>
      <c r="AG26" s="6">
        <f t="shared" si="14"/>
        <v>1.8395491885881825</v>
      </c>
      <c r="AH26" s="6">
        <f t="shared" si="15"/>
        <v>0.56919706086177202</v>
      </c>
      <c r="AI26" s="2">
        <v>181.15600000000001</v>
      </c>
      <c r="AJ26" s="2">
        <f>AK26*(P26^0.5)</f>
        <v>23.61958604633028</v>
      </c>
      <c r="AK26" s="2">
        <v>10.563000000000001</v>
      </c>
      <c r="AL26" s="2">
        <v>194.89699999999999</v>
      </c>
      <c r="AM26" s="2">
        <f>AN26*(P26^0.5)</f>
        <v>41.297939476443624</v>
      </c>
      <c r="AN26" s="2">
        <v>18.469000000000001</v>
      </c>
      <c r="AO26" s="22">
        <f t="shared" si="35"/>
        <v>7.3112675371166169E-2</v>
      </c>
      <c r="AP26" s="22">
        <f>(AM26^2)/(P26*(AL26^2))+(AJ26^2)/(P26*(AI26^2))</f>
        <v>1.2379925686845428E-2</v>
      </c>
      <c r="AQ26" s="2">
        <v>173.66800000000001</v>
      </c>
      <c r="AR26" s="2">
        <f>AS26*(P26^0.5)</f>
        <v>12.506328198156302</v>
      </c>
      <c r="AS26" s="2">
        <v>5.5929999999999902</v>
      </c>
      <c r="AT26" s="2">
        <v>153.089</v>
      </c>
      <c r="AU26" s="2">
        <f>AV26*(P26^0.5)</f>
        <v>14.268349764426159</v>
      </c>
      <c r="AV26" s="2">
        <v>6.3810000000000002</v>
      </c>
      <c r="AW26" s="22">
        <f t="shared" si="36"/>
        <v>-0.12612597898161315</v>
      </c>
      <c r="AX26" s="22">
        <f>(AU26^2)/(P26*(AT26^2))+(AR26^2)/(P26*(AQ26^2))</f>
        <v>2.7745290006406824E-3</v>
      </c>
    </row>
    <row r="27" spans="1:98">
      <c r="A27" s="1">
        <v>9</v>
      </c>
      <c r="B27" s="1" t="s">
        <v>79</v>
      </c>
      <c r="C27" s="1" t="s">
        <v>80</v>
      </c>
      <c r="D27" s="2">
        <v>54.03</v>
      </c>
      <c r="E27" s="2" t="s">
        <v>81</v>
      </c>
      <c r="F27" s="1" t="s">
        <v>54</v>
      </c>
      <c r="G27" s="3">
        <v>94.1</v>
      </c>
      <c r="H27" s="4">
        <v>13</v>
      </c>
      <c r="I27" s="4">
        <v>1049</v>
      </c>
      <c r="J27" s="1" t="s">
        <v>61</v>
      </c>
      <c r="K27" s="3">
        <v>2</v>
      </c>
      <c r="L27" s="14" t="s">
        <v>56</v>
      </c>
      <c r="M27" s="5">
        <v>2.6</v>
      </c>
      <c r="N27" s="15" t="s">
        <v>67</v>
      </c>
      <c r="O27" s="2">
        <v>-12</v>
      </c>
      <c r="P27" s="3">
        <v>5</v>
      </c>
      <c r="Q27" s="2">
        <v>-47.790133333333301</v>
      </c>
      <c r="R27" s="2">
        <f t="shared" si="31"/>
        <v>26.877170986666648</v>
      </c>
      <c r="T27" s="2">
        <v>-23.2468</v>
      </c>
      <c r="U27" s="2">
        <f t="shared" si="32"/>
        <v>13.07400032</v>
      </c>
      <c r="W27" s="6">
        <f t="shared" si="20"/>
        <v>21.134235313986114</v>
      </c>
      <c r="X27" s="6">
        <f t="shared" si="21"/>
        <v>1.1613069017496522</v>
      </c>
      <c r="Y27" s="6">
        <f t="shared" si="22"/>
        <v>0.46743168600256885</v>
      </c>
      <c r="Z27" s="2">
        <v>6.7165528571428599</v>
      </c>
      <c r="AA27" s="2">
        <f t="shared" si="33"/>
        <v>5.0750273388571454</v>
      </c>
      <c r="AC27" s="2">
        <v>16.788357142857102</v>
      </c>
      <c r="AD27" s="2">
        <f t="shared" si="34"/>
        <v>12.685282657142826</v>
      </c>
      <c r="AF27" s="6">
        <f t="shared" si="13"/>
        <v>9.6610635693425593</v>
      </c>
      <c r="AG27" s="6">
        <f t="shared" si="14"/>
        <v>1.0425150619725851</v>
      </c>
      <c r="AH27" s="6">
        <f t="shared" si="15"/>
        <v>0.45434188272198517</v>
      </c>
      <c r="AI27" s="2">
        <v>884.41899999999998</v>
      </c>
      <c r="AJ27" s="2">
        <f>AK27*(P27^0.5)</f>
        <v>224.19711969603892</v>
      </c>
      <c r="AK27" s="2">
        <v>100.264</v>
      </c>
      <c r="AL27" s="2">
        <v>882.33699999999999</v>
      </c>
      <c r="AM27" s="2">
        <f>AN27*(P27^0.5)</f>
        <v>112.15446154745695</v>
      </c>
      <c r="AN27" s="2">
        <v>50.156999999999996</v>
      </c>
      <c r="AO27" s="22">
        <f t="shared" si="35"/>
        <v>-2.3568630458967732E-3</v>
      </c>
      <c r="AP27" s="22">
        <f>(AM27^2)/(P27*(AL27^2))+(AJ27^2)/(P27*(AI27^2))</f>
        <v>1.6083520259383272E-2</v>
      </c>
      <c r="AQ27" s="2">
        <v>199.63399999999999</v>
      </c>
      <c r="AR27" s="2">
        <f>AS27*(P27^0.5)</f>
        <v>49.955994685322807</v>
      </c>
      <c r="AS27" s="2">
        <v>22.341000000000001</v>
      </c>
      <c r="AT27" s="2">
        <v>153.53100000000001</v>
      </c>
      <c r="AU27" s="2">
        <f>AV27*(P27^0.5)</f>
        <v>35.683172784941647</v>
      </c>
      <c r="AV27" s="2">
        <v>15.958</v>
      </c>
      <c r="AW27" s="22">
        <f t="shared" si="36"/>
        <v>-0.26258318901779809</v>
      </c>
      <c r="AX27" s="22">
        <f>(AU27^2)/(P27*(AT27^2))+(AR27^2)/(P27*(AQ27^2))</f>
        <v>2.3327309362614415E-2</v>
      </c>
    </row>
    <row r="28" spans="1:98">
      <c r="A28" s="1">
        <v>9</v>
      </c>
      <c r="B28" s="1" t="s">
        <v>79</v>
      </c>
      <c r="C28" s="1" t="s">
        <v>80</v>
      </c>
      <c r="D28" s="2">
        <v>54.03</v>
      </c>
      <c r="E28" s="2" t="s">
        <v>81</v>
      </c>
      <c r="F28" s="1" t="s">
        <v>54</v>
      </c>
      <c r="G28" s="3">
        <v>94.1</v>
      </c>
      <c r="H28" s="4">
        <v>13</v>
      </c>
      <c r="I28" s="4">
        <v>1049</v>
      </c>
      <c r="J28" s="1" t="s">
        <v>61</v>
      </c>
      <c r="K28" s="3">
        <v>2</v>
      </c>
      <c r="L28" s="14" t="s">
        <v>56</v>
      </c>
      <c r="M28" s="5">
        <v>2.6</v>
      </c>
      <c r="N28" s="15" t="s">
        <v>67</v>
      </c>
      <c r="O28" s="2">
        <v>-12</v>
      </c>
      <c r="P28" s="3">
        <v>5</v>
      </c>
      <c r="Q28" s="2">
        <v>-24.9990666666667</v>
      </c>
      <c r="R28" s="2">
        <f t="shared" si="31"/>
        <v>14.059475093333353</v>
      </c>
      <c r="T28" s="2">
        <v>-14.1717333333333</v>
      </c>
      <c r="U28" s="2">
        <f t="shared" si="32"/>
        <v>7.9701828266666483</v>
      </c>
      <c r="W28" s="6">
        <f t="shared" si="20"/>
        <v>11.427875003484962</v>
      </c>
      <c r="X28" s="6">
        <f t="shared" si="21"/>
        <v>0.94744940157567126</v>
      </c>
      <c r="Y28" s="6">
        <f t="shared" si="22"/>
        <v>0.44488301842730488</v>
      </c>
      <c r="Z28" s="2">
        <v>28.682185714285701</v>
      </c>
      <c r="AA28" s="2">
        <f t="shared" si="33"/>
        <v>21.672259525714278</v>
      </c>
      <c r="AC28" s="2">
        <v>20.5481571428571</v>
      </c>
      <c r="AD28" s="2">
        <f t="shared" si="34"/>
        <v>15.526187537142826</v>
      </c>
      <c r="AF28" s="6">
        <f t="shared" si="13"/>
        <v>18.851383667896137</v>
      </c>
      <c r="AG28" s="6">
        <f t="shared" si="14"/>
        <v>-0.43148177951949668</v>
      </c>
      <c r="AH28" s="6">
        <f t="shared" si="15"/>
        <v>0.40930882630286558</v>
      </c>
      <c r="AI28" s="2">
        <v>226.07</v>
      </c>
      <c r="AJ28" s="2">
        <f>AK28*(P28^0.5)</f>
        <v>53.079781649890009</v>
      </c>
      <c r="AK28" s="2">
        <v>23.738</v>
      </c>
      <c r="AL28" s="2">
        <v>300.505</v>
      </c>
      <c r="AM28" s="2">
        <f>AN28*(P28^0.5)</f>
        <v>123.89829056528585</v>
      </c>
      <c r="AN28" s="2">
        <v>55.408999999999999</v>
      </c>
      <c r="AO28" s="22">
        <f t="shared" si="35"/>
        <v>0.28461970694421623</v>
      </c>
      <c r="AP28" s="22">
        <f>(AM28^2)/(P28*(AL28^2))+(AJ28^2)/(P28*(AI28^2))</f>
        <v>4.5023905195345673E-2</v>
      </c>
      <c r="AQ28" s="2">
        <v>174.49</v>
      </c>
      <c r="AR28" s="2">
        <f>AS28*(P28^0.5)</f>
        <v>28.559060208627315</v>
      </c>
      <c r="AS28" s="2">
        <v>12.772</v>
      </c>
      <c r="AT28" s="2">
        <v>150.70699999999999</v>
      </c>
      <c r="AU28" s="2">
        <f>AV28*(P28^0.5)</f>
        <v>17.863947072245821</v>
      </c>
      <c r="AV28" s="2">
        <v>7.9889999999999999</v>
      </c>
      <c r="AW28" s="22">
        <f t="shared" si="36"/>
        <v>-0.14652987895598812</v>
      </c>
      <c r="AX28" s="22">
        <f>(AU28^2)/(P28*(AT28^2))+(AR28^2)/(P28*(AQ28^2))</f>
        <v>8.1677550790227437E-3</v>
      </c>
    </row>
    <row r="29" spans="1:98">
      <c r="A29" s="1">
        <v>10</v>
      </c>
      <c r="B29" s="1" t="s">
        <v>82</v>
      </c>
      <c r="C29" s="1" t="s">
        <v>83</v>
      </c>
      <c r="D29" s="2">
        <v>14.14</v>
      </c>
      <c r="E29" s="2">
        <v>121.255</v>
      </c>
      <c r="F29" s="1" t="s">
        <v>70</v>
      </c>
      <c r="G29" s="3">
        <v>21</v>
      </c>
      <c r="H29" s="4">
        <v>27.4</v>
      </c>
      <c r="I29" s="4">
        <v>2115</v>
      </c>
      <c r="J29" t="s">
        <v>55</v>
      </c>
      <c r="K29" s="3">
        <v>2</v>
      </c>
      <c r="L29" s="14" t="s">
        <v>56</v>
      </c>
      <c r="M29" s="5">
        <v>0.37</v>
      </c>
      <c r="N29" s="15" t="s">
        <v>57</v>
      </c>
      <c r="O29" s="2">
        <v>-5</v>
      </c>
      <c r="P29" s="3">
        <v>4</v>
      </c>
      <c r="Q29" s="2">
        <v>1.8749999999999999E-2</v>
      </c>
      <c r="R29" s="2">
        <f t="shared" si="31"/>
        <v>1.0545000000000001E-2</v>
      </c>
      <c r="T29" s="2">
        <v>1.63194444444444E-2</v>
      </c>
      <c r="U29" s="2">
        <f t="shared" si="32"/>
        <v>9.1780555555555313E-3</v>
      </c>
      <c r="W29" s="6">
        <f t="shared" si="20"/>
        <v>9.8851840848024619E-3</v>
      </c>
      <c r="X29" s="6">
        <f t="shared" si="21"/>
        <v>-0.24587863358987405</v>
      </c>
      <c r="Y29" s="6">
        <f t="shared" si="22"/>
        <v>0.50377851890350145</v>
      </c>
      <c r="Z29" s="2">
        <v>1.00694444444444E-4</v>
      </c>
      <c r="AA29" s="2">
        <f t="shared" si="33"/>
        <v>7.6084722222221886E-5</v>
      </c>
      <c r="AC29" s="2">
        <v>1.21527777777778E-4</v>
      </c>
      <c r="AD29" s="2">
        <f t="shared" si="34"/>
        <v>9.1826388888889066E-5</v>
      </c>
      <c r="AF29" s="6">
        <f t="shared" si="13"/>
        <v>8.4323693740271351E-5</v>
      </c>
      <c r="AG29" s="6">
        <f t="shared" si="14"/>
        <v>0.24706381337496383</v>
      </c>
      <c r="AH29" s="6">
        <f t="shared" si="15"/>
        <v>0.50381503299246122</v>
      </c>
    </row>
    <row r="30" spans="1:98">
      <c r="A30" s="1">
        <v>11</v>
      </c>
      <c r="B30" s="1" t="s">
        <v>84</v>
      </c>
      <c r="C30" s="1" t="s">
        <v>69</v>
      </c>
      <c r="D30" s="2">
        <v>37.880000000000003</v>
      </c>
      <c r="E30" s="2">
        <v>114.68</v>
      </c>
      <c r="F30" s="1" t="s">
        <v>70</v>
      </c>
      <c r="G30" s="3">
        <v>50</v>
      </c>
      <c r="H30" s="4">
        <v>13.5</v>
      </c>
      <c r="I30" s="4">
        <v>247</v>
      </c>
      <c r="J30" t="s">
        <v>55</v>
      </c>
      <c r="K30" s="3">
        <v>6</v>
      </c>
      <c r="L30" s="15" t="s">
        <v>85</v>
      </c>
      <c r="M30" s="5">
        <v>1.6</v>
      </c>
      <c r="N30" s="15" t="s">
        <v>57</v>
      </c>
      <c r="O30" s="2">
        <v>-16</v>
      </c>
      <c r="P30" s="3">
        <v>3</v>
      </c>
      <c r="R30" s="2">
        <v>44.697152426666598</v>
      </c>
      <c r="Z30" s="2">
        <v>15.768971428571399</v>
      </c>
      <c r="AA30" s="2">
        <f t="shared" si="33"/>
        <v>11.91503481142855</v>
      </c>
      <c r="AC30" s="2">
        <v>17.774271428571399</v>
      </c>
      <c r="AD30" s="2">
        <f t="shared" si="34"/>
        <v>13.43023949142855</v>
      </c>
      <c r="AF30" s="6">
        <f t="shared" si="13"/>
        <v>12.695262647040455</v>
      </c>
      <c r="AG30" s="6">
        <f t="shared" si="14"/>
        <v>0.15795655873787531</v>
      </c>
      <c r="AH30" s="6">
        <f t="shared" si="15"/>
        <v>0.66874585620402593</v>
      </c>
      <c r="AY30" s="2">
        <v>2.7</v>
      </c>
      <c r="AZ30" s="2">
        <f t="shared" ref="AZ30:AZ39" si="37">BA30*(P30^0.5)</f>
        <v>1.2124355652982139</v>
      </c>
      <c r="BA30" s="2">
        <v>0.7</v>
      </c>
      <c r="BB30" s="2">
        <v>1.7</v>
      </c>
      <c r="BC30" s="2">
        <f t="shared" ref="BC30:BC39" si="38">BD30*(P30^0.5)</f>
        <v>0.17320508075688773</v>
      </c>
      <c r="BD30" s="2">
        <v>0.1</v>
      </c>
      <c r="BE30" s="22">
        <f t="shared" ref="BE30:BE39" si="39">LN(BB30)-LN(AY30)</f>
        <v>-0.46262352194811307</v>
      </c>
      <c r="BF30" s="22">
        <f t="shared" ref="BF30:BF39" si="40">(BC30^2)/(P30*(BB30^2))+(AZ30^2)/(P30*(AY30^2))</f>
        <v>7.0675571124116515E-2</v>
      </c>
      <c r="BG30" s="2">
        <v>1.4</v>
      </c>
      <c r="BH30" s="2">
        <f t="shared" ref="BH30:BH39" si="41">BI30*(P30^0.5)</f>
        <v>0.51961524227066314</v>
      </c>
      <c r="BI30" s="2">
        <v>0.3</v>
      </c>
      <c r="BJ30" s="2">
        <v>2.1</v>
      </c>
      <c r="BK30" s="2">
        <f t="shared" ref="BK30:BK39" si="42">BL30*(P30^0.5)</f>
        <v>1.0392304845413263</v>
      </c>
      <c r="BL30" s="2">
        <v>0.6</v>
      </c>
      <c r="BM30" s="22">
        <f t="shared" ref="BM30:BM39" si="43">LN(BJ30)-LN(BG30)</f>
        <v>0.40546510810816444</v>
      </c>
      <c r="BN30" s="22">
        <f t="shared" ref="BN30:BN39" si="44">(BK30^2)/(P30*(BJ30^2))+(BH30^2)/(P30*(BG30^2))</f>
        <v>0.12755102040816324</v>
      </c>
      <c r="BO30" s="2">
        <v>16.899999999999999</v>
      </c>
      <c r="BP30" s="2">
        <f t="shared" ref="BP30:BP39" si="45">BQ30*(P30^0.5)</f>
        <v>0.51961524227066314</v>
      </c>
      <c r="BQ30" s="2">
        <v>0.3</v>
      </c>
      <c r="BR30" s="2">
        <v>16</v>
      </c>
      <c r="BS30" s="2">
        <f t="shared" ref="BS30:BS39" si="46">BT30*(P30^0.5)</f>
        <v>1.7320508075688772</v>
      </c>
      <c r="BT30" s="2">
        <v>1</v>
      </c>
      <c r="BU30" s="22">
        <f t="shared" ref="BU30:BU39" si="47">LN(BR30)-LN(BO30)</f>
        <v>-5.4724899689246431E-2</v>
      </c>
      <c r="BV30" s="22">
        <f t="shared" ref="BV30:BV39" si="48">(BS30^2)/(P30*(BR30^2))+(BP30^2)/(P30*(BO30^2))</f>
        <v>4.2213650169811981E-3</v>
      </c>
      <c r="BW30" s="2">
        <v>1.1000000000000001</v>
      </c>
      <c r="BX30" s="2">
        <f>BW30*0.1722</f>
        <v>0.18942000000000001</v>
      </c>
      <c r="BZ30" s="2">
        <v>0.99</v>
      </c>
      <c r="CA30" s="2">
        <f>BZ30*0.1722</f>
        <v>0.17047799999999999</v>
      </c>
      <c r="CC30" s="22">
        <f t="shared" ref="CC30:CC39" si="49">LN(BZ30)-LN(BW30)</f>
        <v>-0.10536051565782639</v>
      </c>
      <c r="CD30" s="22">
        <f t="shared" ref="CD30:CD39" si="50">(CA30^2)/(P30*(BZ30^2))+(BX30^2)/(P30*(BW30^2))</f>
        <v>1.9768559999999998E-2</v>
      </c>
    </row>
    <row r="31" spans="1:98">
      <c r="A31" s="1">
        <v>11</v>
      </c>
      <c r="B31" s="1" t="s">
        <v>84</v>
      </c>
      <c r="C31" s="1" t="s">
        <v>69</v>
      </c>
      <c r="D31" s="2">
        <v>37.880000000000003</v>
      </c>
      <c r="E31" s="2">
        <v>114.68</v>
      </c>
      <c r="F31" s="1" t="s">
        <v>70</v>
      </c>
      <c r="G31" s="3">
        <v>50</v>
      </c>
      <c r="H31" s="4">
        <v>13.5</v>
      </c>
      <c r="I31" s="4">
        <v>247</v>
      </c>
      <c r="J31" t="s">
        <v>55</v>
      </c>
      <c r="K31" s="3">
        <v>6</v>
      </c>
      <c r="L31" s="15" t="s">
        <v>85</v>
      </c>
      <c r="M31" s="5">
        <v>1.6</v>
      </c>
      <c r="N31" s="15" t="s">
        <v>57</v>
      </c>
      <c r="O31" s="2">
        <v>-16</v>
      </c>
      <c r="P31" s="3">
        <v>3</v>
      </c>
      <c r="R31" s="2">
        <v>42.0591214933334</v>
      </c>
      <c r="Z31" s="2">
        <v>36.368985714285699</v>
      </c>
      <c r="AA31" s="2">
        <f t="shared" si="33"/>
        <v>27.480405605714274</v>
      </c>
      <c r="AC31" s="2">
        <v>21.2380142857143</v>
      </c>
      <c r="AD31" s="2">
        <f t="shared" si="34"/>
        <v>16.047443594285728</v>
      </c>
      <c r="AF31" s="6">
        <f t="shared" si="13"/>
        <v>22.502145877297508</v>
      </c>
      <c r="AG31" s="6">
        <f t="shared" si="14"/>
        <v>-0.67242348845658706</v>
      </c>
      <c r="AH31" s="6">
        <f t="shared" si="15"/>
        <v>0.70434611231901045</v>
      </c>
      <c r="AY31" s="2">
        <v>1.9</v>
      </c>
      <c r="AZ31" s="2">
        <f t="shared" si="37"/>
        <v>0.17320508075688773</v>
      </c>
      <c r="BA31" s="2">
        <v>0.1</v>
      </c>
      <c r="BB31" s="2">
        <v>1.8</v>
      </c>
      <c r="BC31" s="2">
        <f t="shared" si="38"/>
        <v>0.17320508075688773</v>
      </c>
      <c r="BD31" s="2">
        <v>0.1</v>
      </c>
      <c r="BE31" s="22">
        <f t="shared" si="39"/>
        <v>-5.4067221270275634E-2</v>
      </c>
      <c r="BF31" s="22">
        <f t="shared" si="40"/>
        <v>5.8565028555794939E-3</v>
      </c>
      <c r="BG31" s="2">
        <v>12.6</v>
      </c>
      <c r="BH31" s="2">
        <f t="shared" si="41"/>
        <v>3.2908965343808667</v>
      </c>
      <c r="BI31" s="2">
        <v>1.9</v>
      </c>
      <c r="BJ31" s="2">
        <v>25.7</v>
      </c>
      <c r="BK31" s="2">
        <f t="shared" si="42"/>
        <v>12.470765814495916</v>
      </c>
      <c r="BL31" s="2">
        <v>7.2</v>
      </c>
      <c r="BM31" s="22">
        <f t="shared" si="43"/>
        <v>0.71279417794374211</v>
      </c>
      <c r="BN31" s="22">
        <f t="shared" si="44"/>
        <v>0.10122590887719085</v>
      </c>
      <c r="BO31" s="2">
        <v>17.600000000000001</v>
      </c>
      <c r="BP31" s="2">
        <f t="shared" si="45"/>
        <v>0.69282032302755092</v>
      </c>
      <c r="BQ31" s="2">
        <v>0.4</v>
      </c>
      <c r="BR31" s="2">
        <v>15.6</v>
      </c>
      <c r="BS31" s="2">
        <f t="shared" si="46"/>
        <v>0.51961524227066314</v>
      </c>
      <c r="BT31" s="2">
        <v>0.3</v>
      </c>
      <c r="BU31" s="22">
        <f t="shared" si="47"/>
        <v>-0.12062798778861517</v>
      </c>
      <c r="BV31" s="22">
        <f t="shared" si="48"/>
        <v>8.8635141082693525E-4</v>
      </c>
      <c r="BW31" s="2">
        <v>1.17</v>
      </c>
      <c r="BX31" s="2">
        <f>BW31*0.1722</f>
        <v>0.20147399999999999</v>
      </c>
      <c r="BZ31" s="2">
        <v>1.04</v>
      </c>
      <c r="CA31" s="2">
        <f>BZ31*0.1722</f>
        <v>0.179088</v>
      </c>
      <c r="CC31" s="22">
        <f t="shared" si="49"/>
        <v>-0.11778303565638337</v>
      </c>
      <c r="CD31" s="22">
        <f t="shared" si="50"/>
        <v>1.9768559999999998E-2</v>
      </c>
    </row>
    <row r="32" spans="1:98">
      <c r="A32" s="1">
        <v>12</v>
      </c>
      <c r="B32" s="1" t="s">
        <v>86</v>
      </c>
      <c r="C32" s="1" t="s">
        <v>87</v>
      </c>
      <c r="D32" s="2">
        <v>100.95</v>
      </c>
      <c r="E32" s="2">
        <v>36.93</v>
      </c>
      <c r="F32" s="1" t="s">
        <v>54</v>
      </c>
      <c r="G32" s="3">
        <v>3100</v>
      </c>
      <c r="H32" s="4">
        <v>1.4</v>
      </c>
      <c r="I32" s="4">
        <v>350</v>
      </c>
      <c r="J32" s="1" t="s">
        <v>61</v>
      </c>
      <c r="K32" s="3">
        <v>1</v>
      </c>
      <c r="L32" s="14" t="s">
        <v>56</v>
      </c>
      <c r="M32" s="5">
        <v>1.48</v>
      </c>
      <c r="N32" s="15" t="s">
        <v>57</v>
      </c>
      <c r="O32" s="2">
        <v>-6.05</v>
      </c>
      <c r="P32" s="3">
        <v>3</v>
      </c>
      <c r="Q32" s="2">
        <v>-64.418949999999995</v>
      </c>
      <c r="R32" s="2">
        <f t="shared" ref="R32:R39" si="51">ABS(Q32*0.5624)</f>
        <v>36.229217479999996</v>
      </c>
      <c r="T32" s="2">
        <v>-31.93055</v>
      </c>
      <c r="U32" s="2">
        <f t="shared" ref="U32:U39" si="52">ABS(T32*0.5624)</f>
        <v>17.95774132</v>
      </c>
      <c r="W32" s="6">
        <f t="shared" ref="W32:W60" si="53">(((P32-1)*(U32^2)+(P32-1)*(R32^2))/(P32+P32-2))^0.5</f>
        <v>28.592277563436362</v>
      </c>
      <c r="X32" s="6">
        <f t="shared" ref="X32:X60" si="54">(T32-Q32)/W32</f>
        <v>1.1362648508122339</v>
      </c>
      <c r="Y32" s="6">
        <f t="shared" ref="Y32:Y60" si="55">((P32+P32)/(P32*P32))+(X32^2)/(2*(P32+P32))</f>
        <v>0.7742581509326123</v>
      </c>
      <c r="Z32" s="2">
        <v>2.6409729999999998</v>
      </c>
      <c r="AA32" s="2">
        <f t="shared" si="33"/>
        <v>1.9955191988000001</v>
      </c>
      <c r="AC32" s="2">
        <v>0.119339</v>
      </c>
      <c r="AD32" s="2">
        <f t="shared" si="34"/>
        <v>9.017254840000001E-2</v>
      </c>
      <c r="AF32" s="6">
        <f t="shared" si="13"/>
        <v>1.4124850373126689</v>
      </c>
      <c r="AG32" s="6">
        <f t="shared" si="14"/>
        <v>-1.785246521830453</v>
      </c>
      <c r="AH32" s="6">
        <f t="shared" si="15"/>
        <v>0.93225876197564417</v>
      </c>
      <c r="AY32" s="2">
        <v>0.34</v>
      </c>
      <c r="AZ32" s="2">
        <f t="shared" si="37"/>
        <v>5.1961524227066312E-2</v>
      </c>
      <c r="BA32" s="2">
        <v>0.03</v>
      </c>
      <c r="BB32" s="2">
        <v>1.1100000000000001</v>
      </c>
      <c r="BC32" s="2">
        <f t="shared" si="38"/>
        <v>0.32908965343808666</v>
      </c>
      <c r="BD32" s="2">
        <v>0.19</v>
      </c>
      <c r="BE32" s="22">
        <f t="shared" si="39"/>
        <v>1.1831696766961726</v>
      </c>
      <c r="BF32" s="22">
        <f t="shared" si="40"/>
        <v>3.7085036968138044E-2</v>
      </c>
      <c r="BG32" s="2">
        <v>5.82</v>
      </c>
      <c r="BH32" s="2">
        <f t="shared" si="41"/>
        <v>1.4202816622064791</v>
      </c>
      <c r="BI32" s="2">
        <v>0.82</v>
      </c>
      <c r="BJ32" s="2">
        <v>3.99</v>
      </c>
      <c r="BK32" s="2">
        <f t="shared" si="42"/>
        <v>1.7666918237202547</v>
      </c>
      <c r="BL32" s="2">
        <v>1.02</v>
      </c>
      <c r="BM32" s="22">
        <f t="shared" si="43"/>
        <v>-0.37750903084157428</v>
      </c>
      <c r="BN32" s="22">
        <f t="shared" si="44"/>
        <v>8.5202318406909977E-2</v>
      </c>
      <c r="BO32" s="2">
        <v>3.77</v>
      </c>
      <c r="BP32" s="2">
        <f t="shared" si="45"/>
        <v>0.17320508075688773</v>
      </c>
      <c r="BQ32" s="2">
        <v>0.1</v>
      </c>
      <c r="BR32" s="2">
        <v>3.9</v>
      </c>
      <c r="BS32" s="2">
        <f t="shared" si="46"/>
        <v>0.29444863728670917</v>
      </c>
      <c r="BT32" s="2">
        <v>0.17</v>
      </c>
      <c r="BU32" s="22">
        <f t="shared" si="47"/>
        <v>3.3901551675681318E-2</v>
      </c>
      <c r="BV32" s="22">
        <f t="shared" si="48"/>
        <v>2.6036519249726976E-3</v>
      </c>
      <c r="BW32" s="2">
        <v>0.28000000000000003</v>
      </c>
      <c r="BX32" s="2">
        <f t="shared" ref="BX32:BX39" si="56">BY32*(P32^0.5)</f>
        <v>3.4641016151377546E-2</v>
      </c>
      <c r="BY32" s="2">
        <v>0.02</v>
      </c>
      <c r="BZ32" s="2">
        <v>0.32</v>
      </c>
      <c r="CA32" s="2">
        <f t="shared" ref="CA32:CA39" si="57">CB32*(P32^0.5)</f>
        <v>1.7320508075688773E-2</v>
      </c>
      <c r="CB32" s="2">
        <v>0.01</v>
      </c>
      <c r="CC32" s="22">
        <f t="shared" si="49"/>
        <v>0.13353139262452252</v>
      </c>
      <c r="CD32" s="22">
        <f t="shared" si="50"/>
        <v>6.0786033163265311E-3</v>
      </c>
    </row>
    <row r="33" spans="1:82">
      <c r="A33" s="1">
        <v>12</v>
      </c>
      <c r="B33" s="1" t="s">
        <v>86</v>
      </c>
      <c r="C33" s="1" t="s">
        <v>88</v>
      </c>
      <c r="D33" s="2">
        <v>99.58</v>
      </c>
      <c r="E33" s="2">
        <v>37.03</v>
      </c>
      <c r="F33" s="1" t="s">
        <v>54</v>
      </c>
      <c r="G33" s="3">
        <v>3270</v>
      </c>
      <c r="H33" s="4">
        <v>0</v>
      </c>
      <c r="I33" s="4">
        <v>377</v>
      </c>
      <c r="J33" s="1" t="s">
        <v>61</v>
      </c>
      <c r="K33" s="3">
        <v>1</v>
      </c>
      <c r="L33" s="14" t="s">
        <v>56</v>
      </c>
      <c r="M33" s="5">
        <v>1.48</v>
      </c>
      <c r="N33" s="15" t="s">
        <v>57</v>
      </c>
      <c r="O33" s="2">
        <v>-6.07</v>
      </c>
      <c r="P33" s="3">
        <v>3</v>
      </c>
      <c r="Q33" s="2">
        <v>-53.55395</v>
      </c>
      <c r="R33" s="2">
        <f t="shared" si="51"/>
        <v>30.118741480000001</v>
      </c>
      <c r="T33" s="2">
        <v>-54.876800000000003</v>
      </c>
      <c r="U33" s="2">
        <f t="shared" si="52"/>
        <v>30.862712320000004</v>
      </c>
      <c r="W33" s="6">
        <f t="shared" si="53"/>
        <v>30.492995917801785</v>
      </c>
      <c r="X33" s="6">
        <f t="shared" si="54"/>
        <v>-4.3382093499960882E-2</v>
      </c>
      <c r="Y33" s="6">
        <f t="shared" si="55"/>
        <v>0.66682350050303663</v>
      </c>
      <c r="Z33" s="2">
        <v>-1.7774669999999999</v>
      </c>
      <c r="AA33" s="2">
        <f t="shared" si="33"/>
        <v>1.3430540652</v>
      </c>
      <c r="AC33" s="2">
        <v>-0.133414333333333</v>
      </c>
      <c r="AD33" s="2">
        <f t="shared" si="34"/>
        <v>0.10080787026666642</v>
      </c>
      <c r="AF33" s="6">
        <f t="shared" si="13"/>
        <v>0.95235404360929421</v>
      </c>
      <c r="AG33" s="6">
        <f t="shared" si="14"/>
        <v>1.7263040753582855</v>
      </c>
      <c r="AH33" s="6">
        <f t="shared" si="15"/>
        <v>0.91501048004988539</v>
      </c>
      <c r="AY33" s="2">
        <v>0.24</v>
      </c>
      <c r="AZ33" s="2">
        <f t="shared" si="37"/>
        <v>3.4641016151377546E-2</v>
      </c>
      <c r="BA33" s="2">
        <v>0.02</v>
      </c>
      <c r="BB33" s="2">
        <v>1.1499999999999999</v>
      </c>
      <c r="BC33" s="2">
        <f t="shared" si="38"/>
        <v>3.4641016151377546E-2</v>
      </c>
      <c r="BD33" s="2">
        <v>0.02</v>
      </c>
      <c r="BE33" s="22">
        <f t="shared" si="39"/>
        <v>1.5668782980153044</v>
      </c>
      <c r="BF33" s="22">
        <f t="shared" si="40"/>
        <v>7.2469019113631595E-3</v>
      </c>
      <c r="BG33" s="2">
        <v>8.5500000000000007</v>
      </c>
      <c r="BH33" s="2">
        <f t="shared" si="41"/>
        <v>1.0911920087683926</v>
      </c>
      <c r="BI33" s="2">
        <v>0.63</v>
      </c>
      <c r="BJ33" s="2">
        <v>2.96</v>
      </c>
      <c r="BK33" s="2">
        <f t="shared" si="42"/>
        <v>0.88334591186012734</v>
      </c>
      <c r="BL33" s="2">
        <v>0.51</v>
      </c>
      <c r="BM33" s="22">
        <f t="shared" si="43"/>
        <v>-1.0607420146127</v>
      </c>
      <c r="BN33" s="22">
        <f t="shared" si="44"/>
        <v>3.5115721536839672E-2</v>
      </c>
      <c r="BO33" s="2">
        <v>3.88</v>
      </c>
      <c r="BP33" s="2">
        <f t="shared" si="45"/>
        <v>0.29444863728670917</v>
      </c>
      <c r="BQ33" s="2">
        <v>0.17</v>
      </c>
      <c r="BR33" s="2">
        <v>3.8</v>
      </c>
      <c r="BS33" s="2">
        <f t="shared" si="46"/>
        <v>0.29444863728670917</v>
      </c>
      <c r="BT33" s="2">
        <v>0.17</v>
      </c>
      <c r="BU33" s="22">
        <f t="shared" si="47"/>
        <v>-2.0834086902842053E-2</v>
      </c>
      <c r="BV33" s="22">
        <f t="shared" si="48"/>
        <v>3.9210895797593456E-3</v>
      </c>
      <c r="BW33" s="2">
        <v>0.28000000000000003</v>
      </c>
      <c r="BX33" s="2">
        <f t="shared" si="56"/>
        <v>3.4641016151377546E-2</v>
      </c>
      <c r="BY33" s="2">
        <v>0.02</v>
      </c>
      <c r="BZ33" s="2">
        <v>0.33</v>
      </c>
      <c r="CA33" s="2">
        <f t="shared" si="57"/>
        <v>1.7320508075688773E-2</v>
      </c>
      <c r="CB33" s="2">
        <v>0.01</v>
      </c>
      <c r="CC33" s="22">
        <f t="shared" si="49"/>
        <v>0.1643030512912762</v>
      </c>
      <c r="CD33" s="22">
        <f t="shared" si="50"/>
        <v>6.0203144618729042E-3</v>
      </c>
    </row>
    <row r="34" spans="1:82">
      <c r="A34" s="1">
        <v>12</v>
      </c>
      <c r="B34" s="1" t="s">
        <v>86</v>
      </c>
      <c r="C34" s="1" t="s">
        <v>87</v>
      </c>
      <c r="D34" s="2">
        <v>100.95</v>
      </c>
      <c r="E34" s="2">
        <v>36.93</v>
      </c>
      <c r="F34" s="1" t="s">
        <v>54</v>
      </c>
      <c r="G34" s="3">
        <v>3100</v>
      </c>
      <c r="H34" s="4">
        <v>1.4</v>
      </c>
      <c r="I34" s="4">
        <v>350</v>
      </c>
      <c r="J34" s="1" t="s">
        <v>61</v>
      </c>
      <c r="K34" s="3">
        <v>1</v>
      </c>
      <c r="L34" s="14" t="s">
        <v>56</v>
      </c>
      <c r="M34" s="5">
        <v>2.2599999999999998</v>
      </c>
      <c r="N34" s="15" t="s">
        <v>67</v>
      </c>
      <c r="O34" s="2">
        <v>-5.39</v>
      </c>
      <c r="P34" s="3">
        <v>3</v>
      </c>
      <c r="Q34" s="2">
        <v>-35.25235</v>
      </c>
      <c r="R34" s="2">
        <f t="shared" si="51"/>
        <v>19.825921640000001</v>
      </c>
      <c r="T34" s="2">
        <v>-89.649050000000003</v>
      </c>
      <c r="U34" s="2">
        <f t="shared" si="52"/>
        <v>50.418625720000001</v>
      </c>
      <c r="W34" s="6">
        <f t="shared" si="53"/>
        <v>38.308647772851927</v>
      </c>
      <c r="X34" s="6">
        <f t="shared" si="54"/>
        <v>-1.4199587602919554</v>
      </c>
      <c r="Y34" s="6">
        <f t="shared" si="55"/>
        <v>0.83469024007748893</v>
      </c>
      <c r="Z34" s="2">
        <v>2.8929766666666699</v>
      </c>
      <c r="AA34" s="2">
        <f t="shared" si="33"/>
        <v>2.1859331693333357</v>
      </c>
      <c r="AC34" s="2">
        <v>-4.0759249999999998</v>
      </c>
      <c r="AD34" s="2">
        <f t="shared" si="34"/>
        <v>3.0797689300000002</v>
      </c>
      <c r="AF34" s="6">
        <f t="shared" si="13"/>
        <v>2.6705131045348782</v>
      </c>
      <c r="AG34" s="6">
        <f t="shared" si="14"/>
        <v>-2.6095740383496224</v>
      </c>
      <c r="AH34" s="6">
        <f t="shared" si="15"/>
        <v>1.2341563884690296</v>
      </c>
      <c r="AY34" s="2">
        <v>0.68</v>
      </c>
      <c r="AZ34" s="2">
        <f t="shared" si="37"/>
        <v>0.10392304845413262</v>
      </c>
      <c r="BA34" s="2">
        <v>0.06</v>
      </c>
      <c r="BB34" s="2">
        <v>1.1000000000000001</v>
      </c>
      <c r="BC34" s="2">
        <f t="shared" si="38"/>
        <v>0.13856406460551018</v>
      </c>
      <c r="BD34" s="2">
        <v>0.08</v>
      </c>
      <c r="BE34" s="22">
        <f t="shared" si="39"/>
        <v>0.48097266061630956</v>
      </c>
      <c r="BF34" s="22">
        <f t="shared" si="40"/>
        <v>1.3074723326374785E-2</v>
      </c>
      <c r="BG34" s="2">
        <v>3.17</v>
      </c>
      <c r="BH34" s="2">
        <f t="shared" si="41"/>
        <v>0.72746133917892841</v>
      </c>
      <c r="BI34" s="2">
        <v>0.42</v>
      </c>
      <c r="BJ34" s="2">
        <v>4.26</v>
      </c>
      <c r="BK34" s="2">
        <f t="shared" si="42"/>
        <v>1.368320137979413</v>
      </c>
      <c r="BL34" s="2">
        <v>0.79</v>
      </c>
      <c r="BM34" s="22">
        <f t="shared" si="43"/>
        <v>0.29553757239208989</v>
      </c>
      <c r="BN34" s="22">
        <f t="shared" si="44"/>
        <v>5.1944382555387164E-2</v>
      </c>
      <c r="BO34" s="2">
        <v>3.77</v>
      </c>
      <c r="BP34" s="2">
        <f t="shared" si="45"/>
        <v>0.12124355652982141</v>
      </c>
      <c r="BQ34" s="2">
        <v>7.0000000000000007E-2</v>
      </c>
      <c r="BR34" s="2">
        <v>4.0599999999999996</v>
      </c>
      <c r="BS34" s="2">
        <f t="shared" si="46"/>
        <v>8.6602540378443865E-2</v>
      </c>
      <c r="BT34" s="2">
        <v>0.05</v>
      </c>
      <c r="BU34" s="22">
        <f t="shared" si="47"/>
        <v>7.4107972153721891E-2</v>
      </c>
      <c r="BV34" s="22">
        <f t="shared" si="48"/>
        <v>4.9642312581513691E-4</v>
      </c>
      <c r="BW34" s="2">
        <v>0.21</v>
      </c>
      <c r="BX34" s="2">
        <f t="shared" si="56"/>
        <v>1.7320508075688773E-2</v>
      </c>
      <c r="BY34" s="2">
        <v>0.01</v>
      </c>
      <c r="BZ34" s="2">
        <v>0.27</v>
      </c>
      <c r="CA34" s="2">
        <f t="shared" si="57"/>
        <v>3.4641016151377546E-2</v>
      </c>
      <c r="CB34" s="2">
        <v>0.02</v>
      </c>
      <c r="CC34" s="22">
        <f t="shared" si="49"/>
        <v>0.25131442828090611</v>
      </c>
      <c r="CD34" s="22">
        <f t="shared" si="50"/>
        <v>7.7545421460765386E-3</v>
      </c>
    </row>
    <row r="35" spans="1:82">
      <c r="A35" s="1">
        <v>12</v>
      </c>
      <c r="B35" s="1" t="s">
        <v>86</v>
      </c>
      <c r="C35" s="1" t="s">
        <v>88</v>
      </c>
      <c r="D35" s="2">
        <v>99.58</v>
      </c>
      <c r="E35" s="2">
        <v>37.03</v>
      </c>
      <c r="F35" s="1" t="s">
        <v>54</v>
      </c>
      <c r="G35" s="3">
        <v>3270</v>
      </c>
      <c r="H35" s="4">
        <v>0</v>
      </c>
      <c r="I35" s="4">
        <v>377</v>
      </c>
      <c r="J35" s="1" t="s">
        <v>61</v>
      </c>
      <c r="K35" s="3">
        <v>1</v>
      </c>
      <c r="L35" s="14" t="s">
        <v>56</v>
      </c>
      <c r="M35" s="5">
        <v>2.2599999999999998</v>
      </c>
      <c r="N35" s="15" t="s">
        <v>67</v>
      </c>
      <c r="O35" s="2">
        <v>-7.37</v>
      </c>
      <c r="P35" s="3">
        <v>3</v>
      </c>
      <c r="Q35" s="2">
        <v>-59.633249999999997</v>
      </c>
      <c r="R35" s="2">
        <f t="shared" si="51"/>
        <v>33.537739799999997</v>
      </c>
      <c r="T35" s="2">
        <v>-85.238699999999994</v>
      </c>
      <c r="U35" s="2">
        <f t="shared" si="52"/>
        <v>47.938244879999999</v>
      </c>
      <c r="W35" s="6">
        <f t="shared" si="53"/>
        <v>41.369404836589986</v>
      </c>
      <c r="X35" s="6">
        <f t="shared" si="54"/>
        <v>-0.61894654035130692</v>
      </c>
      <c r="Y35" s="6">
        <f t="shared" si="55"/>
        <v>0.69859123498440434</v>
      </c>
      <c r="Z35" s="2">
        <v>3.33694966666667</v>
      </c>
      <c r="AA35" s="2">
        <f t="shared" si="33"/>
        <v>2.5213991681333359</v>
      </c>
      <c r="AC35" s="2">
        <v>2.0309249999999999</v>
      </c>
      <c r="AD35" s="2">
        <f t="shared" si="34"/>
        <v>1.53456693</v>
      </c>
      <c r="AF35" s="6">
        <f t="shared" si="13"/>
        <v>2.0871451108767096</v>
      </c>
      <c r="AG35" s="6">
        <f t="shared" si="14"/>
        <v>-0.62574694009563703</v>
      </c>
      <c r="AH35" s="6">
        <f t="shared" si="15"/>
        <v>0.69929660275325434</v>
      </c>
      <c r="AY35" s="2">
        <v>1.02</v>
      </c>
      <c r="AZ35" s="2">
        <f t="shared" si="37"/>
        <v>0.29444863728670917</v>
      </c>
      <c r="BA35" s="2">
        <v>0.17</v>
      </c>
      <c r="BB35" s="2">
        <v>0.79</v>
      </c>
      <c r="BC35" s="2">
        <f t="shared" si="38"/>
        <v>0.36373066958946421</v>
      </c>
      <c r="BD35" s="2">
        <v>0.21</v>
      </c>
      <c r="BE35" s="22">
        <f t="shared" si="39"/>
        <v>-0.25552496081724957</v>
      </c>
      <c r="BF35" s="22">
        <f t="shared" si="40"/>
        <v>9.8439530701988631E-2</v>
      </c>
      <c r="BG35" s="2">
        <v>3.36</v>
      </c>
      <c r="BH35" s="2">
        <f t="shared" si="41"/>
        <v>0.62353829072479572</v>
      </c>
      <c r="BI35" s="2">
        <v>0.36</v>
      </c>
      <c r="BJ35" s="2">
        <v>4.05</v>
      </c>
      <c r="BK35" s="2">
        <f t="shared" si="42"/>
        <v>0.29444863728670917</v>
      </c>
      <c r="BL35" s="2">
        <v>0.17</v>
      </c>
      <c r="BM35" s="22">
        <f t="shared" si="43"/>
        <v>0.18677590714333503</v>
      </c>
      <c r="BN35" s="22">
        <f t="shared" si="44"/>
        <v>1.324151837232378E-2</v>
      </c>
      <c r="BO35" s="2">
        <v>3.83</v>
      </c>
      <c r="BP35" s="2">
        <f t="shared" si="45"/>
        <v>0.10392304845413262</v>
      </c>
      <c r="BQ35" s="2">
        <v>0.06</v>
      </c>
      <c r="BR35" s="2">
        <v>3.9</v>
      </c>
      <c r="BS35" s="2">
        <f t="shared" si="46"/>
        <v>3.4641016151377546E-2</v>
      </c>
      <c r="BT35" s="2">
        <v>0.02</v>
      </c>
      <c r="BU35" s="22">
        <f t="shared" si="47"/>
        <v>1.8111749943045874E-2</v>
      </c>
      <c r="BV35" s="22">
        <f t="shared" si="48"/>
        <v>2.7171566294892092E-4</v>
      </c>
      <c r="BW35" s="2">
        <v>0.24</v>
      </c>
      <c r="BX35" s="2">
        <f t="shared" si="56"/>
        <v>3.4641016151377546E-2</v>
      </c>
      <c r="BY35" s="2">
        <v>0.02</v>
      </c>
      <c r="BZ35" s="2">
        <v>0.27</v>
      </c>
      <c r="CA35" s="2">
        <f t="shared" si="57"/>
        <v>5.1961524227066312E-2</v>
      </c>
      <c r="CB35" s="2">
        <v>0.03</v>
      </c>
      <c r="CC35" s="22">
        <f t="shared" si="49"/>
        <v>0.11778303565638359</v>
      </c>
      <c r="CD35" s="22">
        <f t="shared" si="50"/>
        <v>1.9290123456790119E-2</v>
      </c>
    </row>
    <row r="36" spans="1:82">
      <c r="A36" s="1">
        <v>12</v>
      </c>
      <c r="B36" s="1" t="s">
        <v>86</v>
      </c>
      <c r="C36" s="1" t="s">
        <v>87</v>
      </c>
      <c r="D36" s="2">
        <v>100.95</v>
      </c>
      <c r="E36" s="2">
        <v>36.93</v>
      </c>
      <c r="F36" s="1" t="s">
        <v>54</v>
      </c>
      <c r="G36" s="3">
        <v>3100</v>
      </c>
      <c r="H36" s="4">
        <v>1.4</v>
      </c>
      <c r="I36" s="4">
        <v>350</v>
      </c>
      <c r="J36" s="1" t="s">
        <v>61</v>
      </c>
      <c r="K36" s="3">
        <v>1</v>
      </c>
      <c r="L36" s="14" t="s">
        <v>56</v>
      </c>
      <c r="M36" s="5">
        <v>1.61</v>
      </c>
      <c r="N36" s="15" t="s">
        <v>57</v>
      </c>
      <c r="O36" s="2">
        <v>-8.5299999999999994</v>
      </c>
      <c r="P36" s="3">
        <v>3</v>
      </c>
      <c r="Q36" s="2">
        <v>-44.097799999999999</v>
      </c>
      <c r="R36" s="2">
        <f t="shared" si="51"/>
        <v>24.800602720000001</v>
      </c>
      <c r="T36" s="2">
        <v>-37.019150000000003</v>
      </c>
      <c r="U36" s="2">
        <f t="shared" si="52"/>
        <v>20.819569960000003</v>
      </c>
      <c r="W36" s="6">
        <f t="shared" si="53"/>
        <v>22.896772573821465</v>
      </c>
      <c r="X36" s="6">
        <f t="shared" si="54"/>
        <v>0.30915492465926048</v>
      </c>
      <c r="Y36" s="6">
        <f t="shared" si="55"/>
        <v>0.67463139728675603</v>
      </c>
      <c r="Z36" s="2">
        <v>-1.95456433333333</v>
      </c>
      <c r="AA36" s="2">
        <f t="shared" si="33"/>
        <v>1.4768688102666643</v>
      </c>
      <c r="AC36" s="2">
        <v>1.557364</v>
      </c>
      <c r="AD36" s="2">
        <f t="shared" si="34"/>
        <v>1.1767442384</v>
      </c>
      <c r="AF36" s="6">
        <f t="shared" si="13"/>
        <v>1.3352656075377041</v>
      </c>
      <c r="AG36" s="6">
        <f t="shared" si="14"/>
        <v>2.6301346440050231</v>
      </c>
      <c r="AH36" s="6">
        <f t="shared" si="15"/>
        <v>1.2431340204662857</v>
      </c>
      <c r="AY36" s="2">
        <v>0.32</v>
      </c>
      <c r="AZ36" s="2">
        <f t="shared" si="37"/>
        <v>0.12124355652982141</v>
      </c>
      <c r="BA36" s="2">
        <v>7.0000000000000007E-2</v>
      </c>
      <c r="BB36" s="2">
        <v>0.45</v>
      </c>
      <c r="BC36" s="2">
        <f t="shared" si="38"/>
        <v>0.20784609690826525</v>
      </c>
      <c r="BD36" s="2">
        <v>0.12</v>
      </c>
      <c r="BE36" s="22">
        <f t="shared" si="39"/>
        <v>0.34092658697059319</v>
      </c>
      <c r="BF36" s="22">
        <f t="shared" si="40"/>
        <v>0.11896267361111107</v>
      </c>
      <c r="BG36" s="2">
        <v>2.84</v>
      </c>
      <c r="BH36" s="2">
        <f t="shared" si="41"/>
        <v>0.98726896031425992</v>
      </c>
      <c r="BI36" s="2">
        <v>0.56999999999999995</v>
      </c>
      <c r="BJ36" s="2">
        <v>3.54</v>
      </c>
      <c r="BK36" s="2">
        <f t="shared" si="42"/>
        <v>1.3856406460551018</v>
      </c>
      <c r="BL36" s="2">
        <v>0.8</v>
      </c>
      <c r="BM36" s="22">
        <f t="shared" si="43"/>
        <v>0.22032267497256841</v>
      </c>
      <c r="BN36" s="22">
        <f t="shared" si="44"/>
        <v>9.1353078857236078E-2</v>
      </c>
      <c r="BO36" s="2">
        <v>3.24</v>
      </c>
      <c r="BP36" s="2">
        <f t="shared" si="45"/>
        <v>0.15588457268119893</v>
      </c>
      <c r="BQ36" s="2">
        <v>0.09</v>
      </c>
      <c r="BR36" s="2">
        <v>4.0199999999999996</v>
      </c>
      <c r="BS36" s="2">
        <f t="shared" si="46"/>
        <v>0.15588457268119893</v>
      </c>
      <c r="BT36" s="2">
        <v>0.09</v>
      </c>
      <c r="BU36" s="22">
        <f t="shared" si="47"/>
        <v>0.21570857282669142</v>
      </c>
      <c r="BV36" s="22">
        <f t="shared" si="48"/>
        <v>1.2728301554691987E-3</v>
      </c>
      <c r="BW36" s="2">
        <v>0.18</v>
      </c>
      <c r="BX36" s="2">
        <f t="shared" si="56"/>
        <v>3.4641016151377546E-2</v>
      </c>
      <c r="BY36" s="2">
        <v>0.02</v>
      </c>
      <c r="BZ36" s="2">
        <v>0.28000000000000003</v>
      </c>
      <c r="CA36" s="2">
        <f t="shared" si="57"/>
        <v>3.4641016151377546E-2</v>
      </c>
      <c r="CB36" s="2">
        <v>0.02</v>
      </c>
      <c r="CC36" s="22">
        <f t="shared" si="49"/>
        <v>0.44183275227903929</v>
      </c>
      <c r="CD36" s="22">
        <f t="shared" si="50"/>
        <v>1.7447719828672211E-2</v>
      </c>
    </row>
    <row r="37" spans="1:82">
      <c r="A37" s="1">
        <v>12</v>
      </c>
      <c r="B37" s="1" t="s">
        <v>86</v>
      </c>
      <c r="C37" s="1" t="s">
        <v>88</v>
      </c>
      <c r="D37" s="2">
        <v>99.58</v>
      </c>
      <c r="E37" s="2">
        <v>37.03</v>
      </c>
      <c r="F37" s="1" t="s">
        <v>54</v>
      </c>
      <c r="G37" s="3">
        <v>3270</v>
      </c>
      <c r="H37" s="4">
        <v>0</v>
      </c>
      <c r="I37" s="4">
        <v>377</v>
      </c>
      <c r="J37" s="1" t="s">
        <v>61</v>
      </c>
      <c r="K37" s="3">
        <v>1</v>
      </c>
      <c r="L37" s="14" t="s">
        <v>56</v>
      </c>
      <c r="M37" s="5">
        <v>1.61</v>
      </c>
      <c r="N37" s="15" t="s">
        <v>57</v>
      </c>
      <c r="O37" s="2">
        <v>-7.35</v>
      </c>
      <c r="P37" s="3">
        <v>3</v>
      </c>
      <c r="Q37" s="2">
        <v>-31.183250000000001</v>
      </c>
      <c r="R37" s="2">
        <f t="shared" si="51"/>
        <v>17.537459800000001</v>
      </c>
      <c r="T37" s="2">
        <v>-49.309399999999997</v>
      </c>
      <c r="U37" s="2">
        <f t="shared" si="52"/>
        <v>27.731606559999999</v>
      </c>
      <c r="W37" s="6">
        <f t="shared" si="53"/>
        <v>23.201341541333889</v>
      </c>
      <c r="X37" s="6">
        <f t="shared" si="54"/>
        <v>-0.78125439288533005</v>
      </c>
      <c r="Y37" s="6">
        <f t="shared" si="55"/>
        <v>0.71752986886688541</v>
      </c>
      <c r="Z37" s="2">
        <v>0.92062333333333302</v>
      </c>
      <c r="AA37" s="2">
        <f t="shared" si="33"/>
        <v>0.69562299066666644</v>
      </c>
      <c r="AC37" s="2">
        <v>-2.72760333333333</v>
      </c>
      <c r="AD37" s="2">
        <f t="shared" si="34"/>
        <v>2.0609770786666641</v>
      </c>
      <c r="AF37" s="6">
        <f t="shared" si="13"/>
        <v>1.5381023801966847</v>
      </c>
      <c r="AG37" s="6">
        <f t="shared" si="14"/>
        <v>-2.3719010604483599</v>
      </c>
      <c r="AH37" s="6">
        <f t="shared" si="15"/>
        <v>1.1354928867130045</v>
      </c>
      <c r="AY37" s="2">
        <v>0.18</v>
      </c>
      <c r="AZ37" s="2">
        <f t="shared" si="37"/>
        <v>6.9282032302755092E-2</v>
      </c>
      <c r="BA37" s="2">
        <v>0.04</v>
      </c>
      <c r="BB37" s="2">
        <v>0.5</v>
      </c>
      <c r="BC37" s="2">
        <f t="shared" si="38"/>
        <v>0.15588457268119893</v>
      </c>
      <c r="BD37" s="2">
        <v>0.09</v>
      </c>
      <c r="BE37" s="22">
        <f t="shared" si="39"/>
        <v>1.0216512475319814</v>
      </c>
      <c r="BF37" s="22">
        <f t="shared" si="40"/>
        <v>8.1782716049382712E-2</v>
      </c>
      <c r="BG37" s="2">
        <v>4.26</v>
      </c>
      <c r="BH37" s="2">
        <f t="shared" si="41"/>
        <v>0.51961524227066314</v>
      </c>
      <c r="BI37" s="2">
        <v>0.3</v>
      </c>
      <c r="BJ37" s="2">
        <v>4.03</v>
      </c>
      <c r="BK37" s="2">
        <f t="shared" si="42"/>
        <v>0.51961524227066314</v>
      </c>
      <c r="BL37" s="2">
        <v>0.3</v>
      </c>
      <c r="BM37" s="22">
        <f t="shared" si="43"/>
        <v>-5.5502784322687404E-2</v>
      </c>
      <c r="BN37" s="22">
        <f t="shared" si="44"/>
        <v>1.0500898280340027E-2</v>
      </c>
      <c r="BO37" s="2">
        <v>2.94</v>
      </c>
      <c r="BP37" s="2">
        <f t="shared" si="45"/>
        <v>0.17320508075688773</v>
      </c>
      <c r="BQ37" s="2">
        <v>0.1</v>
      </c>
      <c r="BR37" s="2">
        <v>3.81</v>
      </c>
      <c r="BS37" s="2">
        <f t="shared" si="46"/>
        <v>0.20784609690826525</v>
      </c>
      <c r="BT37" s="2">
        <v>0.12</v>
      </c>
      <c r="BU37" s="22">
        <f t="shared" si="47"/>
        <v>0.25921960778801934</v>
      </c>
      <c r="BV37" s="22">
        <f t="shared" si="48"/>
        <v>2.1489273391800522E-3</v>
      </c>
      <c r="BW37" s="2">
        <v>0.13</v>
      </c>
      <c r="BX37" s="2">
        <f t="shared" si="56"/>
        <v>6.9282032302755092E-2</v>
      </c>
      <c r="BY37" s="2">
        <v>0.04</v>
      </c>
      <c r="BZ37" s="2">
        <v>0.27</v>
      </c>
      <c r="CA37" s="2">
        <f t="shared" si="57"/>
        <v>3.4641016151377546E-2</v>
      </c>
      <c r="CB37" s="2">
        <v>0.02</v>
      </c>
      <c r="CC37" s="22">
        <f t="shared" si="49"/>
        <v>0.73088750854279239</v>
      </c>
      <c r="CD37" s="22">
        <f t="shared" si="50"/>
        <v>0.10016152466294917</v>
      </c>
    </row>
    <row r="38" spans="1:82">
      <c r="A38" s="1">
        <v>13</v>
      </c>
      <c r="B38" s="1" t="s">
        <v>89</v>
      </c>
      <c r="C38" s="1" t="s">
        <v>90</v>
      </c>
      <c r="D38" s="2">
        <v>31.440999999999999</v>
      </c>
      <c r="E38" s="2">
        <v>92.016999999999996</v>
      </c>
      <c r="F38" s="1" t="s">
        <v>54</v>
      </c>
      <c r="G38" s="3">
        <v>4486</v>
      </c>
      <c r="H38" s="4">
        <v>-1.2</v>
      </c>
      <c r="I38" s="4">
        <v>431.7</v>
      </c>
      <c r="J38" s="1" t="s">
        <v>61</v>
      </c>
      <c r="K38" s="3">
        <v>2</v>
      </c>
      <c r="L38" s="14" t="s">
        <v>56</v>
      </c>
      <c r="M38" s="5">
        <v>0.68</v>
      </c>
      <c r="N38" s="15" t="s">
        <v>57</v>
      </c>
      <c r="O38" s="2">
        <v>-2.34</v>
      </c>
      <c r="P38" s="3">
        <v>4</v>
      </c>
      <c r="Q38" s="2">
        <v>-41.780799999999999</v>
      </c>
      <c r="R38" s="2">
        <f t="shared" si="51"/>
        <v>23.497521920000001</v>
      </c>
      <c r="T38" s="2">
        <v>-66.010266666666695</v>
      </c>
      <c r="U38" s="2">
        <f t="shared" si="52"/>
        <v>37.124173973333349</v>
      </c>
      <c r="W38" s="6">
        <f t="shared" si="53"/>
        <v>31.067167794821607</v>
      </c>
      <c r="X38" s="6">
        <f t="shared" si="54"/>
        <v>-0.77990587448094817</v>
      </c>
      <c r="Y38" s="6">
        <f t="shared" si="55"/>
        <v>0.53801582331561826</v>
      </c>
      <c r="Z38" s="2">
        <v>15.9825</v>
      </c>
      <c r="AA38" s="2">
        <f t="shared" si="33"/>
        <v>12.076377000000001</v>
      </c>
      <c r="AC38" s="2">
        <v>17.9776666666667</v>
      </c>
      <c r="AD38" s="2">
        <f t="shared" si="34"/>
        <v>13.583924933333359</v>
      </c>
      <c r="AF38" s="6">
        <f t="shared" si="13"/>
        <v>12.852274079721548</v>
      </c>
      <c r="AG38" s="6">
        <f t="shared" si="14"/>
        <v>0.15523841573023209</v>
      </c>
      <c r="AH38" s="6">
        <f t="shared" si="15"/>
        <v>0.50150618535740199</v>
      </c>
      <c r="AI38" s="2">
        <v>53</v>
      </c>
      <c r="AJ38" s="2">
        <f>AK38*(P38^0.5)</f>
        <v>2.64</v>
      </c>
      <c r="AK38" s="2">
        <v>1.32</v>
      </c>
      <c r="AL38" s="2">
        <v>42.1</v>
      </c>
      <c r="AM38" s="2">
        <f>AN38*(P38^0.5)</f>
        <v>3.46</v>
      </c>
      <c r="AN38" s="2">
        <v>1.73</v>
      </c>
      <c r="AO38" s="22">
        <f t="shared" ref="AO38:AO39" si="58">LN(AL38)-LN(AI38)</f>
        <v>-0.23024417286378629</v>
      </c>
      <c r="AP38" s="22">
        <f>(AM38^2)/(P38*(AL38^2))+(AJ38^2)/(P38*(AI38^2))</f>
        <v>2.3088966998931404E-3</v>
      </c>
      <c r="AY38" s="2">
        <v>27.97</v>
      </c>
      <c r="AZ38" s="2">
        <f t="shared" si="37"/>
        <v>4.62</v>
      </c>
      <c r="BA38" s="2">
        <v>2.31</v>
      </c>
      <c r="BB38" s="2">
        <v>30.09</v>
      </c>
      <c r="BC38" s="2">
        <f t="shared" si="38"/>
        <v>2.74</v>
      </c>
      <c r="BD38" s="2">
        <v>1.37</v>
      </c>
      <c r="BE38" s="22">
        <f t="shared" si="39"/>
        <v>7.3060383428085185E-2</v>
      </c>
      <c r="BF38" s="22">
        <f t="shared" si="40"/>
        <v>8.8938461552419707E-3</v>
      </c>
      <c r="BG38" s="2">
        <v>14.66</v>
      </c>
      <c r="BH38" s="2">
        <f t="shared" si="41"/>
        <v>1.28</v>
      </c>
      <c r="BI38" s="2">
        <v>0.64</v>
      </c>
      <c r="BJ38" s="2">
        <v>15.7</v>
      </c>
      <c r="BK38" s="2">
        <f t="shared" si="42"/>
        <v>1.08</v>
      </c>
      <c r="BL38" s="2">
        <v>0.54</v>
      </c>
      <c r="BM38" s="22">
        <f t="shared" si="43"/>
        <v>6.8538015895756921E-2</v>
      </c>
      <c r="BN38" s="22">
        <f t="shared" si="44"/>
        <v>3.0888738943853295E-3</v>
      </c>
      <c r="BO38" s="2">
        <v>28.19</v>
      </c>
      <c r="BP38" s="2">
        <f t="shared" si="45"/>
        <v>1.22</v>
      </c>
      <c r="BQ38" s="2">
        <v>0.61</v>
      </c>
      <c r="BR38" s="2">
        <v>25.77</v>
      </c>
      <c r="BS38" s="2">
        <f t="shared" si="46"/>
        <v>1.54</v>
      </c>
      <c r="BT38" s="2">
        <v>0.77</v>
      </c>
      <c r="BU38" s="22">
        <f t="shared" si="47"/>
        <v>-8.9756280461747551E-2</v>
      </c>
      <c r="BV38" s="22">
        <f t="shared" si="48"/>
        <v>1.3610378617692786E-3</v>
      </c>
      <c r="BW38" s="2">
        <v>4.72</v>
      </c>
      <c r="BX38" s="2">
        <f t="shared" si="56"/>
        <v>0.24</v>
      </c>
      <c r="BY38" s="2">
        <v>0.12</v>
      </c>
      <c r="BZ38" s="2">
        <v>4.47</v>
      </c>
      <c r="CA38" s="2">
        <f t="shared" si="57"/>
        <v>0.26</v>
      </c>
      <c r="CB38" s="2">
        <v>0.13</v>
      </c>
      <c r="CC38" s="22">
        <f t="shared" si="49"/>
        <v>-5.4420390971986476E-2</v>
      </c>
      <c r="CD38" s="22">
        <f t="shared" si="50"/>
        <v>1.4921737331832167E-3</v>
      </c>
    </row>
    <row r="39" spans="1:82">
      <c r="A39" s="1">
        <v>13</v>
      </c>
      <c r="B39" s="1" t="s">
        <v>89</v>
      </c>
      <c r="C39" s="1" t="s">
        <v>90</v>
      </c>
      <c r="D39" s="2">
        <v>31.440999999999999</v>
      </c>
      <c r="E39" s="2">
        <v>92.016999999999996</v>
      </c>
      <c r="F39" s="1" t="s">
        <v>54</v>
      </c>
      <c r="G39" s="3">
        <v>4486</v>
      </c>
      <c r="H39" s="4">
        <v>-1.2</v>
      </c>
      <c r="I39" s="4">
        <v>431.7</v>
      </c>
      <c r="J39" s="1" t="s">
        <v>61</v>
      </c>
      <c r="K39" s="3">
        <v>6</v>
      </c>
      <c r="L39" s="15" t="s">
        <v>85</v>
      </c>
      <c r="M39" s="5">
        <v>0.73</v>
      </c>
      <c r="N39" s="15" t="s">
        <v>57</v>
      </c>
      <c r="O39" s="2">
        <v>-1.86</v>
      </c>
      <c r="P39" s="3">
        <v>4</v>
      </c>
      <c r="Q39" s="2">
        <v>-41.780799999999999</v>
      </c>
      <c r="R39" s="2">
        <f t="shared" si="51"/>
        <v>23.497521920000001</v>
      </c>
      <c r="T39" s="2">
        <v>-74.743166666666696</v>
      </c>
      <c r="U39" s="2">
        <f t="shared" si="52"/>
        <v>42.035556933333353</v>
      </c>
      <c r="W39" s="6">
        <f t="shared" si="53"/>
        <v>34.052324319173799</v>
      </c>
      <c r="X39" s="6">
        <f t="shared" si="54"/>
        <v>-0.96799168120534484</v>
      </c>
      <c r="Y39" s="6">
        <f t="shared" si="55"/>
        <v>0.55856299343017191</v>
      </c>
      <c r="Z39" s="2">
        <v>15.9825</v>
      </c>
      <c r="AA39" s="2">
        <f t="shared" si="33"/>
        <v>12.076377000000001</v>
      </c>
      <c r="AC39" s="2">
        <v>23.442433333333302</v>
      </c>
      <c r="AD39" s="2">
        <f t="shared" si="34"/>
        <v>17.713102626666643</v>
      </c>
      <c r="AF39" s="6">
        <f t="shared" si="13"/>
        <v>15.159038328814821</v>
      </c>
      <c r="AG39" s="6">
        <f t="shared" si="14"/>
        <v>0.4921112521467278</v>
      </c>
      <c r="AH39" s="6">
        <f t="shared" si="15"/>
        <v>0.51513584278058877</v>
      </c>
      <c r="AI39" s="2">
        <v>53</v>
      </c>
      <c r="AJ39" s="2">
        <f>AK39*(P39^0.5)</f>
        <v>2.64</v>
      </c>
      <c r="AK39" s="2">
        <v>1.32</v>
      </c>
      <c r="AL39" s="2">
        <v>63.85</v>
      </c>
      <c r="AM39" s="2">
        <f>AN39*(P39^0.5)</f>
        <v>2.64</v>
      </c>
      <c r="AN39" s="2">
        <v>1.32</v>
      </c>
      <c r="AO39" s="22">
        <f t="shared" si="58"/>
        <v>0.1862446689264261</v>
      </c>
      <c r="AP39" s="22">
        <f>(AM39^2)/(P39*(AL39^2))+(AJ39^2)/(P39*(AI39^2))</f>
        <v>1.0476835945797971E-3</v>
      </c>
      <c r="AY39" s="2">
        <v>27.97</v>
      </c>
      <c r="AZ39" s="2">
        <f t="shared" si="37"/>
        <v>4.62</v>
      </c>
      <c r="BA39" s="2">
        <v>2.31</v>
      </c>
      <c r="BB39" s="2">
        <v>33.090000000000003</v>
      </c>
      <c r="BC39" s="2">
        <f t="shared" si="38"/>
        <v>3.2</v>
      </c>
      <c r="BD39" s="2">
        <v>1.6</v>
      </c>
      <c r="BE39" s="22">
        <f t="shared" si="39"/>
        <v>0.16809861471965259</v>
      </c>
      <c r="BF39" s="22">
        <f t="shared" si="40"/>
        <v>9.1588686535151054E-3</v>
      </c>
      <c r="BG39" s="2">
        <v>14.66</v>
      </c>
      <c r="BH39" s="2">
        <f t="shared" si="41"/>
        <v>1.28</v>
      </c>
      <c r="BI39" s="2">
        <v>0.64</v>
      </c>
      <c r="BJ39" s="2">
        <v>15.79</v>
      </c>
      <c r="BK39" s="2">
        <f t="shared" si="42"/>
        <v>1.92</v>
      </c>
      <c r="BL39" s="2">
        <v>0.96</v>
      </c>
      <c r="BM39" s="22">
        <f t="shared" si="43"/>
        <v>7.4254131809045276E-2</v>
      </c>
      <c r="BN39" s="22">
        <f t="shared" si="44"/>
        <v>5.6022580113241141E-3</v>
      </c>
      <c r="BO39" s="2">
        <v>28.19</v>
      </c>
      <c r="BP39" s="2">
        <f t="shared" si="45"/>
        <v>1.22</v>
      </c>
      <c r="BQ39" s="2">
        <v>0.61</v>
      </c>
      <c r="BR39" s="2">
        <v>27.38</v>
      </c>
      <c r="BS39" s="2">
        <f t="shared" si="46"/>
        <v>2.04</v>
      </c>
      <c r="BT39" s="2">
        <v>1.02</v>
      </c>
      <c r="BU39" s="22">
        <f t="shared" si="47"/>
        <v>-2.9154485265718399E-2</v>
      </c>
      <c r="BV39" s="22">
        <f t="shared" si="48"/>
        <v>1.8560620895349336E-3</v>
      </c>
      <c r="BW39" s="2">
        <v>4.72</v>
      </c>
      <c r="BX39" s="2">
        <f t="shared" si="56"/>
        <v>0.24</v>
      </c>
      <c r="BY39" s="2">
        <v>0.12</v>
      </c>
      <c r="BZ39" s="2">
        <v>4.62</v>
      </c>
      <c r="CA39" s="2">
        <f t="shared" si="57"/>
        <v>0.06</v>
      </c>
      <c r="CB39" s="2">
        <v>0.03</v>
      </c>
      <c r="CC39" s="22">
        <f t="shared" si="49"/>
        <v>-2.1414094503816372E-2</v>
      </c>
      <c r="CD39" s="22">
        <f t="shared" si="50"/>
        <v>6.8853161336661752E-4</v>
      </c>
    </row>
    <row r="40" spans="1:82">
      <c r="A40" s="1">
        <v>14</v>
      </c>
      <c r="B40" s="1" t="s">
        <v>91</v>
      </c>
      <c r="C40" s="1" t="s">
        <v>92</v>
      </c>
      <c r="D40" s="2">
        <v>30.73</v>
      </c>
      <c r="E40" s="2">
        <v>91.02</v>
      </c>
      <c r="F40" s="1" t="s">
        <v>54</v>
      </c>
      <c r="G40" s="3">
        <v>4900</v>
      </c>
      <c r="H40" s="4">
        <v>7.5</v>
      </c>
      <c r="I40" s="4">
        <v>400</v>
      </c>
      <c r="J40" s="1" t="s">
        <v>61</v>
      </c>
      <c r="K40" s="3">
        <v>3</v>
      </c>
      <c r="L40" s="14" t="s">
        <v>56</v>
      </c>
      <c r="M40" s="5">
        <v>2</v>
      </c>
      <c r="N40" s="15" t="s">
        <v>67</v>
      </c>
      <c r="O40" s="2">
        <v>-9.9057535599637898</v>
      </c>
      <c r="P40" s="3">
        <v>3</v>
      </c>
      <c r="Q40" s="2">
        <v>-42.848599999999998</v>
      </c>
      <c r="R40" s="2">
        <f t="shared" ref="R40:R43" si="59">S40*(P40^0.5)</f>
        <v>25.616685033782179</v>
      </c>
      <c r="S40" s="2">
        <v>14.7898</v>
      </c>
      <c r="T40" s="2">
        <v>-34.219200000000001</v>
      </c>
      <c r="U40" s="2">
        <f t="shared" ref="U40:U43" si="60">V40*(P40^0.5)</f>
        <v>28.1846235610838</v>
      </c>
      <c r="V40" s="2">
        <v>16.272400000000001</v>
      </c>
      <c r="W40" s="6">
        <f t="shared" si="53"/>
        <v>26.931278816647382</v>
      </c>
      <c r="X40" s="6">
        <f t="shared" si="54"/>
        <v>0.32042295721456027</v>
      </c>
      <c r="Y40" s="6">
        <f t="shared" si="55"/>
        <v>0.67522257262584362</v>
      </c>
      <c r="Z40" s="2">
        <v>-1.0319799999999999</v>
      </c>
      <c r="AA40" s="2">
        <f t="shared" si="33"/>
        <v>0.77976408799999997</v>
      </c>
      <c r="AC40" s="2">
        <v>5.4189599999999996E-3</v>
      </c>
      <c r="AD40" s="2">
        <v>0.92161303999999999</v>
      </c>
      <c r="AF40" s="6">
        <f t="shared" si="13"/>
        <v>0.85364003784748554</v>
      </c>
      <c r="AG40" s="6">
        <f t="shared" si="14"/>
        <v>1.2152651164487032</v>
      </c>
      <c r="AH40" s="6">
        <f t="shared" si="15"/>
        <v>0.7897391086047566</v>
      </c>
    </row>
    <row r="41" spans="1:82">
      <c r="A41" s="1">
        <v>14</v>
      </c>
      <c r="B41" s="1" t="s">
        <v>91</v>
      </c>
      <c r="C41" s="1" t="s">
        <v>92</v>
      </c>
      <c r="D41" s="2">
        <v>30.73</v>
      </c>
      <c r="E41" s="2">
        <v>91.02</v>
      </c>
      <c r="F41" s="1" t="s">
        <v>54</v>
      </c>
      <c r="G41" s="3">
        <v>4900</v>
      </c>
      <c r="H41" s="4">
        <v>7.5</v>
      </c>
      <c r="I41" s="4">
        <v>400</v>
      </c>
      <c r="J41" s="1" t="s">
        <v>61</v>
      </c>
      <c r="K41" s="3">
        <v>3</v>
      </c>
      <c r="L41" s="14" t="s">
        <v>56</v>
      </c>
      <c r="M41" s="5">
        <v>1.9</v>
      </c>
      <c r="N41" s="15" t="s">
        <v>57</v>
      </c>
      <c r="O41" s="2">
        <v>0.94328751337558203</v>
      </c>
      <c r="P41" s="3">
        <v>3</v>
      </c>
      <c r="Q41" s="2">
        <v>-42.848599999999998</v>
      </c>
      <c r="R41" s="2">
        <f t="shared" si="59"/>
        <v>25.616685033782179</v>
      </c>
      <c r="S41" s="2">
        <v>14.7898</v>
      </c>
      <c r="T41" s="2">
        <v>-50.146900000000002</v>
      </c>
      <c r="U41" s="2">
        <f t="shared" si="60"/>
        <v>39.970882896428492</v>
      </c>
      <c r="V41" s="2">
        <v>23.077200000000001</v>
      </c>
      <c r="W41" s="6">
        <f t="shared" si="53"/>
        <v>33.569971936538757</v>
      </c>
      <c r="X41" s="6">
        <f t="shared" si="54"/>
        <v>-0.21740560325152594</v>
      </c>
      <c r="Y41" s="6">
        <f t="shared" si="55"/>
        <v>0.67060543302709663</v>
      </c>
      <c r="Z41" s="2">
        <v>-1.0319799999999999</v>
      </c>
      <c r="AA41" s="2">
        <f t="shared" si="33"/>
        <v>0.77976408799999997</v>
      </c>
      <c r="AC41" s="2">
        <v>-8.7809000000000008</v>
      </c>
      <c r="AD41" s="2">
        <f t="shared" si="34"/>
        <v>6.6348480400000014</v>
      </c>
      <c r="AF41" s="6">
        <f t="shared" si="13"/>
        <v>4.7238353351289843</v>
      </c>
      <c r="AG41" s="6">
        <f t="shared" si="14"/>
        <v>-1.6403874077436309</v>
      </c>
      <c r="AH41" s="6">
        <f t="shared" si="15"/>
        <v>0.8909059039569891</v>
      </c>
    </row>
    <row r="42" spans="1:82">
      <c r="A42" s="1">
        <v>14</v>
      </c>
      <c r="B42" s="1" t="s">
        <v>91</v>
      </c>
      <c r="C42" s="1" t="s">
        <v>92</v>
      </c>
      <c r="D42" s="2">
        <v>30.73</v>
      </c>
      <c r="E42" s="2">
        <v>91.02</v>
      </c>
      <c r="F42" s="1" t="s">
        <v>54</v>
      </c>
      <c r="G42" s="3">
        <v>4900</v>
      </c>
      <c r="H42" s="4">
        <v>7.5</v>
      </c>
      <c r="I42" s="4">
        <v>400</v>
      </c>
      <c r="J42" s="1" t="s">
        <v>61</v>
      </c>
      <c r="K42" s="3">
        <v>3</v>
      </c>
      <c r="L42" s="14" t="s">
        <v>56</v>
      </c>
      <c r="M42" s="5">
        <v>2.5</v>
      </c>
      <c r="N42" s="15" t="s">
        <v>67</v>
      </c>
      <c r="O42" s="2">
        <v>-14.622602683348401</v>
      </c>
      <c r="P42" s="3">
        <v>3</v>
      </c>
      <c r="Q42" s="2">
        <v>-42.848599999999998</v>
      </c>
      <c r="R42" s="2">
        <f t="shared" si="59"/>
        <v>25.616685033782179</v>
      </c>
      <c r="S42" s="2">
        <v>14.7898</v>
      </c>
      <c r="T42" s="2">
        <v>-36.487200000000001</v>
      </c>
      <c r="U42" s="2">
        <f t="shared" si="60"/>
        <v>21.520558078962541</v>
      </c>
      <c r="V42" s="2">
        <v>12.424899999999999</v>
      </c>
      <c r="W42" s="6">
        <f t="shared" si="53"/>
        <v>23.657440395676787</v>
      </c>
      <c r="X42" s="6">
        <f t="shared" si="54"/>
        <v>0.26889637651427806</v>
      </c>
      <c r="Y42" s="6">
        <f t="shared" si="55"/>
        <v>0.67269210510854238</v>
      </c>
      <c r="Z42" s="2">
        <v>-1.0319799999999999</v>
      </c>
      <c r="AA42" s="2">
        <f t="shared" si="33"/>
        <v>0.77976408799999997</v>
      </c>
      <c r="AC42" s="2">
        <v>-4.4979699999999996</v>
      </c>
      <c r="AD42" s="2">
        <v>2.76328</v>
      </c>
      <c r="AF42" s="6">
        <f t="shared" si="13"/>
        <v>2.0302399354921663</v>
      </c>
      <c r="AG42" s="6">
        <f t="shared" si="14"/>
        <v>-1.7071824563237064</v>
      </c>
      <c r="AH42" s="6">
        <f t="shared" si="15"/>
        <v>0.90953932826495354</v>
      </c>
    </row>
    <row r="43" spans="1:82">
      <c r="A43" s="1">
        <v>14</v>
      </c>
      <c r="B43" s="1" t="s">
        <v>91</v>
      </c>
      <c r="C43" s="1" t="s">
        <v>92</v>
      </c>
      <c r="D43" s="2">
        <v>30.73</v>
      </c>
      <c r="E43" s="2">
        <v>91.02</v>
      </c>
      <c r="F43" s="1" t="s">
        <v>54</v>
      </c>
      <c r="G43" s="3">
        <v>4900</v>
      </c>
      <c r="H43" s="4">
        <v>7.5</v>
      </c>
      <c r="I43" s="4">
        <v>400</v>
      </c>
      <c r="J43" s="1" t="s">
        <v>61</v>
      </c>
      <c r="K43" s="3">
        <v>3</v>
      </c>
      <c r="L43" s="14" t="s">
        <v>56</v>
      </c>
      <c r="M43" s="5">
        <v>3.1</v>
      </c>
      <c r="N43" s="15" t="s">
        <v>67</v>
      </c>
      <c r="O43" s="2">
        <v>-17.9245205366697</v>
      </c>
      <c r="P43" s="3">
        <v>3</v>
      </c>
      <c r="Q43" s="2">
        <v>-42.848599999999998</v>
      </c>
      <c r="R43" s="2">
        <f t="shared" si="59"/>
        <v>25.616685033782179</v>
      </c>
      <c r="S43" s="2">
        <v>14.7898</v>
      </c>
      <c r="T43" s="2">
        <v>-53.006100000000004</v>
      </c>
      <c r="U43" s="2">
        <f t="shared" si="60"/>
        <v>34.845398146670668</v>
      </c>
      <c r="V43" s="2">
        <v>20.117999999999999</v>
      </c>
      <c r="W43" s="6">
        <f t="shared" si="53"/>
        <v>30.58117332706513</v>
      </c>
      <c r="X43" s="6">
        <f t="shared" si="54"/>
        <v>-0.3321487992421257</v>
      </c>
      <c r="Y43" s="6">
        <f t="shared" si="55"/>
        <v>0.67586023540316542</v>
      </c>
      <c r="Z43" s="2">
        <v>-1.0319799999999999</v>
      </c>
      <c r="AA43" s="2">
        <f t="shared" si="33"/>
        <v>0.77976408799999997</v>
      </c>
      <c r="AC43" s="2">
        <v>-7.8883299999999998</v>
      </c>
      <c r="AD43" s="2">
        <f t="shared" si="34"/>
        <v>5.9604221480000001</v>
      </c>
      <c r="AF43" s="6">
        <f t="shared" si="13"/>
        <v>4.2505684452378487</v>
      </c>
      <c r="AG43" s="6">
        <f t="shared" si="14"/>
        <v>-1.6130430760811663</v>
      </c>
      <c r="AH43" s="6">
        <f t="shared" si="15"/>
        <v>0.88349233044111586</v>
      </c>
    </row>
    <row r="44" spans="1:82">
      <c r="A44" s="1">
        <v>15</v>
      </c>
      <c r="B44" s="1" t="s">
        <v>93</v>
      </c>
      <c r="C44" s="1" t="s">
        <v>94</v>
      </c>
      <c r="D44" s="2">
        <v>36.935000000000002</v>
      </c>
      <c r="E44" s="2">
        <v>116.56</v>
      </c>
      <c r="F44" s="1" t="s">
        <v>70</v>
      </c>
      <c r="G44" s="3">
        <v>23</v>
      </c>
      <c r="H44" s="4">
        <v>13.4</v>
      </c>
      <c r="I44" s="4">
        <v>567</v>
      </c>
      <c r="J44" t="s">
        <v>55</v>
      </c>
      <c r="K44" s="3">
        <v>6</v>
      </c>
      <c r="L44" s="15" t="s">
        <v>85</v>
      </c>
      <c r="M44" s="5">
        <v>0.7</v>
      </c>
      <c r="N44" s="15" t="s">
        <v>57</v>
      </c>
      <c r="O44" s="2">
        <v>-0.54</v>
      </c>
      <c r="P44" s="3">
        <v>4</v>
      </c>
      <c r="Q44" s="2">
        <v>-24.950913242009101</v>
      </c>
      <c r="R44" s="2">
        <f t="shared" ref="R44:R60" si="61">ABS(Q44*0.5624)</f>
        <v>14.032393607305918</v>
      </c>
      <c r="T44" s="2">
        <v>-18.735159817351601</v>
      </c>
      <c r="U44" s="2">
        <f t="shared" ref="U44:U60" si="62">ABS(T44*0.5624)</f>
        <v>10.536653881278541</v>
      </c>
      <c r="W44" s="6">
        <f t="shared" si="53"/>
        <v>12.408246156573098</v>
      </c>
      <c r="X44" s="6">
        <f t="shared" si="54"/>
        <v>0.50093730783740054</v>
      </c>
      <c r="Y44" s="6">
        <f t="shared" si="55"/>
        <v>0.51568363664896144</v>
      </c>
    </row>
    <row r="45" spans="1:82">
      <c r="A45" s="1">
        <v>15</v>
      </c>
      <c r="B45" s="1" t="s">
        <v>93</v>
      </c>
      <c r="C45" s="1" t="s">
        <v>94</v>
      </c>
      <c r="D45" s="2">
        <v>36.935000000000002</v>
      </c>
      <c r="E45" s="2">
        <v>116.56</v>
      </c>
      <c r="F45" s="1" t="s">
        <v>70</v>
      </c>
      <c r="G45" s="3">
        <v>23</v>
      </c>
      <c r="H45" s="4">
        <v>13.4</v>
      </c>
      <c r="I45" s="4">
        <v>567</v>
      </c>
      <c r="J45" t="s">
        <v>55</v>
      </c>
      <c r="K45" s="3">
        <v>6</v>
      </c>
      <c r="L45" s="15" t="s">
        <v>85</v>
      </c>
      <c r="M45" s="5">
        <v>0.7</v>
      </c>
      <c r="N45" s="15" t="s">
        <v>57</v>
      </c>
      <c r="O45" s="2">
        <v>-0.54</v>
      </c>
      <c r="P45" s="3">
        <v>4</v>
      </c>
      <c r="Q45" s="2">
        <v>-11.3002283105023</v>
      </c>
      <c r="R45" s="2">
        <f t="shared" si="61"/>
        <v>6.3552484018264934</v>
      </c>
      <c r="T45" s="2">
        <v>9.2431506849315106</v>
      </c>
      <c r="U45" s="2">
        <f t="shared" si="62"/>
        <v>5.1983479452054819</v>
      </c>
      <c r="W45" s="6">
        <f t="shared" si="53"/>
        <v>5.8056870225814041</v>
      </c>
      <c r="X45" s="6">
        <f t="shared" si="54"/>
        <v>3.5384923292505586</v>
      </c>
      <c r="Y45" s="6">
        <f t="shared" si="55"/>
        <v>1.2825579977603152</v>
      </c>
    </row>
    <row r="46" spans="1:82">
      <c r="A46" s="1">
        <v>16</v>
      </c>
      <c r="B46" s="1" t="s">
        <v>95</v>
      </c>
      <c r="C46" s="1" t="s">
        <v>96</v>
      </c>
      <c r="D46" s="2">
        <v>40.86</v>
      </c>
      <c r="E46" s="2">
        <v>111.57</v>
      </c>
      <c r="F46" s="1" t="s">
        <v>60</v>
      </c>
      <c r="G46" s="3">
        <v>1140</v>
      </c>
      <c r="H46" s="4">
        <v>10</v>
      </c>
      <c r="I46" s="4">
        <v>375</v>
      </c>
      <c r="J46" s="1" t="s">
        <v>61</v>
      </c>
      <c r="K46" s="3">
        <v>1</v>
      </c>
      <c r="L46" s="14" t="s">
        <v>56</v>
      </c>
      <c r="M46" s="5">
        <v>0.5</v>
      </c>
      <c r="N46" s="15" t="s">
        <v>57</v>
      </c>
      <c r="O46" s="2">
        <v>-5.4</v>
      </c>
      <c r="P46" s="3">
        <v>4</v>
      </c>
      <c r="Q46" s="2">
        <v>-54.4749296296296</v>
      </c>
      <c r="R46" s="2">
        <f t="shared" si="61"/>
        <v>30.636700423703687</v>
      </c>
      <c r="T46" s="2">
        <v>-59.308033333333299</v>
      </c>
      <c r="U46" s="2">
        <f t="shared" si="62"/>
        <v>33.354837946666649</v>
      </c>
      <c r="W46" s="6">
        <f t="shared" si="53"/>
        <v>32.024620429445832</v>
      </c>
      <c r="X46" s="6">
        <f t="shared" si="54"/>
        <v>-0.15091837588993817</v>
      </c>
      <c r="Y46" s="6">
        <f t="shared" si="55"/>
        <v>0.50142352226132858</v>
      </c>
      <c r="Z46" s="2">
        <v>7.5419603703703704</v>
      </c>
      <c r="AA46" s="2">
        <f t="shared" ref="AA46:AA58" si="63">ABS(Z46*0.7556)</f>
        <v>5.6987052558518521</v>
      </c>
      <c r="AC46" s="2">
        <v>6.8188503703703702</v>
      </c>
      <c r="AD46" s="2">
        <f t="shared" ref="AD46:AD58" si="64">ABS(AC46*0.7556)</f>
        <v>5.1523233398518524</v>
      </c>
      <c r="AF46" s="6">
        <f t="shared" ref="AF46:AF58" si="65">(((P46-1)*(AD46^2)+(P46-1)*(AA46^2))/(P46+P46-2))^0.5</f>
        <v>5.4323879367850587</v>
      </c>
      <c r="AG46" s="6">
        <f t="shared" ref="AG46:AG58" si="66">(AC46-Z46)/AF46</f>
        <v>-0.13311089127186743</v>
      </c>
      <c r="AH46" s="6">
        <f t="shared" ref="AH46:AH58" si="67">((P46+P46)/(P46*P46))+(AG46^2)/(2*(P46+P46))</f>
        <v>0.50110740683594945</v>
      </c>
    </row>
    <row r="47" spans="1:82">
      <c r="A47" s="1">
        <v>16</v>
      </c>
      <c r="B47" s="1" t="s">
        <v>95</v>
      </c>
      <c r="C47" s="1" t="s">
        <v>96</v>
      </c>
      <c r="D47" s="2">
        <v>40.86</v>
      </c>
      <c r="E47" s="2">
        <v>111.57</v>
      </c>
      <c r="F47" s="1" t="s">
        <v>60</v>
      </c>
      <c r="G47" s="3">
        <v>1140</v>
      </c>
      <c r="H47" s="4">
        <v>10</v>
      </c>
      <c r="I47" s="4">
        <v>375</v>
      </c>
      <c r="J47" s="1" t="s">
        <v>61</v>
      </c>
      <c r="K47" s="3">
        <v>1</v>
      </c>
      <c r="L47" s="14" t="s">
        <v>56</v>
      </c>
      <c r="M47" s="5">
        <v>0.5</v>
      </c>
      <c r="N47" s="15" t="s">
        <v>57</v>
      </c>
      <c r="O47" s="2">
        <v>-5.4</v>
      </c>
      <c r="P47" s="3">
        <v>4</v>
      </c>
      <c r="Q47" s="2">
        <v>-46.810696428571397</v>
      </c>
      <c r="R47" s="2">
        <f t="shared" si="61"/>
        <v>26.326335671428556</v>
      </c>
      <c r="T47" s="2">
        <v>-51.642281481481497</v>
      </c>
      <c r="U47" s="2">
        <f t="shared" si="62"/>
        <v>29.043619105185194</v>
      </c>
      <c r="W47" s="6">
        <f t="shared" si="53"/>
        <v>27.718295046880229</v>
      </c>
      <c r="X47" s="6">
        <f t="shared" si="54"/>
        <v>-0.17431032625702236</v>
      </c>
      <c r="Y47" s="6">
        <f t="shared" si="55"/>
        <v>0.50189900561498935</v>
      </c>
      <c r="Z47" s="2">
        <v>6.5679807407407402</v>
      </c>
      <c r="AA47" s="2">
        <f t="shared" si="63"/>
        <v>4.962766247703704</v>
      </c>
      <c r="AC47" s="2">
        <v>5.9341681481481503</v>
      </c>
      <c r="AD47" s="2">
        <f t="shared" si="64"/>
        <v>4.4838574527407431</v>
      </c>
      <c r="AF47" s="6">
        <f t="shared" si="65"/>
        <v>4.7293776803003276</v>
      </c>
      <c r="AG47" s="6">
        <f t="shared" si="66"/>
        <v>-0.13401606626441837</v>
      </c>
      <c r="AH47" s="6">
        <f t="shared" si="67"/>
        <v>0.50112251912606176</v>
      </c>
    </row>
    <row r="48" spans="1:82">
      <c r="A48" s="1">
        <v>17</v>
      </c>
      <c r="B48" s="1" t="s">
        <v>97</v>
      </c>
      <c r="C48" s="1" t="s">
        <v>98</v>
      </c>
      <c r="D48" s="2">
        <v>32</v>
      </c>
      <c r="E48" s="2">
        <v>118.8</v>
      </c>
      <c r="F48" s="1" t="s">
        <v>70</v>
      </c>
      <c r="G48" s="3">
        <v>10</v>
      </c>
      <c r="H48" s="4">
        <v>15.6</v>
      </c>
      <c r="I48" s="4">
        <v>1100</v>
      </c>
      <c r="J48" s="1" t="s">
        <v>73</v>
      </c>
      <c r="K48" s="3">
        <v>1</v>
      </c>
      <c r="L48" s="14" t="s">
        <v>56</v>
      </c>
      <c r="M48" s="5">
        <v>0.39</v>
      </c>
      <c r="N48" s="15" t="s">
        <v>57</v>
      </c>
      <c r="O48" s="2">
        <v>-0.99</v>
      </c>
      <c r="P48" s="3">
        <v>3</v>
      </c>
      <c r="Q48" s="2">
        <v>46.255540373333297</v>
      </c>
      <c r="R48" s="2">
        <f t="shared" si="61"/>
        <v>26.014115905962647</v>
      </c>
      <c r="T48" s="2">
        <v>57.830359999999999</v>
      </c>
      <c r="U48" s="2">
        <f t="shared" si="62"/>
        <v>32.523794463999998</v>
      </c>
      <c r="W48" s="6">
        <f t="shared" si="53"/>
        <v>29.449375483237123</v>
      </c>
      <c r="X48" s="6">
        <f t="shared" si="54"/>
        <v>0.39304125933859629</v>
      </c>
      <c r="Y48" s="6">
        <f t="shared" si="55"/>
        <v>0.67954011929520575</v>
      </c>
      <c r="Z48" s="2">
        <v>1628.58846666667</v>
      </c>
      <c r="AA48" s="2">
        <f t="shared" si="63"/>
        <v>1230.5614454133358</v>
      </c>
      <c r="AC48" s="2">
        <v>2748.87546666667</v>
      </c>
      <c r="AD48" s="2">
        <f t="shared" si="64"/>
        <v>2077.050302613336</v>
      </c>
      <c r="AF48" s="6">
        <f t="shared" si="65"/>
        <v>1707.1056543934108</v>
      </c>
      <c r="AG48" s="6">
        <f t="shared" si="66"/>
        <v>0.65624936401377798</v>
      </c>
      <c r="AH48" s="6">
        <f t="shared" si="67"/>
        <v>0.7025552689807073</v>
      </c>
    </row>
    <row r="49" spans="1:90">
      <c r="A49" s="1">
        <v>17</v>
      </c>
      <c r="B49" s="1" t="s">
        <v>97</v>
      </c>
      <c r="C49" s="1" t="s">
        <v>98</v>
      </c>
      <c r="D49" s="2">
        <v>32</v>
      </c>
      <c r="E49" s="2">
        <v>118.8</v>
      </c>
      <c r="F49" s="1" t="s">
        <v>70</v>
      </c>
      <c r="G49" s="3">
        <v>10</v>
      </c>
      <c r="H49" s="4">
        <v>15.6</v>
      </c>
      <c r="I49" s="4">
        <v>1100</v>
      </c>
      <c r="J49" s="1" t="s">
        <v>73</v>
      </c>
      <c r="K49" s="3">
        <v>1</v>
      </c>
      <c r="L49" s="14" t="s">
        <v>56</v>
      </c>
      <c r="M49" s="5">
        <v>0.39</v>
      </c>
      <c r="N49" s="15" t="s">
        <v>57</v>
      </c>
      <c r="O49" s="2">
        <v>-0.99</v>
      </c>
      <c r="P49" s="3">
        <v>3</v>
      </c>
      <c r="Q49" s="2">
        <v>36.9506466666667</v>
      </c>
      <c r="R49" s="2">
        <f t="shared" si="61"/>
        <v>20.781043685333351</v>
      </c>
      <c r="T49" s="2">
        <v>34.139325999999997</v>
      </c>
      <c r="U49" s="2">
        <f t="shared" si="62"/>
        <v>19.1999569424</v>
      </c>
      <c r="W49" s="6">
        <f t="shared" si="53"/>
        <v>20.006125602446705</v>
      </c>
      <c r="X49" s="6">
        <f t="shared" si="54"/>
        <v>-0.14052299393356224</v>
      </c>
      <c r="Y49" s="6">
        <f t="shared" si="55"/>
        <v>0.66831222598533768</v>
      </c>
      <c r="Z49" s="2">
        <v>1117.60384</v>
      </c>
      <c r="AA49" s="2">
        <f t="shared" si="63"/>
        <v>844.461461504</v>
      </c>
      <c r="AC49" s="2">
        <v>1617.8913319999999</v>
      </c>
      <c r="AD49" s="2">
        <f t="shared" si="64"/>
        <v>1222.4786904591999</v>
      </c>
      <c r="AF49" s="6">
        <f t="shared" si="65"/>
        <v>1050.6115620419166</v>
      </c>
      <c r="AG49" s="6">
        <f t="shared" si="66"/>
        <v>0.47618692776202265</v>
      </c>
      <c r="AH49" s="6">
        <f t="shared" si="67"/>
        <v>0.68556283251428607</v>
      </c>
    </row>
    <row r="50" spans="1:90">
      <c r="A50" s="1">
        <v>18</v>
      </c>
      <c r="B50" s="1" t="s">
        <v>99</v>
      </c>
      <c r="C50" s="1" t="s">
        <v>98</v>
      </c>
      <c r="D50" s="2">
        <v>32</v>
      </c>
      <c r="E50" s="2">
        <v>118.8</v>
      </c>
      <c r="F50" s="1" t="s">
        <v>70</v>
      </c>
      <c r="G50" s="3">
        <v>10</v>
      </c>
      <c r="H50" s="4">
        <v>15.6</v>
      </c>
      <c r="I50" s="4">
        <v>1100</v>
      </c>
      <c r="J50" s="1" t="s">
        <v>73</v>
      </c>
      <c r="K50" s="3">
        <v>1</v>
      </c>
      <c r="L50" s="14" t="s">
        <v>56</v>
      </c>
      <c r="M50" s="5">
        <v>1.1599999999999999</v>
      </c>
      <c r="N50" s="15" t="s">
        <v>57</v>
      </c>
      <c r="O50" s="2">
        <v>-4.8099999999999996</v>
      </c>
      <c r="P50" s="3">
        <v>3</v>
      </c>
      <c r="Q50" s="2">
        <v>5210.6312500000004</v>
      </c>
      <c r="R50" s="2">
        <f t="shared" si="61"/>
        <v>2930.4590150000004</v>
      </c>
      <c r="T50" s="2">
        <v>3302.9898750000002</v>
      </c>
      <c r="U50" s="2">
        <f t="shared" si="62"/>
        <v>1857.6015057000002</v>
      </c>
      <c r="W50" s="6">
        <f t="shared" si="53"/>
        <v>2453.392894806464</v>
      </c>
      <c r="X50" s="6">
        <f t="shared" si="54"/>
        <v>-0.77755233539570701</v>
      </c>
      <c r="Y50" s="6">
        <f t="shared" si="55"/>
        <v>0.71704896952327646</v>
      </c>
      <c r="Z50" s="2">
        <v>38.527312500000001</v>
      </c>
      <c r="AA50" s="2">
        <f t="shared" si="63"/>
        <v>29.111237325000001</v>
      </c>
      <c r="AC50" s="2">
        <v>38.954925000000003</v>
      </c>
      <c r="AD50" s="2">
        <f t="shared" si="64"/>
        <v>29.434341330000006</v>
      </c>
      <c r="AF50" s="6">
        <f t="shared" si="65"/>
        <v>29.27323511437897</v>
      </c>
      <c r="AG50" s="6">
        <f t="shared" si="66"/>
        <v>1.4607627012497827E-2</v>
      </c>
      <c r="AH50" s="6">
        <f t="shared" si="67"/>
        <v>0.66668444856391129</v>
      </c>
    </row>
    <row r="51" spans="1:90">
      <c r="A51" s="1">
        <v>18</v>
      </c>
      <c r="B51" s="1" t="s">
        <v>99</v>
      </c>
      <c r="C51" s="1" t="s">
        <v>98</v>
      </c>
      <c r="D51" s="2">
        <v>32</v>
      </c>
      <c r="E51" s="2">
        <v>118.8</v>
      </c>
      <c r="F51" s="1" t="s">
        <v>70</v>
      </c>
      <c r="G51" s="3">
        <v>10</v>
      </c>
      <c r="H51" s="4">
        <v>15.6</v>
      </c>
      <c r="I51" s="4">
        <v>1100</v>
      </c>
      <c r="J51" s="1" t="s">
        <v>73</v>
      </c>
      <c r="K51" s="3">
        <v>1</v>
      </c>
      <c r="L51" s="14" t="s">
        <v>56</v>
      </c>
      <c r="M51" s="5">
        <v>1.23</v>
      </c>
      <c r="N51" s="15" t="s">
        <v>57</v>
      </c>
      <c r="O51" s="2">
        <v>-4.8099999999999996</v>
      </c>
      <c r="P51" s="3">
        <v>3</v>
      </c>
      <c r="Q51" s="2">
        <v>1002.7027</v>
      </c>
      <c r="R51" s="2">
        <f t="shared" si="61"/>
        <v>563.91999848</v>
      </c>
      <c r="T51" s="2">
        <v>2525.0721250000001</v>
      </c>
      <c r="U51" s="2">
        <f t="shared" si="62"/>
        <v>1420.1005631</v>
      </c>
      <c r="W51" s="6">
        <f t="shared" si="53"/>
        <v>1080.4377293492255</v>
      </c>
      <c r="X51" s="6">
        <f t="shared" si="54"/>
        <v>1.4090302325122994</v>
      </c>
      <c r="Y51" s="6">
        <f t="shared" si="55"/>
        <v>0.83211384967780533</v>
      </c>
      <c r="Z51" s="2">
        <v>52.684037500000002</v>
      </c>
      <c r="AA51" s="2">
        <f t="shared" si="63"/>
        <v>39.808058735000003</v>
      </c>
      <c r="AC51" s="2">
        <v>41.7102</v>
      </c>
      <c r="AD51" s="2">
        <f t="shared" si="64"/>
        <v>31.516227120000003</v>
      </c>
      <c r="AF51" s="6">
        <f t="shared" si="65"/>
        <v>35.902326610740936</v>
      </c>
      <c r="AG51" s="6">
        <f t="shared" si="66"/>
        <v>-0.30565811566977802</v>
      </c>
      <c r="AH51" s="6">
        <f t="shared" si="67"/>
        <v>0.6744522403062333</v>
      </c>
    </row>
    <row r="52" spans="1:90">
      <c r="A52" s="1">
        <v>18</v>
      </c>
      <c r="B52" s="1" t="s">
        <v>99</v>
      </c>
      <c r="C52" s="1" t="s">
        <v>98</v>
      </c>
      <c r="D52" s="2">
        <v>32</v>
      </c>
      <c r="E52" s="2">
        <v>118.8</v>
      </c>
      <c r="F52" s="1" t="s">
        <v>70</v>
      </c>
      <c r="G52" s="3">
        <v>10</v>
      </c>
      <c r="H52" s="4">
        <v>15.6</v>
      </c>
      <c r="I52" s="4">
        <v>1100</v>
      </c>
      <c r="J52" s="1" t="s">
        <v>73</v>
      </c>
      <c r="K52" s="3">
        <v>1</v>
      </c>
      <c r="L52" s="14" t="s">
        <v>56</v>
      </c>
      <c r="M52" s="5">
        <v>0.65</v>
      </c>
      <c r="N52" s="15" t="s">
        <v>57</v>
      </c>
      <c r="O52" s="2">
        <v>-4.8099999999999996</v>
      </c>
      <c r="P52" s="3">
        <v>3</v>
      </c>
      <c r="Q52" s="2">
        <v>30.7330442857143</v>
      </c>
      <c r="R52" s="2">
        <f t="shared" si="61"/>
        <v>17.284264106285722</v>
      </c>
      <c r="T52" s="2">
        <v>37.0745</v>
      </c>
      <c r="U52" s="2">
        <f t="shared" si="62"/>
        <v>20.8506988</v>
      </c>
      <c r="W52" s="6">
        <f t="shared" si="53"/>
        <v>19.15068440218467</v>
      </c>
      <c r="X52" s="6">
        <f t="shared" si="54"/>
        <v>0.33113467806729041</v>
      </c>
      <c r="Y52" s="6">
        <f t="shared" si="55"/>
        <v>0.67580418125156061</v>
      </c>
      <c r="Z52" s="2">
        <v>33.505600000000001</v>
      </c>
      <c r="AA52" s="2">
        <f t="shared" si="63"/>
        <v>25.316831360000002</v>
      </c>
      <c r="AC52" s="2">
        <v>47.5845428571429</v>
      </c>
      <c r="AD52" s="2">
        <f t="shared" si="64"/>
        <v>35.954880582857179</v>
      </c>
      <c r="AF52" s="6">
        <f t="shared" si="65"/>
        <v>31.094174597810113</v>
      </c>
      <c r="AG52" s="6">
        <f t="shared" si="66"/>
        <v>0.45278393908981407</v>
      </c>
      <c r="AH52" s="6">
        <f t="shared" si="67"/>
        <v>0.68375110795814065</v>
      </c>
    </row>
    <row r="53" spans="1:90">
      <c r="A53" s="1">
        <v>18</v>
      </c>
      <c r="B53" s="1" t="s">
        <v>99</v>
      </c>
      <c r="C53" s="1" t="s">
        <v>98</v>
      </c>
      <c r="D53" s="2">
        <v>32</v>
      </c>
      <c r="E53" s="2">
        <v>118.8</v>
      </c>
      <c r="F53" s="1" t="s">
        <v>70</v>
      </c>
      <c r="G53" s="3">
        <v>10</v>
      </c>
      <c r="H53" s="4">
        <v>15.6</v>
      </c>
      <c r="I53" s="4">
        <v>1100</v>
      </c>
      <c r="J53" s="1" t="s">
        <v>73</v>
      </c>
      <c r="K53" s="3">
        <v>1</v>
      </c>
      <c r="L53" s="14" t="s">
        <v>56</v>
      </c>
      <c r="M53" s="5">
        <v>0.73</v>
      </c>
      <c r="N53" s="15" t="s">
        <v>57</v>
      </c>
      <c r="O53" s="2">
        <v>-4.8099999999999996</v>
      </c>
      <c r="P53" s="3">
        <v>3</v>
      </c>
      <c r="Q53" s="2">
        <v>35.714971428571403</v>
      </c>
      <c r="R53" s="2">
        <f t="shared" si="61"/>
        <v>20.086099931428556</v>
      </c>
      <c r="T53" s="2">
        <v>43.763985714285702</v>
      </c>
      <c r="U53" s="2">
        <f t="shared" si="62"/>
        <v>24.61286556571428</v>
      </c>
      <c r="W53" s="6">
        <f t="shared" si="53"/>
        <v>22.463799342622991</v>
      </c>
      <c r="X53" s="6">
        <f t="shared" si="54"/>
        <v>0.35831046044121467</v>
      </c>
      <c r="Y53" s="6">
        <f t="shared" si="55"/>
        <v>0.67736553217179962</v>
      </c>
      <c r="Z53" s="2">
        <v>42.372771428571397</v>
      </c>
      <c r="AA53" s="2">
        <f t="shared" si="63"/>
        <v>32.016866091428547</v>
      </c>
      <c r="AC53" s="2">
        <v>36.026499999999999</v>
      </c>
      <c r="AD53" s="2">
        <f t="shared" si="64"/>
        <v>27.221623400000002</v>
      </c>
      <c r="AF53" s="6">
        <f t="shared" si="65"/>
        <v>29.716127732663072</v>
      </c>
      <c r="AG53" s="6">
        <f t="shared" si="66"/>
        <v>-0.21356320331049622</v>
      </c>
      <c r="AH53" s="6">
        <f t="shared" si="67"/>
        <v>0.67046743681735332</v>
      </c>
    </row>
    <row r="54" spans="1:90">
      <c r="A54" s="1">
        <v>19</v>
      </c>
      <c r="B54" s="1" t="s">
        <v>100</v>
      </c>
      <c r="C54" s="1" t="s">
        <v>101</v>
      </c>
      <c r="D54" s="2">
        <v>30.35</v>
      </c>
      <c r="E54" s="2">
        <v>112.15</v>
      </c>
      <c r="F54" s="1" t="s">
        <v>70</v>
      </c>
      <c r="G54" s="3">
        <v>30</v>
      </c>
      <c r="H54" s="4">
        <v>24.9</v>
      </c>
      <c r="I54" s="4">
        <v>1150</v>
      </c>
      <c r="J54" s="1" t="s">
        <v>61</v>
      </c>
      <c r="K54" s="3">
        <v>2</v>
      </c>
      <c r="L54" s="14" t="s">
        <v>56</v>
      </c>
      <c r="M54" s="5">
        <v>1.35</v>
      </c>
      <c r="N54" s="15" t="s">
        <v>57</v>
      </c>
      <c r="O54" s="2">
        <v>-4.8099999999999996</v>
      </c>
      <c r="P54" s="3">
        <v>3</v>
      </c>
      <c r="Q54" s="2">
        <v>11098.378280000001</v>
      </c>
      <c r="R54" s="2">
        <f t="shared" si="61"/>
        <v>6241.7279446720004</v>
      </c>
      <c r="T54" s="2">
        <v>10788.5613580435</v>
      </c>
      <c r="U54" s="2">
        <f t="shared" si="62"/>
        <v>6067.4869077636649</v>
      </c>
      <c r="W54" s="6">
        <f t="shared" si="53"/>
        <v>6155.224005313813</v>
      </c>
      <c r="X54" s="6">
        <f t="shared" si="54"/>
        <v>-5.0333979996347054E-2</v>
      </c>
      <c r="Y54" s="6">
        <f t="shared" si="55"/>
        <v>0.66687779246185597</v>
      </c>
      <c r="Z54" s="2">
        <v>228.47</v>
      </c>
      <c r="AA54" s="2">
        <f t="shared" si="63"/>
        <v>172.63193200000001</v>
      </c>
      <c r="AC54" s="2">
        <v>304.63</v>
      </c>
      <c r="AD54" s="2">
        <f t="shared" si="64"/>
        <v>230.17842800000003</v>
      </c>
      <c r="AF54" s="6">
        <f t="shared" si="65"/>
        <v>203.4501077200548</v>
      </c>
      <c r="AG54" s="6">
        <f t="shared" si="66"/>
        <v>0.37434239211509956</v>
      </c>
      <c r="AH54" s="6">
        <f t="shared" si="67"/>
        <v>0.67834435221120459</v>
      </c>
    </row>
    <row r="55" spans="1:90">
      <c r="A55" s="1">
        <v>19</v>
      </c>
      <c r="B55" s="1" t="s">
        <v>100</v>
      </c>
      <c r="C55" s="1" t="s">
        <v>101</v>
      </c>
      <c r="D55" s="2">
        <v>30.35</v>
      </c>
      <c r="E55" s="2">
        <v>112.15</v>
      </c>
      <c r="F55" s="1" t="s">
        <v>70</v>
      </c>
      <c r="G55" s="3">
        <v>30</v>
      </c>
      <c r="H55" s="4">
        <v>24.9</v>
      </c>
      <c r="I55" s="4">
        <v>1150</v>
      </c>
      <c r="J55" s="1" t="s">
        <v>61</v>
      </c>
      <c r="K55" s="3">
        <v>2</v>
      </c>
      <c r="L55" s="14" t="s">
        <v>56</v>
      </c>
      <c r="M55" s="5">
        <v>1.35</v>
      </c>
      <c r="N55" s="15" t="s">
        <v>57</v>
      </c>
      <c r="O55" s="2">
        <v>-4.8099999999999996</v>
      </c>
      <c r="P55" s="3">
        <v>3</v>
      </c>
      <c r="Q55" s="2">
        <v>15218.439343181801</v>
      </c>
      <c r="R55" s="2">
        <f t="shared" si="61"/>
        <v>8558.8502866054441</v>
      </c>
      <c r="T55" s="2">
        <v>13908.801129166701</v>
      </c>
      <c r="U55" s="2">
        <f t="shared" si="62"/>
        <v>7822.3097550433531</v>
      </c>
      <c r="W55" s="6">
        <f t="shared" si="53"/>
        <v>8198.8550460528477</v>
      </c>
      <c r="X55" s="6">
        <f t="shared" si="54"/>
        <v>-0.15973428078175325</v>
      </c>
      <c r="Y55" s="6">
        <f t="shared" si="55"/>
        <v>0.668792920038072</v>
      </c>
      <c r="Z55" s="2">
        <v>345.83225106382997</v>
      </c>
      <c r="AA55" s="2">
        <f t="shared" si="63"/>
        <v>261.31084890382994</v>
      </c>
      <c r="AC55" s="2">
        <v>341.20037255319102</v>
      </c>
      <c r="AD55" s="2">
        <f t="shared" si="64"/>
        <v>257.81100150119113</v>
      </c>
      <c r="AF55" s="6">
        <f t="shared" si="65"/>
        <v>259.56682400673571</v>
      </c>
      <c r="AG55" s="6">
        <f t="shared" si="66"/>
        <v>-1.7844647629231533E-2</v>
      </c>
      <c r="AH55" s="6">
        <f t="shared" si="67"/>
        <v>0.66669320262075094</v>
      </c>
    </row>
    <row r="56" spans="1:90">
      <c r="A56" s="1">
        <v>19</v>
      </c>
      <c r="B56" s="1" t="s">
        <v>100</v>
      </c>
      <c r="C56" s="1" t="s">
        <v>101</v>
      </c>
      <c r="D56" s="2">
        <v>30.35</v>
      </c>
      <c r="E56" s="2">
        <v>112.15</v>
      </c>
      <c r="F56" s="1" t="s">
        <v>70</v>
      </c>
      <c r="G56" s="3">
        <v>30</v>
      </c>
      <c r="H56" s="4">
        <v>24.9</v>
      </c>
      <c r="I56" s="4">
        <v>1150</v>
      </c>
      <c r="J56" s="1" t="s">
        <v>61</v>
      </c>
      <c r="K56" s="3">
        <v>2</v>
      </c>
      <c r="L56" s="14" t="s">
        <v>56</v>
      </c>
      <c r="M56" s="5">
        <v>1.35</v>
      </c>
      <c r="N56" s="15" t="s">
        <v>57</v>
      </c>
      <c r="O56" s="2">
        <v>-4.8099999999999996</v>
      </c>
      <c r="P56" s="3">
        <v>3</v>
      </c>
      <c r="Q56" s="2">
        <v>7156.6892549019603</v>
      </c>
      <c r="R56" s="2">
        <f t="shared" si="61"/>
        <v>4024.9220369568625</v>
      </c>
      <c r="T56" s="2">
        <v>8501.7980196078497</v>
      </c>
      <c r="U56" s="2">
        <f t="shared" si="62"/>
        <v>4781.4112062274544</v>
      </c>
      <c r="W56" s="6">
        <f t="shared" si="53"/>
        <v>4419.3829052605561</v>
      </c>
      <c r="X56" s="6">
        <f t="shared" si="54"/>
        <v>0.30436574371158387</v>
      </c>
      <c r="Y56" s="6">
        <f t="shared" si="55"/>
        <v>0.67438654216209204</v>
      </c>
      <c r="Z56" s="2">
        <v>154.79059673076901</v>
      </c>
      <c r="AA56" s="2">
        <f t="shared" si="63"/>
        <v>116.95977488976906</v>
      </c>
      <c r="AC56" s="2">
        <v>205.87968361702099</v>
      </c>
      <c r="AD56" s="2">
        <f t="shared" si="64"/>
        <v>155.56268894102107</v>
      </c>
      <c r="AF56" s="6">
        <f t="shared" si="65"/>
        <v>137.62147203984256</v>
      </c>
      <c r="AG56" s="6">
        <f t="shared" si="66"/>
        <v>0.37122903954596026</v>
      </c>
      <c r="AH56" s="6">
        <f t="shared" si="67"/>
        <v>0.67815091665018468</v>
      </c>
    </row>
    <row r="57" spans="1:90">
      <c r="A57" s="1">
        <v>19</v>
      </c>
      <c r="B57" s="1" t="s">
        <v>100</v>
      </c>
      <c r="C57" s="1" t="s">
        <v>101</v>
      </c>
      <c r="D57" s="2">
        <v>30.35</v>
      </c>
      <c r="E57" s="2">
        <v>112.15</v>
      </c>
      <c r="F57" s="1" t="s">
        <v>70</v>
      </c>
      <c r="G57" s="3">
        <v>30</v>
      </c>
      <c r="H57" s="4">
        <v>24.9</v>
      </c>
      <c r="I57" s="4">
        <v>1150</v>
      </c>
      <c r="J57" s="1" t="s">
        <v>61</v>
      </c>
      <c r="K57" s="3">
        <v>2</v>
      </c>
      <c r="L57" s="14" t="s">
        <v>56</v>
      </c>
      <c r="M57" s="5">
        <v>1.35</v>
      </c>
      <c r="N57" s="15" t="s">
        <v>57</v>
      </c>
      <c r="O57" s="2">
        <v>-4.8099999999999996</v>
      </c>
      <c r="P57" s="3">
        <v>3</v>
      </c>
      <c r="Q57" s="2">
        <v>11783.172096078401</v>
      </c>
      <c r="R57" s="2">
        <f t="shared" si="61"/>
        <v>6626.8559868344928</v>
      </c>
      <c r="T57" s="2">
        <v>11521.766462963</v>
      </c>
      <c r="U57" s="2">
        <f t="shared" si="62"/>
        <v>6479.841458770391</v>
      </c>
      <c r="W57" s="6">
        <f t="shared" si="53"/>
        <v>6553.760966080612</v>
      </c>
      <c r="X57" s="6">
        <f t="shared" si="54"/>
        <v>-3.9886354486884913E-2</v>
      </c>
      <c r="Y57" s="6">
        <f t="shared" si="55"/>
        <v>0.66679924343952113</v>
      </c>
      <c r="Z57" s="2">
        <v>212.997871346154</v>
      </c>
      <c r="AA57" s="2">
        <f t="shared" si="63"/>
        <v>160.94119158915396</v>
      </c>
      <c r="AC57" s="2">
        <v>204.93601509434001</v>
      </c>
      <c r="AD57" s="2">
        <f t="shared" si="64"/>
        <v>154.84965300528333</v>
      </c>
      <c r="AF57" s="6">
        <f t="shared" si="65"/>
        <v>157.92479568768391</v>
      </c>
      <c r="AG57" s="6">
        <f t="shared" si="66"/>
        <v>-5.1048704648998404E-2</v>
      </c>
      <c r="AH57" s="6">
        <f t="shared" si="67"/>
        <v>0.66688383085386171</v>
      </c>
    </row>
    <row r="58" spans="1:90">
      <c r="A58" s="1">
        <v>20</v>
      </c>
      <c r="B58" s="1" t="s">
        <v>102</v>
      </c>
      <c r="C58" s="1" t="s">
        <v>98</v>
      </c>
      <c r="D58" s="2">
        <v>32</v>
      </c>
      <c r="E58" s="2">
        <v>119.07</v>
      </c>
      <c r="F58" s="1" t="s">
        <v>70</v>
      </c>
      <c r="G58" s="3">
        <v>10</v>
      </c>
      <c r="H58" s="4">
        <v>15.4</v>
      </c>
      <c r="I58" s="4">
        <v>1106.5</v>
      </c>
      <c r="J58" t="s">
        <v>55</v>
      </c>
      <c r="K58" s="3">
        <v>2</v>
      </c>
      <c r="L58" s="14" t="s">
        <v>56</v>
      </c>
      <c r="M58" s="5">
        <v>1.37</v>
      </c>
      <c r="N58" s="15" t="s">
        <v>57</v>
      </c>
      <c r="O58" s="2">
        <v>-4.8099999999999996</v>
      </c>
      <c r="P58" s="3">
        <v>3</v>
      </c>
      <c r="Q58" s="2">
        <v>20.818463478260899</v>
      </c>
      <c r="R58" s="2">
        <f t="shared" si="61"/>
        <v>11.708303860173929</v>
      </c>
      <c r="T58" s="2">
        <v>20.551543599999999</v>
      </c>
      <c r="U58" s="2">
        <f t="shared" si="62"/>
        <v>11.558188120639999</v>
      </c>
      <c r="W58" s="6">
        <f t="shared" si="53"/>
        <v>11.633488125112505</v>
      </c>
      <c r="X58" s="6">
        <f t="shared" si="54"/>
        <v>-2.2944096851288856E-2</v>
      </c>
      <c r="Y58" s="6">
        <f t="shared" si="55"/>
        <v>0.66671053596502672</v>
      </c>
      <c r="Z58" s="2">
        <v>71.521215752000003</v>
      </c>
      <c r="AA58" s="2">
        <f t="shared" si="63"/>
        <v>54.041430622211209</v>
      </c>
      <c r="AC58" s="2">
        <v>94.459766000000002</v>
      </c>
      <c r="AD58" s="2">
        <f t="shared" si="64"/>
        <v>71.373799189600007</v>
      </c>
      <c r="AF58" s="6">
        <f t="shared" si="65"/>
        <v>63.303615356678542</v>
      </c>
      <c r="AG58" s="6">
        <f t="shared" si="66"/>
        <v>0.3623576650204699</v>
      </c>
      <c r="AH58" s="6">
        <f t="shared" si="67"/>
        <v>0.67760858978325722</v>
      </c>
      <c r="BO58" s="2">
        <v>16.940000000000001</v>
      </c>
      <c r="BP58" s="2">
        <f>BO58*0.0398</f>
        <v>0.67421200000000003</v>
      </c>
      <c r="BR58" s="2">
        <v>17.510000000000002</v>
      </c>
      <c r="BS58" s="2">
        <f>BR58*0.0398</f>
        <v>0.69689800000000013</v>
      </c>
      <c r="BU58" s="22">
        <f>LN(BR58)-LN(BO58)</f>
        <v>3.3094457073852279E-2</v>
      </c>
      <c r="BV58" s="22">
        <f>(BS58^2)/(P58*(BR58^2))+(BP58^2)/(P58*(BO58^2))</f>
        <v>1.0560266666666666E-3</v>
      </c>
      <c r="BW58" s="2">
        <v>1.98</v>
      </c>
      <c r="BX58" s="2">
        <f>BW58*0.1722</f>
        <v>0.34095599999999998</v>
      </c>
      <c r="BZ58" s="2">
        <v>2.0299999999999998</v>
      </c>
      <c r="CA58" s="2">
        <f>BZ58*0.1722</f>
        <v>0.34956599999999993</v>
      </c>
      <c r="CC58" s="22">
        <f>LN(BZ58)-LN(BW58)</f>
        <v>2.4938948347252077E-2</v>
      </c>
      <c r="CD58" s="22">
        <f>(CA58^2)/(P58*(BZ58^2))+(BX58^2)/(P58*(BW58^2))</f>
        <v>1.9768559999999998E-2</v>
      </c>
    </row>
    <row r="59" spans="1:90">
      <c r="A59" s="1">
        <v>21</v>
      </c>
      <c r="B59" s="1" t="s">
        <v>103</v>
      </c>
      <c r="C59" s="1" t="s">
        <v>104</v>
      </c>
      <c r="D59" s="2">
        <v>35.17</v>
      </c>
      <c r="E59" s="2">
        <v>126.88</v>
      </c>
      <c r="F59" s="1" t="s">
        <v>70</v>
      </c>
      <c r="G59" s="3">
        <v>33</v>
      </c>
      <c r="H59" s="4">
        <v>13.7</v>
      </c>
      <c r="I59" s="4">
        <v>1520</v>
      </c>
      <c r="J59" s="1" t="s">
        <v>61</v>
      </c>
      <c r="K59" s="3">
        <v>5</v>
      </c>
      <c r="L59" s="15" t="s">
        <v>85</v>
      </c>
      <c r="M59" s="5">
        <v>1.7</v>
      </c>
      <c r="N59" s="15" t="s">
        <v>57</v>
      </c>
      <c r="O59" s="2">
        <v>-4.8099999999999996</v>
      </c>
      <c r="P59" s="3">
        <v>6</v>
      </c>
      <c r="Q59" s="2">
        <v>5145.23809523809</v>
      </c>
      <c r="R59" s="2">
        <f t="shared" si="61"/>
        <v>2893.6819047619019</v>
      </c>
      <c r="T59" s="2">
        <v>5621.4285714285697</v>
      </c>
      <c r="U59" s="2">
        <f t="shared" si="62"/>
        <v>3161.4914285714276</v>
      </c>
      <c r="W59" s="6">
        <f t="shared" si="53"/>
        <v>3030.5464044357641</v>
      </c>
      <c r="X59" s="6">
        <f t="shared" si="54"/>
        <v>0.15713023746921911</v>
      </c>
      <c r="Y59" s="6">
        <f t="shared" si="55"/>
        <v>0.33436207964696385</v>
      </c>
      <c r="AI59" s="2">
        <v>947.33333333333303</v>
      </c>
      <c r="AJ59" s="2">
        <f>AI59*0.164</f>
        <v>155.36266666666663</v>
      </c>
      <c r="AL59" s="2">
        <v>978.66666666666697</v>
      </c>
      <c r="AM59" s="2">
        <f>AL59*0.164</f>
        <v>160.50133333333338</v>
      </c>
      <c r="AO59" s="22">
        <f t="shared" ref="AO59:AO60" si="68">LN(AL59)-LN(AI59)</f>
        <v>3.2540081077360838E-2</v>
      </c>
      <c r="AP59" s="22">
        <f>(AM59^2)/(P59*(AL59^2))+(AJ59^2)/(P59*(AI59^2))</f>
        <v>8.9653333333333321E-3</v>
      </c>
      <c r="AQ59" s="2">
        <v>59.033333333333303</v>
      </c>
      <c r="AR59" s="2">
        <f>AQ59*0.1432</f>
        <v>8.4535733333333294</v>
      </c>
      <c r="AT59" s="2">
        <v>62.7</v>
      </c>
      <c r="AU59" s="2">
        <f>AT59*0.1432</f>
        <v>8.9786400000000004</v>
      </c>
      <c r="AW59" s="22">
        <f t="shared" ref="AW59:AW60" si="69">LN(AT59)-LN(AQ59)</f>
        <v>6.0259191518197142E-2</v>
      </c>
      <c r="AX59" s="22">
        <f>(AU59^2)/(P59*(AT59^2))+(AR59^2)/(P59*(AQ59^2))</f>
        <v>6.8354133333333334E-3</v>
      </c>
    </row>
    <row r="60" spans="1:90">
      <c r="A60" s="1">
        <v>21</v>
      </c>
      <c r="B60" s="1" t="s">
        <v>103</v>
      </c>
      <c r="C60" s="1" t="s">
        <v>104</v>
      </c>
      <c r="D60" s="2">
        <v>35.17</v>
      </c>
      <c r="E60" s="2">
        <v>126.88</v>
      </c>
      <c r="F60" s="1" t="s">
        <v>70</v>
      </c>
      <c r="G60" s="3">
        <v>33</v>
      </c>
      <c r="H60" s="4">
        <v>13.7</v>
      </c>
      <c r="I60" s="4">
        <v>1520</v>
      </c>
      <c r="J60" s="1" t="s">
        <v>61</v>
      </c>
      <c r="K60" s="3">
        <v>5</v>
      </c>
      <c r="L60" s="15" t="s">
        <v>85</v>
      </c>
      <c r="M60" s="5">
        <v>1.7</v>
      </c>
      <c r="N60" s="15" t="s">
        <v>57</v>
      </c>
      <c r="O60" s="2">
        <v>-4.8099999999999996</v>
      </c>
      <c r="P60" s="3">
        <v>6</v>
      </c>
      <c r="Q60" s="2">
        <v>6198.8095238095202</v>
      </c>
      <c r="R60" s="2">
        <f t="shared" si="61"/>
        <v>3486.2104761904743</v>
      </c>
      <c r="T60" s="2">
        <v>5879.5833333333303</v>
      </c>
      <c r="U60" s="2">
        <f t="shared" si="62"/>
        <v>3306.6776666666651</v>
      </c>
      <c r="W60" s="6">
        <f t="shared" si="53"/>
        <v>3397.6301060836736</v>
      </c>
      <c r="X60" s="6">
        <f t="shared" si="54"/>
        <v>-9.3955545632997253E-2</v>
      </c>
      <c r="Y60" s="6">
        <f t="shared" si="55"/>
        <v>0.33370115185646643</v>
      </c>
      <c r="AI60" s="2">
        <v>1007</v>
      </c>
      <c r="AJ60" s="2">
        <f>AI60*0.164</f>
        <v>165.148</v>
      </c>
      <c r="AL60" s="2">
        <v>1130.6666666666699</v>
      </c>
      <c r="AM60" s="2">
        <f>AL60*0.164</f>
        <v>185.42933333333389</v>
      </c>
      <c r="AO60" s="22">
        <f t="shared" si="68"/>
        <v>0.11583181552512389</v>
      </c>
      <c r="AP60" s="22">
        <f>(AM60^2)/(P60*(AL60^2))+(AJ60^2)/(P60*(AI60^2))</f>
        <v>8.9653333333333338E-3</v>
      </c>
      <c r="AQ60" s="2">
        <v>66.733333333333306</v>
      </c>
      <c r="AR60" s="2">
        <f>AQ60*0.1432</f>
        <v>9.5562133333333286</v>
      </c>
      <c r="AT60" s="2">
        <v>72.6666666666667</v>
      </c>
      <c r="AU60" s="2">
        <f>AT60*0.1432</f>
        <v>10.405866666666672</v>
      </c>
      <c r="AW60" s="22">
        <f t="shared" si="69"/>
        <v>8.5178195907969823E-2</v>
      </c>
      <c r="AX60" s="22">
        <f>(AU60^2)/(P60*(AT60^2))+(AR60^2)/(P60*(AQ60^2))</f>
        <v>6.8354133333333334E-3</v>
      </c>
    </row>
    <row r="61" spans="1:90">
      <c r="A61" s="1">
        <v>22</v>
      </c>
      <c r="B61" s="1" t="s">
        <v>105</v>
      </c>
      <c r="C61" s="1" t="s">
        <v>106</v>
      </c>
      <c r="D61" s="2">
        <v>57.9</v>
      </c>
      <c r="E61" s="2">
        <v>12.4</v>
      </c>
      <c r="F61" s="1" t="s">
        <v>70</v>
      </c>
      <c r="G61" s="3">
        <v>67</v>
      </c>
      <c r="H61" s="4">
        <v>7.5</v>
      </c>
      <c r="I61" s="4">
        <v>915</v>
      </c>
      <c r="J61" s="1" t="s">
        <v>61</v>
      </c>
      <c r="K61" s="3">
        <v>4</v>
      </c>
      <c r="L61" s="14" t="s">
        <v>56</v>
      </c>
      <c r="M61" s="5">
        <v>2</v>
      </c>
      <c r="N61" s="15" t="s">
        <v>67</v>
      </c>
      <c r="O61" s="2">
        <v>-4.8099999999999996</v>
      </c>
      <c r="P61" s="3">
        <v>3</v>
      </c>
      <c r="Z61" s="2">
        <v>1.1907729166666701</v>
      </c>
      <c r="AA61" s="2">
        <f t="shared" ref="AA61:AA65" si="70">ABS(Z61*0.7556)</f>
        <v>0.89974801583333597</v>
      </c>
      <c r="AC61" s="2">
        <v>2.8019673611111102</v>
      </c>
      <c r="AD61" s="2">
        <f t="shared" ref="AD61:AD65" si="71">ABS(AC61*0.7556)</f>
        <v>2.1171665380555549</v>
      </c>
      <c r="AF61" s="6">
        <f t="shared" ref="AF61:AF69" si="72">(((P61-1)*(AD61^2)+(P61-1)*(AA61^2))/(P61+P61-2))^0.5</f>
        <v>1.6266438826396774</v>
      </c>
      <c r="AG61" s="6">
        <f t="shared" ref="AG61:AG69" si="73">(AC61-Z61)/AF61</f>
        <v>0.99050226152133169</v>
      </c>
      <c r="AH61" s="6">
        <f t="shared" ref="AH61:AH69" si="74">((P61+P61)/(P61*P61))+(AG61^2)/(2*(P61+P61))</f>
        <v>0.74842456083990605</v>
      </c>
      <c r="AM61" s="2">
        <v>226.23718</v>
      </c>
    </row>
    <row r="62" spans="1:90">
      <c r="A62" s="1">
        <v>22</v>
      </c>
      <c r="B62" s="1" t="s">
        <v>105</v>
      </c>
      <c r="C62" s="1" t="s">
        <v>106</v>
      </c>
      <c r="D62" s="2">
        <v>57.9</v>
      </c>
      <c r="E62" s="2">
        <v>12.4</v>
      </c>
      <c r="F62" s="1" t="s">
        <v>70</v>
      </c>
      <c r="G62" s="3">
        <v>67</v>
      </c>
      <c r="H62" s="4">
        <v>7.5</v>
      </c>
      <c r="I62" s="4">
        <v>915</v>
      </c>
      <c r="J62" s="1" t="s">
        <v>61</v>
      </c>
      <c r="K62" s="3">
        <v>4</v>
      </c>
      <c r="L62" s="14" t="s">
        <v>56</v>
      </c>
      <c r="M62" s="5">
        <v>2</v>
      </c>
      <c r="N62" s="15" t="s">
        <v>67</v>
      </c>
      <c r="O62" s="2">
        <v>-4.8099999999999996</v>
      </c>
      <c r="P62" s="3">
        <v>3</v>
      </c>
      <c r="Z62" s="2">
        <v>2.8019673611111102</v>
      </c>
      <c r="AA62" s="2">
        <f t="shared" si="70"/>
        <v>2.1171665380555549</v>
      </c>
      <c r="AC62" s="2">
        <v>2.0869520833333302</v>
      </c>
      <c r="AD62" s="2">
        <f t="shared" si="71"/>
        <v>1.5769009941666643</v>
      </c>
      <c r="AF62" s="6">
        <f t="shared" si="72"/>
        <v>1.8666830067349354</v>
      </c>
      <c r="AG62" s="6">
        <f t="shared" si="73"/>
        <v>-0.38304054582273839</v>
      </c>
      <c r="AH62" s="6">
        <f t="shared" si="74"/>
        <v>0.67889333831201504</v>
      </c>
    </row>
    <row r="63" spans="1:90">
      <c r="A63" s="1">
        <v>23</v>
      </c>
      <c r="B63" s="1" t="s">
        <v>107</v>
      </c>
      <c r="C63" s="1" t="s">
        <v>108</v>
      </c>
      <c r="D63" s="2">
        <v>28.52</v>
      </c>
      <c r="E63" s="2">
        <v>115.15</v>
      </c>
      <c r="F63" s="1" t="s">
        <v>70</v>
      </c>
      <c r="G63" s="3">
        <v>165</v>
      </c>
      <c r="H63" s="4">
        <v>17.3</v>
      </c>
      <c r="I63" s="4">
        <v>1650</v>
      </c>
      <c r="J63" t="s">
        <v>55</v>
      </c>
      <c r="K63" s="3">
        <v>2</v>
      </c>
      <c r="L63" s="14" t="s">
        <v>56</v>
      </c>
      <c r="M63" s="1">
        <v>1.2</v>
      </c>
      <c r="N63" s="15" t="s">
        <v>57</v>
      </c>
      <c r="O63" s="2">
        <v>-4.8099999999999996</v>
      </c>
      <c r="P63" s="3">
        <v>3</v>
      </c>
      <c r="Q63" s="2">
        <v>2334.2849700000002</v>
      </c>
      <c r="R63" s="2">
        <f t="shared" ref="R63:R65" si="75">ABS(Q63*0.5624)</f>
        <v>1312.8018671280001</v>
      </c>
      <c r="T63" s="2">
        <v>1966.1364740740701</v>
      </c>
      <c r="U63" s="2">
        <f t="shared" ref="U63:U65" si="76">ABS(T63*0.5624)</f>
        <v>1105.755153019257</v>
      </c>
      <c r="W63" s="6">
        <f t="shared" ref="W63:W68" si="77">(((P63-1)*(U63^2)+(P63-1)*(R63^2))/(P63+P63-2))^0.5</f>
        <v>1213.7016109331412</v>
      </c>
      <c r="X63" s="6">
        <f t="shared" ref="X63:X68" si="78">(T63-Q63)/W63</f>
        <v>-0.30332702256437077</v>
      </c>
      <c r="Y63" s="6">
        <f t="shared" ref="Y63:Y68" si="79">((P63+P63)/(P63*P63))+(X63^2)/(2*(P63+P63))</f>
        <v>0.67433394021814719</v>
      </c>
      <c r="Z63" s="2">
        <v>12.776402272727299</v>
      </c>
      <c r="AA63" s="2">
        <f t="shared" si="70"/>
        <v>9.6538495572727481</v>
      </c>
      <c r="AC63" s="2">
        <v>39.889872592592603</v>
      </c>
      <c r="AD63" s="2">
        <f t="shared" si="71"/>
        <v>30.140787730962973</v>
      </c>
      <c r="AF63" s="6">
        <f t="shared" si="72"/>
        <v>22.379274969460283</v>
      </c>
      <c r="AG63" s="6">
        <f t="shared" si="73"/>
        <v>1.2115437321747691</v>
      </c>
      <c r="AH63" s="6">
        <f t="shared" si="74"/>
        <v>0.78898651791433072</v>
      </c>
      <c r="AI63" s="2">
        <v>1379.4949999999999</v>
      </c>
      <c r="AJ63" s="2">
        <f>AI63*0.164</f>
        <v>226.23718</v>
      </c>
      <c r="AL63" s="2">
        <v>1385.78</v>
      </c>
      <c r="AM63" s="2">
        <f>AL63*0.164</f>
        <v>227.26792</v>
      </c>
      <c r="AO63" s="22">
        <f>LN(AL63)-LN(AI63)</f>
        <v>4.5456678430122466E-3</v>
      </c>
      <c r="AP63" s="22">
        <f>(AM63^2)/(P63*(AL63^2))+(AJ63^2)/(P63*(AI63^2))</f>
        <v>1.7930666666666668E-2</v>
      </c>
    </row>
    <row r="64" spans="1:90">
      <c r="A64" s="1">
        <v>24</v>
      </c>
      <c r="B64" s="1" t="s">
        <v>109</v>
      </c>
      <c r="C64" s="1" t="s">
        <v>77</v>
      </c>
      <c r="D64" s="2">
        <v>37.6</v>
      </c>
      <c r="E64" s="2">
        <v>116.35</v>
      </c>
      <c r="F64" s="1" t="s">
        <v>70</v>
      </c>
      <c r="G64" s="3">
        <v>20</v>
      </c>
      <c r="H64" s="4">
        <v>12.9</v>
      </c>
      <c r="I64" s="4">
        <v>545</v>
      </c>
      <c r="J64" s="1" t="s">
        <v>78</v>
      </c>
      <c r="K64" s="3">
        <v>2</v>
      </c>
      <c r="L64" s="14" t="s">
        <v>56</v>
      </c>
      <c r="M64" s="5">
        <v>3.8</v>
      </c>
      <c r="N64" s="15" t="s">
        <v>67</v>
      </c>
      <c r="O64" s="2">
        <v>-7.5</v>
      </c>
      <c r="P64" s="3">
        <v>3</v>
      </c>
      <c r="Q64" s="2">
        <v>-11.870513349333301</v>
      </c>
      <c r="R64" s="2">
        <f t="shared" si="75"/>
        <v>6.6759767076650487</v>
      </c>
      <c r="T64" s="2">
        <v>-16.898309173333299</v>
      </c>
      <c r="U64" s="2">
        <f t="shared" si="76"/>
        <v>9.5036090790826471</v>
      </c>
      <c r="W64" s="6">
        <f t="shared" si="77"/>
        <v>8.2124067887954872</v>
      </c>
      <c r="X64" s="6">
        <f t="shared" si="78"/>
        <v>-0.61221952995066198</v>
      </c>
      <c r="Y64" s="6">
        <f t="shared" si="79"/>
        <v>0.69790106273775077</v>
      </c>
      <c r="Z64" s="2">
        <v>39.1122904720497</v>
      </c>
      <c r="AA64" s="2">
        <f t="shared" si="70"/>
        <v>29.553246680680754</v>
      </c>
      <c r="AC64" s="2">
        <v>56.605284116071402</v>
      </c>
      <c r="AD64" s="2">
        <f t="shared" si="71"/>
        <v>42.770952678103555</v>
      </c>
      <c r="AF64" s="6">
        <f t="shared" si="72"/>
        <v>36.761044478916411</v>
      </c>
      <c r="AG64" s="6">
        <f t="shared" si="73"/>
        <v>0.47585681778042166</v>
      </c>
      <c r="AH64" s="6">
        <f t="shared" si="74"/>
        <v>0.6855366425856757</v>
      </c>
      <c r="BO64" s="2">
        <v>8.7381399999999996</v>
      </c>
      <c r="BP64" s="2">
        <f>BQ64*(P64^0.5)</f>
        <v>0.24316261287459465</v>
      </c>
      <c r="BQ64" s="2">
        <v>0.14038999999999999</v>
      </c>
      <c r="BR64" s="2">
        <v>7.8981199999999996</v>
      </c>
      <c r="BS64" s="2">
        <f>BT64*(P64^0.5)</f>
        <v>0.15200477887224517</v>
      </c>
      <c r="BT64" s="2">
        <v>8.7760000000000296E-2</v>
      </c>
      <c r="BU64" s="22">
        <f t="shared" ref="BU64:BU67" si="80">LN(BR64)-LN(BO64)</f>
        <v>-0.10107259590492168</v>
      </c>
      <c r="BV64" s="22">
        <f>(BS64^2)/(P64*(BR64^2))+(BP64^2)/(P64*(BO64^2))</f>
        <v>3.8159308872630414E-4</v>
      </c>
      <c r="BW64" s="2">
        <v>0.89314400000000005</v>
      </c>
      <c r="BX64" s="2">
        <v>5.5939999999999896E-3</v>
      </c>
      <c r="BZ64" s="2">
        <v>0.87098600000000004</v>
      </c>
      <c r="CA64" s="2">
        <v>1.2126E-2</v>
      </c>
      <c r="CC64" s="22">
        <f t="shared" ref="CC64:CC67" si="81">LN(BZ64)-LN(BW64)</f>
        <v>-2.512191883120328E-2</v>
      </c>
      <c r="CD64" s="22">
        <f>(CA64^2)/(P64*(BZ64^2))+(BX64^2)/(P64*(BW64^2))</f>
        <v>7.7684951874870656E-5</v>
      </c>
      <c r="CE64" s="2">
        <v>193.84299999999999</v>
      </c>
      <c r="CF64" s="2">
        <f>CG64*(P64^0.5)</f>
        <v>24.948459832222106</v>
      </c>
      <c r="CG64" s="2">
        <v>14.404</v>
      </c>
      <c r="CH64" s="2">
        <v>196.44399999999999</v>
      </c>
      <c r="CI64" s="2">
        <f>CJ64*(P64^0.5)</f>
        <v>12.981720802728734</v>
      </c>
      <c r="CJ64" s="2">
        <v>7.4950000000000001</v>
      </c>
      <c r="CK64" s="22">
        <f t="shared" ref="CK64:CK65" si="82">LN(CH64)-LN(CE64)</f>
        <v>1.3328850345064147E-2</v>
      </c>
      <c r="CL64" s="22">
        <f>(CI64^2)/(P64*(CH64^2))+(CF64^2)/(P64*(CE64^2))</f>
        <v>6.9772926054240186E-3</v>
      </c>
    </row>
    <row r="65" spans="1:90">
      <c r="A65" s="1">
        <v>24</v>
      </c>
      <c r="B65" s="1" t="s">
        <v>109</v>
      </c>
      <c r="C65" s="1" t="s">
        <v>77</v>
      </c>
      <c r="D65" s="2">
        <v>37.6</v>
      </c>
      <c r="E65" s="2">
        <v>116.35</v>
      </c>
      <c r="F65" s="1" t="s">
        <v>70</v>
      </c>
      <c r="G65" s="3">
        <v>20</v>
      </c>
      <c r="H65" s="4">
        <v>12.9</v>
      </c>
      <c r="I65" s="4">
        <v>545</v>
      </c>
      <c r="J65" s="1" t="s">
        <v>78</v>
      </c>
      <c r="K65" s="3">
        <v>2</v>
      </c>
      <c r="L65" s="14" t="s">
        <v>56</v>
      </c>
      <c r="M65" s="5">
        <v>3.7</v>
      </c>
      <c r="N65" s="15" t="s">
        <v>67</v>
      </c>
      <c r="O65" s="2">
        <v>-7.5</v>
      </c>
      <c r="P65" s="3">
        <v>3</v>
      </c>
      <c r="Q65" s="2">
        <v>-17.321064833333299</v>
      </c>
      <c r="R65" s="2">
        <f t="shared" si="75"/>
        <v>9.7413668622666467</v>
      </c>
      <c r="T65" s="2">
        <v>-20.292084615384599</v>
      </c>
      <c r="U65" s="2">
        <f t="shared" si="76"/>
        <v>11.412268387692299</v>
      </c>
      <c r="W65" s="6">
        <f t="shared" si="77"/>
        <v>10.609761969478573</v>
      </c>
      <c r="X65" s="6">
        <f t="shared" si="78"/>
        <v>-0.28002699689193067</v>
      </c>
      <c r="Y65" s="6">
        <f t="shared" si="79"/>
        <v>0.6732012599156928</v>
      </c>
      <c r="Z65" s="2">
        <v>65.129916453781505</v>
      </c>
      <c r="AA65" s="2">
        <f t="shared" si="70"/>
        <v>49.21216487247731</v>
      </c>
      <c r="AC65" s="2">
        <v>72.422103061224504</v>
      </c>
      <c r="AD65" s="2">
        <f t="shared" si="71"/>
        <v>54.722141073061238</v>
      </c>
      <c r="AF65" s="6">
        <f t="shared" si="72"/>
        <v>52.040128242808478</v>
      </c>
      <c r="AG65" s="6">
        <f t="shared" si="73"/>
        <v>0.14012622285285625</v>
      </c>
      <c r="AH65" s="6">
        <f t="shared" si="74"/>
        <v>0.66830294652758404</v>
      </c>
      <c r="BO65" s="2">
        <v>8.9090100000000003</v>
      </c>
      <c r="BP65" s="2">
        <f>BQ65*(P65^0.5)</f>
        <v>0.1064518426331837</v>
      </c>
      <c r="BQ65" s="2">
        <v>6.1460000000000299E-2</v>
      </c>
      <c r="BR65" s="2">
        <v>8.7093399999999992</v>
      </c>
      <c r="BS65" s="2">
        <f>BT65*(P65^0.5)</f>
        <v>9.1261757050804304E-2</v>
      </c>
      <c r="BT65" s="2">
        <v>5.2690000000000098E-2</v>
      </c>
      <c r="BU65" s="22">
        <f t="shared" si="80"/>
        <v>-2.266711117626441E-2</v>
      </c>
      <c r="BV65" s="22">
        <f>(BS65^2)/(P65*(BR65^2))+(BP65^2)/(P65*(BO65^2))</f>
        <v>8.4191558497025734E-5</v>
      </c>
      <c r="BW65" s="2">
        <v>0.96445099999999995</v>
      </c>
      <c r="BX65" s="2">
        <v>1.7718000000000001E-2</v>
      </c>
      <c r="BZ65" s="2">
        <v>0.90126899999999999</v>
      </c>
      <c r="CA65" s="2">
        <v>5.5939999999999896E-3</v>
      </c>
      <c r="CC65" s="22">
        <f t="shared" si="81"/>
        <v>-6.7755257322367646E-2</v>
      </c>
      <c r="CD65" s="22">
        <f>(CA65^2)/(P65*(BZ65^2))+(BX65^2)/(P65*(BW65^2))</f>
        <v>1.2534024967833409E-4</v>
      </c>
      <c r="CE65" s="2">
        <v>268.17399999999998</v>
      </c>
      <c r="CF65" s="2">
        <f>CG65*(P65^0.5)</f>
        <v>31.939016891570098</v>
      </c>
      <c r="CG65" s="2">
        <v>18.440000000000001</v>
      </c>
      <c r="CH65" s="2">
        <v>215.488</v>
      </c>
      <c r="CI65" s="2">
        <f>CJ65*(P65^0.5)</f>
        <v>14.959722824972394</v>
      </c>
      <c r="CJ65" s="2">
        <v>8.6370000000000005</v>
      </c>
      <c r="CK65" s="22">
        <f t="shared" si="82"/>
        <v>-0.21873080002956957</v>
      </c>
      <c r="CL65" s="22">
        <f>(CI65^2)/(P65*(CH65^2))+(CF65^2)/(P65*(CE65^2))</f>
        <v>6.3346160726352498E-3</v>
      </c>
    </row>
    <row r="66" spans="1:90">
      <c r="A66" s="1">
        <v>25</v>
      </c>
      <c r="B66" s="1" t="s">
        <v>110</v>
      </c>
      <c r="C66" s="1" t="s">
        <v>94</v>
      </c>
      <c r="D66" s="2">
        <v>36.83</v>
      </c>
      <c r="E66" s="2">
        <v>116.56</v>
      </c>
      <c r="F66" s="1" t="s">
        <v>70</v>
      </c>
      <c r="G66" s="3">
        <v>23</v>
      </c>
      <c r="H66" s="4">
        <v>13.4</v>
      </c>
      <c r="I66" s="4">
        <v>567</v>
      </c>
      <c r="J66" t="s">
        <v>55</v>
      </c>
      <c r="K66" s="3">
        <v>3</v>
      </c>
      <c r="L66" s="14" t="s">
        <v>56</v>
      </c>
      <c r="M66" s="5">
        <v>1.7</v>
      </c>
      <c r="N66" s="15" t="s">
        <v>57</v>
      </c>
      <c r="O66" s="2">
        <v>-8.5</v>
      </c>
      <c r="P66" s="3">
        <v>4</v>
      </c>
      <c r="Q66" s="2">
        <v>1332.53</v>
      </c>
      <c r="R66" s="2">
        <f t="shared" ref="R66:R67" si="83">S66*(P66^0.5)</f>
        <v>215.9</v>
      </c>
      <c r="S66" s="2">
        <v>107.95</v>
      </c>
      <c r="T66" s="2">
        <v>1796.21</v>
      </c>
      <c r="U66" s="2">
        <f t="shared" ref="U66:U67" si="84">V66*(P66^0.5)</f>
        <v>431.58</v>
      </c>
      <c r="V66" s="2">
        <v>215.79</v>
      </c>
      <c r="W66" s="6">
        <f t="shared" si="77"/>
        <v>341.22874029014616</v>
      </c>
      <c r="X66" s="6">
        <f t="shared" si="78"/>
        <v>1.3588538867087627</v>
      </c>
      <c r="Y66" s="6">
        <f t="shared" si="79"/>
        <v>0.61540524283896947</v>
      </c>
      <c r="Z66" s="2">
        <v>2340.1999999999998</v>
      </c>
      <c r="AA66" s="2">
        <f t="shared" ref="AA66:AA67" si="85">AB66*(P66^0.5)</f>
        <v>247.62</v>
      </c>
      <c r="AB66" s="2">
        <v>123.81</v>
      </c>
      <c r="AC66" s="2">
        <v>2455.08</v>
      </c>
      <c r="AD66" s="2">
        <f t="shared" ref="AD66:AD67" si="86">AE66*(P66^0.5)</f>
        <v>174.8400000000002</v>
      </c>
      <c r="AE66" s="2">
        <v>87.420000000000101</v>
      </c>
      <c r="AF66" s="6">
        <f t="shared" si="72"/>
        <v>214.34165484105051</v>
      </c>
      <c r="AG66" s="6">
        <f t="shared" si="73"/>
        <v>0.53596674937119315</v>
      </c>
      <c r="AH66" s="6">
        <f t="shared" si="74"/>
        <v>0.51795377227697026</v>
      </c>
      <c r="AY66" s="2">
        <v>5</v>
      </c>
      <c r="AZ66" s="2">
        <f>BA66*(P66^0.5)</f>
        <v>0.2</v>
      </c>
      <c r="BA66" s="2">
        <v>0.1</v>
      </c>
      <c r="BB66" s="2">
        <v>5.9</v>
      </c>
      <c r="BC66" s="2">
        <f>BD66*(P66^0.5)</f>
        <v>0.4</v>
      </c>
      <c r="BD66" s="2">
        <v>0.2</v>
      </c>
      <c r="BE66" s="22">
        <f t="shared" ref="BE66:BE67" si="87">LN(BB66)-LN(AY66)</f>
        <v>0.16551443847757352</v>
      </c>
      <c r="BF66" s="22">
        <f>(BC66^2)/(P66*(BB66^2))+(AZ66^2)/(P66*(AY66^2))</f>
        <v>1.5490950876185005E-3</v>
      </c>
      <c r="BG66" s="2">
        <v>50.4</v>
      </c>
      <c r="BH66" s="2">
        <f>BI66*(P66^0.5)</f>
        <v>4.8</v>
      </c>
      <c r="BI66" s="2">
        <v>2.4</v>
      </c>
      <c r="BJ66" s="2">
        <v>54.4</v>
      </c>
      <c r="BK66" s="2">
        <f>BL66*(P66^0.5)</f>
        <v>13.8</v>
      </c>
      <c r="BL66" s="2">
        <v>6.9</v>
      </c>
      <c r="BM66" s="22">
        <f t="shared" ref="BM66:BM67" si="88">LN(BJ66)-LN(BG66)</f>
        <v>7.6372978784573942E-2</v>
      </c>
      <c r="BN66" s="22">
        <f>(BK66^2)/(P66*(BJ66^2))+(BH66^2)/(P66*(BG66^2))</f>
        <v>1.8355511628671082E-2</v>
      </c>
      <c r="BO66" s="2">
        <v>19.7</v>
      </c>
      <c r="BP66" s="2">
        <f>BQ66*(P66^0.5)</f>
        <v>0.8</v>
      </c>
      <c r="BQ66" s="2">
        <v>0.4</v>
      </c>
      <c r="BR66" s="2">
        <v>20.8</v>
      </c>
      <c r="BS66" s="2">
        <f>BT66*(P66^0.5)</f>
        <v>2.6</v>
      </c>
      <c r="BT66" s="2">
        <v>1.3</v>
      </c>
      <c r="BU66" s="22">
        <f t="shared" si="80"/>
        <v>5.4334350963329836E-2</v>
      </c>
      <c r="BV66" s="22">
        <f>(BS66^2)/(P66*(BR66^2))+(BP66^2)/(P66*(BO66^2))</f>
        <v>4.3185255031049502E-3</v>
      </c>
      <c r="BW66" s="2">
        <v>0.9</v>
      </c>
      <c r="BX66" s="2">
        <f>BY66*(P66^0.5)</f>
        <v>0.6</v>
      </c>
      <c r="BY66" s="2">
        <v>0.3</v>
      </c>
      <c r="BZ66" s="2">
        <v>1.1000000000000001</v>
      </c>
      <c r="CA66" s="2">
        <f>CB66*(P66^0.5)</f>
        <v>0.2</v>
      </c>
      <c r="CB66" s="2">
        <v>0.1</v>
      </c>
      <c r="CC66" s="22">
        <f t="shared" si="81"/>
        <v>0.20067069546215122</v>
      </c>
      <c r="CD66" s="22">
        <f>(CA66^2)/(P66*(BZ66^2))+(BX66^2)/(P66*(BW66^2))</f>
        <v>0.11937557392102846</v>
      </c>
    </row>
    <row r="67" spans="1:90">
      <c r="A67" s="1">
        <v>25</v>
      </c>
      <c r="B67" s="1" t="s">
        <v>110</v>
      </c>
      <c r="C67" s="1" t="s">
        <v>94</v>
      </c>
      <c r="D67" s="2">
        <v>36.83</v>
      </c>
      <c r="E67" s="2">
        <v>116.56</v>
      </c>
      <c r="F67" s="1" t="s">
        <v>70</v>
      </c>
      <c r="G67" s="3">
        <v>23</v>
      </c>
      <c r="H67" s="4">
        <v>13.4</v>
      </c>
      <c r="I67" s="4">
        <v>567</v>
      </c>
      <c r="J67" t="s">
        <v>55</v>
      </c>
      <c r="K67" s="3">
        <v>3</v>
      </c>
      <c r="L67" s="14" t="s">
        <v>56</v>
      </c>
      <c r="M67" s="5">
        <v>1.7</v>
      </c>
      <c r="N67" s="15" t="s">
        <v>57</v>
      </c>
      <c r="O67" s="2">
        <v>-8.5</v>
      </c>
      <c r="P67" s="3">
        <v>4</v>
      </c>
      <c r="Q67" s="2">
        <v>880.00800000000004</v>
      </c>
      <c r="R67" s="2">
        <f t="shared" si="83"/>
        <v>388.56400000000002</v>
      </c>
      <c r="S67" s="2">
        <v>194.28200000000001</v>
      </c>
      <c r="T67" s="2">
        <v>1768.16</v>
      </c>
      <c r="U67" s="2">
        <f t="shared" si="84"/>
        <v>172.67999999999981</v>
      </c>
      <c r="V67" s="2">
        <v>86.339999999999904</v>
      </c>
      <c r="W67" s="6">
        <f t="shared" si="77"/>
        <v>300.66623064122115</v>
      </c>
      <c r="X67" s="6">
        <f t="shared" si="78"/>
        <v>2.9539466341326959</v>
      </c>
      <c r="Y67" s="6">
        <f t="shared" si="79"/>
        <v>1.0453625448314927</v>
      </c>
      <c r="Z67" s="2">
        <v>2343.46</v>
      </c>
      <c r="AA67" s="2">
        <f t="shared" si="85"/>
        <v>349.62</v>
      </c>
      <c r="AB67" s="2">
        <v>174.81</v>
      </c>
      <c r="AC67" s="2">
        <v>2159.8000000000002</v>
      </c>
      <c r="AD67" s="2">
        <f t="shared" si="86"/>
        <v>247.62</v>
      </c>
      <c r="AE67" s="2">
        <v>123.81</v>
      </c>
      <c r="AF67" s="6">
        <f t="shared" si="72"/>
        <v>302.94373140898625</v>
      </c>
      <c r="AG67" s="6">
        <f t="shared" si="73"/>
        <v>-0.60625119769206071</v>
      </c>
      <c r="AH67" s="6">
        <f t="shared" si="74"/>
        <v>0.52297128216894118</v>
      </c>
      <c r="AY67" s="2">
        <v>4.8</v>
      </c>
      <c r="AZ67" s="2">
        <f>BA67*(P67^0.5)</f>
        <v>5.2</v>
      </c>
      <c r="BA67" s="2">
        <v>2.6</v>
      </c>
      <c r="BB67" s="2">
        <v>4.0999999999999996</v>
      </c>
      <c r="BC67" s="2">
        <f>BD67*(P67^0.5)</f>
        <v>2</v>
      </c>
      <c r="BD67" s="2">
        <v>1</v>
      </c>
      <c r="BE67" s="22">
        <f t="shared" si="87"/>
        <v>-0.1576289442035832</v>
      </c>
      <c r="BF67" s="22">
        <f>(BC67^2)/(P67*(BB67^2))+(AZ67^2)/(P67*(AY67^2))</f>
        <v>0.35289117753982424</v>
      </c>
      <c r="BG67" s="2">
        <v>39.200000000000003</v>
      </c>
      <c r="BH67" s="2">
        <f>BI67*(P67^0.5)</f>
        <v>5.4</v>
      </c>
      <c r="BI67" s="2">
        <v>2.7</v>
      </c>
      <c r="BJ67" s="2">
        <v>40.9</v>
      </c>
      <c r="BK67" s="2">
        <f>BL67*(P67^0.5)</f>
        <v>17.2</v>
      </c>
      <c r="BL67" s="2">
        <v>8.6</v>
      </c>
      <c r="BM67" s="22">
        <f t="shared" si="88"/>
        <v>4.2453316252339057E-2</v>
      </c>
      <c r="BN67" s="22">
        <f>(BK67^2)/(P67*(BJ67^2))+(BH67^2)/(P67*(BG67^2))</f>
        <v>4.8957147803155916E-2</v>
      </c>
      <c r="BO67" s="2">
        <v>23.2</v>
      </c>
      <c r="BP67" s="2">
        <f>BQ67*(P67^0.5)</f>
        <v>2.4</v>
      </c>
      <c r="BQ67" s="2">
        <v>1.2</v>
      </c>
      <c r="BR67" s="2">
        <v>22.5</v>
      </c>
      <c r="BS67" s="2">
        <f>BT67*(P67^0.5)</f>
        <v>0.4</v>
      </c>
      <c r="BT67" s="2">
        <v>0.2</v>
      </c>
      <c r="BU67" s="22">
        <f t="shared" si="80"/>
        <v>-3.0636969461890207E-2</v>
      </c>
      <c r="BV67" s="22">
        <f>(BS67^2)/(P67*(BR67^2))+(BP67^2)/(P67*(BO67^2))</f>
        <v>2.7543987903876923E-3</v>
      </c>
      <c r="BW67" s="2">
        <v>1.2</v>
      </c>
      <c r="BX67" s="2">
        <f>BY67*(P67^0.5)</f>
        <v>0.8</v>
      </c>
      <c r="BY67" s="2">
        <v>0.4</v>
      </c>
      <c r="BZ67" s="2">
        <v>1.2</v>
      </c>
      <c r="CA67" s="2">
        <f>CB67*(P67^0.5)</f>
        <v>0.8</v>
      </c>
      <c r="CB67" s="2">
        <v>0.4</v>
      </c>
      <c r="CC67" s="22">
        <f t="shared" si="81"/>
        <v>0</v>
      </c>
      <c r="CD67" s="22">
        <f>(CA67^2)/(P67*(BZ67^2))+(BX67^2)/(P67*(BW67^2))</f>
        <v>0.22222222222222227</v>
      </c>
    </row>
    <row r="68" spans="1:90">
      <c r="A68" s="1">
        <v>26</v>
      </c>
      <c r="B68" s="1" t="s">
        <v>111</v>
      </c>
      <c r="C68" s="1" t="s">
        <v>112</v>
      </c>
      <c r="D68" s="2">
        <v>42.5</v>
      </c>
      <c r="E68" s="2" t="s">
        <v>113</v>
      </c>
      <c r="F68" s="1" t="s">
        <v>60</v>
      </c>
      <c r="G68" s="3">
        <v>277</v>
      </c>
      <c r="H68" s="4">
        <v>7</v>
      </c>
      <c r="I68" s="4">
        <v>108</v>
      </c>
      <c r="J68" s="1" t="s">
        <v>78</v>
      </c>
      <c r="K68" s="3">
        <v>1</v>
      </c>
      <c r="L68" s="14" t="s">
        <v>56</v>
      </c>
      <c r="M68" s="3">
        <v>5</v>
      </c>
      <c r="N68" s="15" t="s">
        <v>67</v>
      </c>
      <c r="O68" s="2">
        <v>-8.16</v>
      </c>
      <c r="P68" s="3">
        <v>6</v>
      </c>
      <c r="Q68" s="2">
        <v>115.291</v>
      </c>
      <c r="R68" s="2">
        <f t="shared" ref="R68:R83" si="89">ABS(Q68*0.5624)</f>
        <v>64.839658400000005</v>
      </c>
      <c r="T68" s="2">
        <v>131.86699999999999</v>
      </c>
      <c r="U68" s="2">
        <f t="shared" ref="U68:U83" si="90">ABS(T68*0.5624)</f>
        <v>74.162000800000001</v>
      </c>
      <c r="W68" s="6">
        <f t="shared" si="77"/>
        <v>69.656958245705397</v>
      </c>
      <c r="X68" s="6">
        <f t="shared" si="78"/>
        <v>0.23796617620784444</v>
      </c>
      <c r="Y68" s="6">
        <f t="shared" si="79"/>
        <v>0.33569282920912424</v>
      </c>
      <c r="Z68" s="2">
        <v>2.1594913999999998</v>
      </c>
      <c r="AA68" s="2">
        <f t="shared" ref="AA68:AA69" si="91">ABS(Z68*0.7556)</f>
        <v>1.63171170184</v>
      </c>
      <c r="AC68" s="2">
        <v>2.998424</v>
      </c>
      <c r="AD68" s="2">
        <f t="shared" ref="AD68:AD69" si="92">ABS(AC68*0.7556)</f>
        <v>2.2656091744000002</v>
      </c>
      <c r="AF68" s="6">
        <f t="shared" si="72"/>
        <v>1.9742679667470471</v>
      </c>
      <c r="AG68" s="6">
        <f t="shared" si="73"/>
        <v>0.42493350149538656</v>
      </c>
      <c r="AH68" s="6">
        <f t="shared" si="74"/>
        <v>0.34085702002888041</v>
      </c>
    </row>
    <row r="69" spans="1:90">
      <c r="A69" s="1">
        <v>27</v>
      </c>
      <c r="B69" s="1" t="s">
        <v>114</v>
      </c>
      <c r="C69" s="1" t="s">
        <v>115</v>
      </c>
      <c r="D69" s="2">
        <v>48.5</v>
      </c>
      <c r="E69" s="2">
        <v>41.344999999999999</v>
      </c>
      <c r="F69" s="1" t="s">
        <v>70</v>
      </c>
      <c r="G69" s="3">
        <v>477</v>
      </c>
      <c r="H69" s="4">
        <v>13</v>
      </c>
      <c r="I69" s="4">
        <v>938</v>
      </c>
      <c r="J69" s="1" t="s">
        <v>78</v>
      </c>
      <c r="K69" s="3">
        <v>1</v>
      </c>
      <c r="L69" s="14" t="s">
        <v>56</v>
      </c>
      <c r="M69" s="5">
        <v>3</v>
      </c>
      <c r="N69" s="15" t="s">
        <v>67</v>
      </c>
      <c r="O69" s="2">
        <v>-4.7300000000000004</v>
      </c>
      <c r="P69" s="3">
        <v>3</v>
      </c>
      <c r="Z69" s="2">
        <v>11.460804363636401</v>
      </c>
      <c r="AA69" s="2">
        <f t="shared" si="91"/>
        <v>8.6597837771636641</v>
      </c>
      <c r="AC69" s="2">
        <v>3.9734036363636398</v>
      </c>
      <c r="AD69" s="2">
        <f t="shared" si="92"/>
        <v>3.0023037876363663</v>
      </c>
      <c r="AF69" s="6">
        <f t="shared" si="72"/>
        <v>6.4809599250605867</v>
      </c>
      <c r="AG69" s="6">
        <f t="shared" si="73"/>
        <v>-1.1552919341964245</v>
      </c>
      <c r="AH69" s="6">
        <f t="shared" si="74"/>
        <v>0.77789162110160959</v>
      </c>
      <c r="AY69" s="2">
        <v>0.4</v>
      </c>
      <c r="AZ69" s="2">
        <f>AY69*0.3135</f>
        <v>0.12540000000000001</v>
      </c>
      <c r="BB69" s="2">
        <v>0.5</v>
      </c>
      <c r="BC69" s="2">
        <f>BB69*0.3135</f>
        <v>0.15675</v>
      </c>
      <c r="BE69" s="22">
        <f>LN(BB69)-LN(AY69)</f>
        <v>0.22314355131420971</v>
      </c>
      <c r="BF69" s="22">
        <f>(BC69^2)/(P69*(BB69^2))+(AZ69^2)/(P69*(AY69^2))</f>
        <v>6.5521499999999996E-2</v>
      </c>
      <c r="BG69" s="2">
        <v>1.9</v>
      </c>
      <c r="BH69" s="2">
        <f>BG69*0.2326</f>
        <v>0.44194</v>
      </c>
      <c r="BJ69" s="2">
        <v>2.1</v>
      </c>
      <c r="BK69" s="2">
        <f>BJ69*0.2326</f>
        <v>0.48846000000000001</v>
      </c>
      <c r="BM69" s="22">
        <f>LN(BJ69)-LN(BG69)</f>
        <v>0.10008345855698264</v>
      </c>
      <c r="BN69" s="22">
        <f>(BK69^2)/(P69*(BJ69^2))+(BH69^2)/(P69*(BG69^2))</f>
        <v>3.6068506666666666E-2</v>
      </c>
    </row>
    <row r="70" spans="1:90">
      <c r="A70" s="1">
        <v>28</v>
      </c>
      <c r="B70" s="1" t="s">
        <v>116</v>
      </c>
      <c r="C70" s="1" t="s">
        <v>117</v>
      </c>
      <c r="D70" s="2">
        <v>68.33</v>
      </c>
      <c r="E70" s="2">
        <v>20.85</v>
      </c>
      <c r="F70" s="1" t="s">
        <v>54</v>
      </c>
      <c r="G70" s="3">
        <v>450</v>
      </c>
      <c r="H70" s="4">
        <v>-1.7</v>
      </c>
      <c r="I70" s="4">
        <v>1012</v>
      </c>
      <c r="J70" s="1" t="s">
        <v>61</v>
      </c>
      <c r="K70" s="3">
        <v>5</v>
      </c>
      <c r="L70" s="15" t="s">
        <v>85</v>
      </c>
      <c r="M70" s="5">
        <v>1.5</v>
      </c>
      <c r="N70" s="15" t="s">
        <v>57</v>
      </c>
      <c r="O70" s="2">
        <v>-4.8099999999999996</v>
      </c>
      <c r="P70" s="3">
        <v>6</v>
      </c>
      <c r="Q70" s="2">
        <v>-16.664474999999999</v>
      </c>
      <c r="R70" s="2">
        <f t="shared" si="89"/>
        <v>9.3721007400000005</v>
      </c>
      <c r="T70" s="2">
        <v>-79.229550000000003</v>
      </c>
      <c r="U70" s="2">
        <f t="shared" si="90"/>
        <v>44.558698920000005</v>
      </c>
      <c r="W70" s="6">
        <f t="shared" ref="W70:W113" si="93">(((P70-1)*(U70^2)+(P70-1)*(R70^2))/(P70+P70-2))^0.5</f>
        <v>32.197157651910196</v>
      </c>
      <c r="X70" s="6">
        <f t="shared" ref="X70:X113" si="94">(T70-Q70)/W70</f>
        <v>-1.9431862798698984</v>
      </c>
      <c r="Y70" s="6">
        <f t="shared" ref="Y70:Y113" si="95">((P70+P70)/(P70*P70))+(X70^2)/(2*(P70+P70))</f>
        <v>0.49066553826144232</v>
      </c>
    </row>
    <row r="71" spans="1:90">
      <c r="A71" s="1">
        <v>28</v>
      </c>
      <c r="B71" s="1" t="s">
        <v>116</v>
      </c>
      <c r="C71" s="1" t="s">
        <v>117</v>
      </c>
      <c r="D71" s="2">
        <v>68.33</v>
      </c>
      <c r="E71" s="2">
        <v>20.85</v>
      </c>
      <c r="F71" s="1" t="s">
        <v>54</v>
      </c>
      <c r="G71" s="3">
        <v>450</v>
      </c>
      <c r="H71" s="4">
        <v>-1.7</v>
      </c>
      <c r="I71" s="4">
        <v>1012</v>
      </c>
      <c r="J71" s="1" t="s">
        <v>61</v>
      </c>
      <c r="K71" s="3">
        <v>5</v>
      </c>
      <c r="L71" s="15" t="s">
        <v>85</v>
      </c>
      <c r="M71" s="5">
        <v>1.5</v>
      </c>
      <c r="N71" s="15" t="s">
        <v>57</v>
      </c>
      <c r="O71" s="2">
        <v>-4.8099999999999996</v>
      </c>
      <c r="P71" s="3">
        <v>6</v>
      </c>
      <c r="Q71" s="2">
        <v>-115.94025000000001</v>
      </c>
      <c r="R71" s="2">
        <f t="shared" si="89"/>
        <v>65.204796600000009</v>
      </c>
      <c r="T71" s="2">
        <v>-94.488299999999995</v>
      </c>
      <c r="U71" s="2">
        <f t="shared" si="90"/>
        <v>53.14021992</v>
      </c>
      <c r="W71" s="6">
        <f t="shared" si="93"/>
        <v>59.479191625279078</v>
      </c>
      <c r="X71" s="6">
        <f t="shared" si="94"/>
        <v>0.36066310610184521</v>
      </c>
      <c r="Y71" s="6">
        <f t="shared" si="95"/>
        <v>0.33875324483762626</v>
      </c>
    </row>
    <row r="72" spans="1:90">
      <c r="A72" s="1">
        <v>29</v>
      </c>
      <c r="B72" s="1" t="s">
        <v>118</v>
      </c>
      <c r="C72" s="1" t="s">
        <v>119</v>
      </c>
      <c r="D72" s="2">
        <v>68.63</v>
      </c>
      <c r="E72" s="2">
        <v>149.57</v>
      </c>
      <c r="F72" s="1" t="s">
        <v>120</v>
      </c>
      <c r="G72" s="3">
        <v>760</v>
      </c>
      <c r="H72" s="4">
        <v>-7</v>
      </c>
      <c r="I72" s="4">
        <v>316</v>
      </c>
      <c r="J72" s="1" t="s">
        <v>61</v>
      </c>
      <c r="K72" s="3">
        <v>2</v>
      </c>
      <c r="L72" s="14" t="s">
        <v>56</v>
      </c>
      <c r="M72" s="5">
        <v>2</v>
      </c>
      <c r="N72" s="15" t="s">
        <v>67</v>
      </c>
      <c r="O72" s="2">
        <v>20</v>
      </c>
      <c r="P72" s="3">
        <v>10</v>
      </c>
      <c r="Q72" s="2">
        <v>2315.9270833333298</v>
      </c>
      <c r="R72" s="2">
        <f t="shared" si="89"/>
        <v>1302.4773916666647</v>
      </c>
      <c r="T72" s="2">
        <v>2636.9697916666701</v>
      </c>
      <c r="U72" s="2">
        <f t="shared" si="90"/>
        <v>1483.0318108333354</v>
      </c>
      <c r="W72" s="6">
        <f t="shared" si="93"/>
        <v>1395.6773817301762</v>
      </c>
      <c r="X72" s="6">
        <f t="shared" si="94"/>
        <v>0.23002644632340027</v>
      </c>
      <c r="Y72" s="6">
        <f t="shared" si="95"/>
        <v>0.20132280415020432</v>
      </c>
    </row>
    <row r="73" spans="1:90">
      <c r="A73" s="1">
        <v>29</v>
      </c>
      <c r="B73" s="1" t="s">
        <v>118</v>
      </c>
      <c r="C73" s="1" t="s">
        <v>119</v>
      </c>
      <c r="D73" s="2">
        <v>68.63</v>
      </c>
      <c r="E73" s="2">
        <v>149.57</v>
      </c>
      <c r="F73" s="1" t="s">
        <v>120</v>
      </c>
      <c r="G73" s="3">
        <v>760</v>
      </c>
      <c r="H73" s="4">
        <v>-7</v>
      </c>
      <c r="I73" s="4">
        <v>316</v>
      </c>
      <c r="J73" s="1" t="s">
        <v>61</v>
      </c>
      <c r="K73" s="3">
        <v>2</v>
      </c>
      <c r="L73" s="14" t="s">
        <v>56</v>
      </c>
      <c r="M73" s="5">
        <v>2</v>
      </c>
      <c r="N73" s="15" t="s">
        <v>67</v>
      </c>
      <c r="O73" s="2">
        <v>20</v>
      </c>
      <c r="P73" s="3">
        <v>10</v>
      </c>
      <c r="Q73" s="2">
        <v>2826.4520833333299</v>
      </c>
      <c r="R73" s="2">
        <f t="shared" si="89"/>
        <v>1589.5966516666647</v>
      </c>
      <c r="T73" s="2">
        <v>3457.7458333333302</v>
      </c>
      <c r="U73" s="2">
        <f t="shared" si="90"/>
        <v>1944.6362566666648</v>
      </c>
      <c r="W73" s="6">
        <f t="shared" si="93"/>
        <v>1776.0106539281248</v>
      </c>
      <c r="X73" s="6">
        <f t="shared" si="94"/>
        <v>0.35545606024588</v>
      </c>
      <c r="Y73" s="6">
        <f t="shared" si="95"/>
        <v>0.20315872526913809</v>
      </c>
    </row>
    <row r="74" spans="1:90">
      <c r="A74" s="1">
        <v>29</v>
      </c>
      <c r="B74" s="1" t="s">
        <v>118</v>
      </c>
      <c r="C74" s="1" t="s">
        <v>119</v>
      </c>
      <c r="D74" s="2">
        <v>68.63</v>
      </c>
      <c r="E74" s="2">
        <v>149.57</v>
      </c>
      <c r="F74" s="1" t="s">
        <v>120</v>
      </c>
      <c r="G74" s="3">
        <v>760</v>
      </c>
      <c r="H74" s="4">
        <v>-7</v>
      </c>
      <c r="I74" s="4">
        <v>316</v>
      </c>
      <c r="J74" s="1" t="s">
        <v>61</v>
      </c>
      <c r="K74" s="3">
        <v>2</v>
      </c>
      <c r="L74" s="14" t="s">
        <v>56</v>
      </c>
      <c r="M74" s="5">
        <v>2</v>
      </c>
      <c r="N74" s="15" t="s">
        <v>67</v>
      </c>
      <c r="O74" s="2">
        <v>20</v>
      </c>
      <c r="P74" s="3">
        <v>10</v>
      </c>
      <c r="Q74" s="2">
        <v>1265.6312499999999</v>
      </c>
      <c r="R74" s="2">
        <f t="shared" si="89"/>
        <v>711.79101500000002</v>
      </c>
      <c r="T74" s="2">
        <v>1257.6510416666699</v>
      </c>
      <c r="U74" s="2">
        <f t="shared" si="90"/>
        <v>707.30294583333523</v>
      </c>
      <c r="W74" s="6">
        <f t="shared" si="93"/>
        <v>709.5505289333679</v>
      </c>
      <c r="X74" s="6">
        <f t="shared" si="94"/>
        <v>-1.1246849953485672E-2</v>
      </c>
      <c r="Y74" s="6">
        <f t="shared" si="95"/>
        <v>0.20000316229084691</v>
      </c>
    </row>
    <row r="75" spans="1:90">
      <c r="A75" s="1">
        <v>30</v>
      </c>
      <c r="B75" s="1" t="s">
        <v>121</v>
      </c>
      <c r="C75" s="1" t="s">
        <v>122</v>
      </c>
      <c r="D75" s="2">
        <v>61.78</v>
      </c>
      <c r="E75" s="2">
        <v>24.3</v>
      </c>
      <c r="F75" s="1" t="s">
        <v>60</v>
      </c>
      <c r="G75" s="3">
        <v>161</v>
      </c>
      <c r="H75" s="4">
        <v>3.5</v>
      </c>
      <c r="I75" s="4">
        <v>700</v>
      </c>
      <c r="J75" s="1" t="s">
        <v>61</v>
      </c>
      <c r="K75" s="3">
        <v>3</v>
      </c>
      <c r="L75" s="14" t="s">
        <v>56</v>
      </c>
      <c r="M75" s="5">
        <v>1.5</v>
      </c>
      <c r="N75" s="15" t="s">
        <v>57</v>
      </c>
      <c r="O75" s="2">
        <v>-1</v>
      </c>
      <c r="P75" s="3">
        <v>6</v>
      </c>
      <c r="Q75" s="2">
        <v>4567.6666666666697</v>
      </c>
      <c r="R75" s="2">
        <f t="shared" si="89"/>
        <v>2568.8557333333351</v>
      </c>
      <c r="T75" s="2">
        <v>3171.4791666666702</v>
      </c>
      <c r="U75" s="2">
        <f t="shared" si="90"/>
        <v>1783.6398833333353</v>
      </c>
      <c r="W75" s="6">
        <f t="shared" si="93"/>
        <v>2211.3786437533599</v>
      </c>
      <c r="X75" s="6">
        <f t="shared" si="94"/>
        <v>-0.63136519109647304</v>
      </c>
      <c r="Y75" s="6">
        <f t="shared" si="95"/>
        <v>0.34994258352201191</v>
      </c>
      <c r="Z75" s="2">
        <v>12.4829166666667</v>
      </c>
      <c r="AA75" s="2">
        <f t="shared" ref="AA75:AA83" si="96">ABS(Z75*0.7556)</f>
        <v>9.4320918333333594</v>
      </c>
      <c r="AC75" s="2">
        <v>11.871375</v>
      </c>
      <c r="AD75" s="2">
        <f t="shared" ref="AD75:AD83" si="97">ABS(AC75*0.7556)</f>
        <v>8.9700109500000007</v>
      </c>
      <c r="AF75" s="6">
        <f t="shared" ref="AF75:AF83" si="98">(((P75-1)*(AD75^2)+(P75-1)*(AA75^2))/(P75+P75-2))^0.5</f>
        <v>9.2039516729379276</v>
      </c>
      <c r="AG75" s="6">
        <f t="shared" ref="AG75:AG83" si="99">(AC75-Z75)/AF75</f>
        <v>-6.6443380886581041E-2</v>
      </c>
      <c r="AH75" s="6">
        <f t="shared" ref="AH75:AH83" si="100">((P75+P75)/(P75*P75))+(AG75^2)/(2*(P75+P75))</f>
        <v>0.3335172801193183</v>
      </c>
    </row>
    <row r="76" spans="1:90">
      <c r="A76" s="1">
        <v>30</v>
      </c>
      <c r="B76" s="1" t="s">
        <v>121</v>
      </c>
      <c r="C76" s="1" t="s">
        <v>122</v>
      </c>
      <c r="D76" s="2">
        <v>61.78</v>
      </c>
      <c r="E76" s="2">
        <v>24.3</v>
      </c>
      <c r="F76" s="1" t="s">
        <v>60</v>
      </c>
      <c r="G76" s="3">
        <v>161</v>
      </c>
      <c r="H76" s="4">
        <v>3.5</v>
      </c>
      <c r="I76" s="4">
        <v>700</v>
      </c>
      <c r="J76" s="1" t="s">
        <v>61</v>
      </c>
      <c r="K76" s="3">
        <v>3</v>
      </c>
      <c r="L76" s="14" t="s">
        <v>56</v>
      </c>
      <c r="M76" s="5">
        <v>1.5</v>
      </c>
      <c r="N76" s="15" t="s">
        <v>57</v>
      </c>
      <c r="O76" s="2">
        <v>-1</v>
      </c>
      <c r="P76" s="3">
        <v>6</v>
      </c>
      <c r="Q76" s="2">
        <v>1949.9875</v>
      </c>
      <c r="R76" s="2">
        <f t="shared" si="89"/>
        <v>1096.6729700000001</v>
      </c>
      <c r="T76" s="2">
        <v>1602.12916666667</v>
      </c>
      <c r="U76" s="2">
        <f t="shared" si="90"/>
        <v>901.0374433333352</v>
      </c>
      <c r="W76" s="6">
        <f t="shared" si="93"/>
        <v>1003.6334184893641</v>
      </c>
      <c r="X76" s="6">
        <f t="shared" si="94"/>
        <v>-0.34659899413962802</v>
      </c>
      <c r="Y76" s="6">
        <f t="shared" si="95"/>
        <v>0.33833878594744171</v>
      </c>
      <c r="Z76" s="2">
        <v>11.1925833333333</v>
      </c>
      <c r="AA76" s="2">
        <f t="shared" si="96"/>
        <v>8.4571159666666418</v>
      </c>
      <c r="AC76" s="2">
        <v>13.066791666666701</v>
      </c>
      <c r="AD76" s="2">
        <f t="shared" si="97"/>
        <v>9.8732677833333593</v>
      </c>
      <c r="AF76" s="6">
        <f t="shared" si="98"/>
        <v>9.1925031192558286</v>
      </c>
      <c r="AG76" s="6">
        <f t="shared" si="99"/>
        <v>0.20388443811429743</v>
      </c>
      <c r="AH76" s="6">
        <f t="shared" si="100"/>
        <v>0.33506536933771591</v>
      </c>
    </row>
    <row r="77" spans="1:90">
      <c r="A77" s="1">
        <v>30</v>
      </c>
      <c r="B77" s="1" t="s">
        <v>121</v>
      </c>
      <c r="C77" s="1" t="s">
        <v>122</v>
      </c>
      <c r="D77" s="2">
        <v>61.78</v>
      </c>
      <c r="E77" s="2">
        <v>24.3</v>
      </c>
      <c r="F77" s="1" t="s">
        <v>60</v>
      </c>
      <c r="G77" s="3">
        <v>161</v>
      </c>
      <c r="H77" s="4">
        <v>3.5</v>
      </c>
      <c r="I77" s="4">
        <v>700</v>
      </c>
      <c r="J77" s="1" t="s">
        <v>61</v>
      </c>
      <c r="K77" s="3">
        <v>3</v>
      </c>
      <c r="L77" s="14" t="s">
        <v>56</v>
      </c>
      <c r="M77" s="5">
        <v>1.5</v>
      </c>
      <c r="N77" s="15" t="s">
        <v>57</v>
      </c>
      <c r="O77" s="2">
        <v>-1</v>
      </c>
      <c r="P77" s="3">
        <v>6</v>
      </c>
      <c r="Q77" s="2">
        <v>53.12</v>
      </c>
      <c r="R77" s="2">
        <f t="shared" si="89"/>
        <v>29.874687999999999</v>
      </c>
      <c r="T77" s="2">
        <v>32.4085416666667</v>
      </c>
      <c r="U77" s="2">
        <f t="shared" si="90"/>
        <v>18.226563833333351</v>
      </c>
      <c r="W77" s="6">
        <f t="shared" si="93"/>
        <v>24.745753294938499</v>
      </c>
      <c r="X77" s="6">
        <f t="shared" si="94"/>
        <v>-0.83697021005901739</v>
      </c>
      <c r="Y77" s="6">
        <f t="shared" si="95"/>
        <v>0.36252163052192649</v>
      </c>
      <c r="Z77" s="2">
        <v>16.084958333333301</v>
      </c>
      <c r="AA77" s="2">
        <f t="shared" si="96"/>
        <v>12.153794516666643</v>
      </c>
      <c r="AC77" s="2">
        <v>22.663208333333301</v>
      </c>
      <c r="AD77" s="2">
        <f t="shared" si="97"/>
        <v>17.124320216666643</v>
      </c>
      <c r="AF77" s="6">
        <f t="shared" si="98"/>
        <v>14.848519522772197</v>
      </c>
      <c r="AG77" s="6">
        <f t="shared" si="99"/>
        <v>0.44302396544728728</v>
      </c>
      <c r="AH77" s="6">
        <f t="shared" si="100"/>
        <v>0.34151125974835994</v>
      </c>
    </row>
    <row r="78" spans="1:90">
      <c r="A78" s="1">
        <v>30</v>
      </c>
      <c r="B78" s="1" t="s">
        <v>121</v>
      </c>
      <c r="C78" s="1" t="s">
        <v>59</v>
      </c>
      <c r="D78" s="2">
        <v>62.21</v>
      </c>
      <c r="E78" s="2">
        <v>24.3</v>
      </c>
      <c r="F78" s="1" t="s">
        <v>60</v>
      </c>
      <c r="G78" s="3">
        <v>145</v>
      </c>
      <c r="H78" s="4">
        <v>3.5</v>
      </c>
      <c r="I78" s="4">
        <v>700</v>
      </c>
      <c r="J78" s="1" t="s">
        <v>61</v>
      </c>
      <c r="K78" s="3">
        <v>3</v>
      </c>
      <c r="L78" s="14" t="s">
        <v>56</v>
      </c>
      <c r="M78" s="5">
        <v>1.5</v>
      </c>
      <c r="N78" s="15" t="s">
        <v>57</v>
      </c>
      <c r="O78" s="2">
        <v>-1</v>
      </c>
      <c r="P78" s="3">
        <v>6</v>
      </c>
      <c r="Q78" s="2">
        <v>6788.0416666666697</v>
      </c>
      <c r="R78" s="2">
        <f t="shared" si="89"/>
        <v>3817.594633333335</v>
      </c>
      <c r="T78" s="2">
        <v>6483.75</v>
      </c>
      <c r="U78" s="2">
        <f t="shared" si="90"/>
        <v>3646.4610000000002</v>
      </c>
      <c r="W78" s="6">
        <f t="shared" si="93"/>
        <v>3733.0086129673264</v>
      </c>
      <c r="X78" s="6">
        <f t="shared" si="94"/>
        <v>-8.1513786389255521E-2</v>
      </c>
      <c r="Y78" s="6">
        <f t="shared" si="95"/>
        <v>0.33361018739047971</v>
      </c>
      <c r="Z78" s="2">
        <v>6.2990000000000004</v>
      </c>
      <c r="AA78" s="2">
        <f t="shared" si="96"/>
        <v>4.759524400000001</v>
      </c>
      <c r="AC78" s="2">
        <v>6.897125</v>
      </c>
      <c r="AD78" s="2">
        <f t="shared" si="97"/>
        <v>5.2114676500000003</v>
      </c>
      <c r="AF78" s="6">
        <f t="shared" si="98"/>
        <v>4.9906145704307754</v>
      </c>
      <c r="AG78" s="6">
        <f t="shared" si="99"/>
        <v>0.11984996868799891</v>
      </c>
      <c r="AH78" s="6">
        <f t="shared" si="100"/>
        <v>0.33393183395810472</v>
      </c>
    </row>
    <row r="79" spans="1:90">
      <c r="A79" s="1">
        <v>30</v>
      </c>
      <c r="B79" s="1" t="s">
        <v>121</v>
      </c>
      <c r="C79" s="1" t="s">
        <v>59</v>
      </c>
      <c r="D79" s="2">
        <v>62.21</v>
      </c>
      <c r="E79" s="2">
        <v>24.3</v>
      </c>
      <c r="F79" s="1" t="s">
        <v>60</v>
      </c>
      <c r="G79" s="3">
        <v>145</v>
      </c>
      <c r="H79" s="4">
        <v>3.5</v>
      </c>
      <c r="I79" s="4">
        <v>700</v>
      </c>
      <c r="J79" s="1" t="s">
        <v>61</v>
      </c>
      <c r="K79" s="3">
        <v>3</v>
      </c>
      <c r="L79" s="14" t="s">
        <v>56</v>
      </c>
      <c r="M79" s="5">
        <v>1.5</v>
      </c>
      <c r="N79" s="15" t="s">
        <v>57</v>
      </c>
      <c r="O79" s="2">
        <v>-1</v>
      </c>
      <c r="P79" s="3">
        <v>6</v>
      </c>
      <c r="Q79" s="2">
        <v>5961.0416666666697</v>
      </c>
      <c r="R79" s="2">
        <f t="shared" si="89"/>
        <v>3352.4898333333349</v>
      </c>
      <c r="T79" s="2">
        <v>5460.2916666666697</v>
      </c>
      <c r="U79" s="2">
        <f t="shared" si="90"/>
        <v>3070.868033333335</v>
      </c>
      <c r="W79" s="6">
        <f t="shared" si="93"/>
        <v>3214.7642651329752</v>
      </c>
      <c r="X79" s="6">
        <f t="shared" si="94"/>
        <v>-0.15576569810455046</v>
      </c>
      <c r="Y79" s="6">
        <f t="shared" si="95"/>
        <v>0.33434428969608321</v>
      </c>
      <c r="Z79" s="2">
        <v>14.35</v>
      </c>
      <c r="AA79" s="2">
        <f t="shared" si="96"/>
        <v>10.84286</v>
      </c>
      <c r="AC79" s="2">
        <v>10.6470416666667</v>
      </c>
      <c r="AD79" s="2">
        <f t="shared" si="97"/>
        <v>8.0449046833333586</v>
      </c>
      <c r="AF79" s="6">
        <f t="shared" si="98"/>
        <v>9.5469394138519341</v>
      </c>
      <c r="AG79" s="6">
        <f t="shared" si="99"/>
        <v>-0.38786863232425761</v>
      </c>
      <c r="AH79" s="6">
        <f t="shared" si="100"/>
        <v>0.33960175316421209</v>
      </c>
    </row>
    <row r="80" spans="1:90">
      <c r="A80" s="1">
        <v>30</v>
      </c>
      <c r="B80" s="1" t="s">
        <v>121</v>
      </c>
      <c r="C80" s="1" t="s">
        <v>59</v>
      </c>
      <c r="D80" s="2">
        <v>62.21</v>
      </c>
      <c r="E80" s="2">
        <v>24.3</v>
      </c>
      <c r="F80" s="1" t="s">
        <v>60</v>
      </c>
      <c r="G80" s="3">
        <v>145</v>
      </c>
      <c r="H80" s="4">
        <v>3.5</v>
      </c>
      <c r="I80" s="4">
        <v>700</v>
      </c>
      <c r="J80" s="1" t="s">
        <v>61</v>
      </c>
      <c r="K80" s="3">
        <v>3</v>
      </c>
      <c r="L80" s="14" t="s">
        <v>56</v>
      </c>
      <c r="M80" s="5">
        <v>1.5</v>
      </c>
      <c r="N80" s="15" t="s">
        <v>57</v>
      </c>
      <c r="O80" s="2">
        <v>-1</v>
      </c>
      <c r="P80" s="3">
        <v>6</v>
      </c>
      <c r="Q80" s="2">
        <v>45.876249999999999</v>
      </c>
      <c r="R80" s="2">
        <f t="shared" si="89"/>
        <v>25.800802999999998</v>
      </c>
      <c r="T80" s="2">
        <v>47.164166666666702</v>
      </c>
      <c r="U80" s="2">
        <f t="shared" si="90"/>
        <v>26.525127333333355</v>
      </c>
      <c r="W80" s="6">
        <f t="shared" si="93"/>
        <v>26.165471670642184</v>
      </c>
      <c r="X80" s="6">
        <f t="shared" si="94"/>
        <v>4.9221993124310977E-2</v>
      </c>
      <c r="Y80" s="6">
        <f t="shared" si="95"/>
        <v>0.33343428352529703</v>
      </c>
      <c r="Z80" s="2">
        <v>8.7591249999999992</v>
      </c>
      <c r="AA80" s="2">
        <f t="shared" si="96"/>
        <v>6.6183948499999996</v>
      </c>
      <c r="AC80" s="2">
        <v>10.7685</v>
      </c>
      <c r="AD80" s="2">
        <f t="shared" si="97"/>
        <v>8.1366785999999998</v>
      </c>
      <c r="AF80" s="6">
        <f t="shared" si="98"/>
        <v>7.4164913884600612</v>
      </c>
      <c r="AG80" s="6">
        <f t="shared" si="99"/>
        <v>0.27093336926495387</v>
      </c>
      <c r="AH80" s="6">
        <f t="shared" si="100"/>
        <v>0.33639187044088581</v>
      </c>
    </row>
    <row r="81" spans="1:98">
      <c r="A81" s="1">
        <v>30</v>
      </c>
      <c r="B81" s="1" t="s">
        <v>121</v>
      </c>
      <c r="C81" s="1" t="s">
        <v>123</v>
      </c>
      <c r="D81" s="2">
        <v>67.98</v>
      </c>
      <c r="E81" s="2">
        <v>24.2</v>
      </c>
      <c r="F81" s="1" t="s">
        <v>60</v>
      </c>
      <c r="G81" s="3">
        <v>280</v>
      </c>
      <c r="H81" s="4">
        <v>-1.4</v>
      </c>
      <c r="I81" s="4">
        <v>511</v>
      </c>
      <c r="J81" s="1" t="s">
        <v>61</v>
      </c>
      <c r="K81" s="3">
        <v>3</v>
      </c>
      <c r="L81" s="14" t="s">
        <v>56</v>
      </c>
      <c r="M81" s="5">
        <v>1.5</v>
      </c>
      <c r="N81" s="15" t="s">
        <v>57</v>
      </c>
      <c r="O81" s="2">
        <v>-1</v>
      </c>
      <c r="P81" s="3">
        <v>6</v>
      </c>
      <c r="Q81" s="2">
        <v>9379.5</v>
      </c>
      <c r="R81" s="2">
        <f t="shared" si="89"/>
        <v>5275.0308000000005</v>
      </c>
      <c r="T81" s="2">
        <v>8289.0416666666697</v>
      </c>
      <c r="U81" s="2">
        <f t="shared" si="90"/>
        <v>4661.7570333333351</v>
      </c>
      <c r="W81" s="6">
        <f t="shared" si="93"/>
        <v>4977.8473549708942</v>
      </c>
      <c r="X81" s="6">
        <f t="shared" si="94"/>
        <v>-0.21906222822288737</v>
      </c>
      <c r="Y81" s="6">
        <f t="shared" si="95"/>
        <v>0.33533284415974901</v>
      </c>
      <c r="Z81" s="2">
        <v>12.616250000000001</v>
      </c>
      <c r="AA81" s="2">
        <f t="shared" si="96"/>
        <v>9.5328385000000004</v>
      </c>
      <c r="AC81" s="2">
        <v>9.1816250000000004</v>
      </c>
      <c r="AD81" s="2">
        <f t="shared" si="97"/>
        <v>6.9376358500000004</v>
      </c>
      <c r="AF81" s="6">
        <f t="shared" si="98"/>
        <v>8.3368399605092414</v>
      </c>
      <c r="AG81" s="6">
        <f t="shared" si="99"/>
        <v>-0.41198164007819127</v>
      </c>
      <c r="AH81" s="6">
        <f t="shared" si="100"/>
        <v>0.34040536965672985</v>
      </c>
    </row>
    <row r="82" spans="1:98">
      <c r="A82" s="1">
        <v>30</v>
      </c>
      <c r="B82" s="1" t="s">
        <v>121</v>
      </c>
      <c r="C82" s="1" t="s">
        <v>123</v>
      </c>
      <c r="D82" s="2">
        <v>67.98</v>
      </c>
      <c r="E82" s="2">
        <v>24.2</v>
      </c>
      <c r="F82" s="1" t="s">
        <v>60</v>
      </c>
      <c r="G82" s="3">
        <v>280</v>
      </c>
      <c r="H82" s="4">
        <v>-1.4</v>
      </c>
      <c r="I82" s="4">
        <v>511</v>
      </c>
      <c r="J82" s="1" t="s">
        <v>61</v>
      </c>
      <c r="K82" s="3">
        <v>3</v>
      </c>
      <c r="L82" s="14" t="s">
        <v>56</v>
      </c>
      <c r="M82" s="5">
        <v>1.5</v>
      </c>
      <c r="N82" s="15" t="s">
        <v>57</v>
      </c>
      <c r="O82" s="2">
        <v>-1</v>
      </c>
      <c r="P82" s="3">
        <v>6</v>
      </c>
      <c r="Q82" s="2">
        <v>6805.4583333333303</v>
      </c>
      <c r="R82" s="2">
        <f t="shared" si="89"/>
        <v>3827.3897666666649</v>
      </c>
      <c r="T82" s="2">
        <v>6850.6666666666697</v>
      </c>
      <c r="U82" s="2">
        <f t="shared" si="90"/>
        <v>3852.8149333333349</v>
      </c>
      <c r="W82" s="6">
        <f t="shared" si="93"/>
        <v>3840.1233923209456</v>
      </c>
      <c r="X82" s="6">
        <f t="shared" si="94"/>
        <v>1.1772625177550811E-2</v>
      </c>
      <c r="Y82" s="6">
        <f t="shared" si="95"/>
        <v>0.33333910811264877</v>
      </c>
      <c r="Z82" s="2">
        <v>9.8469166666666705</v>
      </c>
      <c r="AA82" s="2">
        <f t="shared" si="96"/>
        <v>7.440330233333337</v>
      </c>
      <c r="AC82" s="2">
        <v>9.9743333333333304</v>
      </c>
      <c r="AD82" s="2">
        <f t="shared" si="97"/>
        <v>7.5366062666666647</v>
      </c>
      <c r="AF82" s="6">
        <f t="shared" si="98"/>
        <v>7.4886229708743306</v>
      </c>
      <c r="AG82" s="6">
        <f t="shared" si="99"/>
        <v>1.7014699119213821E-2</v>
      </c>
      <c r="AH82" s="6">
        <f t="shared" si="100"/>
        <v>0.33334539583275485</v>
      </c>
    </row>
    <row r="83" spans="1:98">
      <c r="A83" s="1">
        <v>30</v>
      </c>
      <c r="B83" s="1" t="s">
        <v>121</v>
      </c>
      <c r="C83" s="1" t="s">
        <v>123</v>
      </c>
      <c r="D83" s="2">
        <v>67.98</v>
      </c>
      <c r="E83" s="2">
        <v>24.2</v>
      </c>
      <c r="F83" s="1" t="s">
        <v>60</v>
      </c>
      <c r="G83" s="3">
        <v>280</v>
      </c>
      <c r="H83" s="4">
        <v>-1.4</v>
      </c>
      <c r="I83" s="4">
        <v>511</v>
      </c>
      <c r="J83" s="1" t="s">
        <v>61</v>
      </c>
      <c r="K83" s="3">
        <v>3</v>
      </c>
      <c r="L83" s="14" t="s">
        <v>56</v>
      </c>
      <c r="M83" s="5">
        <v>1.5</v>
      </c>
      <c r="N83" s="15" t="s">
        <v>57</v>
      </c>
      <c r="O83" s="2">
        <v>-1</v>
      </c>
      <c r="P83" s="3">
        <v>6</v>
      </c>
      <c r="Q83" s="2">
        <v>671.83333333333303</v>
      </c>
      <c r="R83" s="2">
        <f t="shared" si="89"/>
        <v>377.8390666666665</v>
      </c>
      <c r="T83" s="2">
        <v>498.73750000000001</v>
      </c>
      <c r="U83" s="2">
        <f t="shared" si="90"/>
        <v>280.48997000000003</v>
      </c>
      <c r="W83" s="6">
        <f t="shared" si="93"/>
        <v>332.74388316702272</v>
      </c>
      <c r="X83" s="6">
        <f t="shared" si="94"/>
        <v>-0.52020740903130758</v>
      </c>
      <c r="Y83" s="6">
        <f t="shared" si="95"/>
        <v>0.34460898951712776</v>
      </c>
      <c r="Z83" s="2">
        <v>10.035083333333301</v>
      </c>
      <c r="AA83" s="2">
        <f t="shared" si="96"/>
        <v>7.5825089666666425</v>
      </c>
      <c r="AC83" s="2">
        <v>9.0202500000000008</v>
      </c>
      <c r="AD83" s="2">
        <f t="shared" si="97"/>
        <v>6.8157009000000013</v>
      </c>
      <c r="AF83" s="6">
        <f t="shared" si="98"/>
        <v>7.2093072131738456</v>
      </c>
      <c r="AG83" s="6">
        <f t="shared" si="99"/>
        <v>-0.14076710886711219</v>
      </c>
      <c r="AH83" s="6">
        <f t="shared" si="100"/>
        <v>0.33415897412245021</v>
      </c>
    </row>
    <row r="84" spans="1:98">
      <c r="A84" s="1">
        <v>31</v>
      </c>
      <c r="B84" s="1" t="s">
        <v>124</v>
      </c>
      <c r="C84" s="1" t="s">
        <v>125</v>
      </c>
      <c r="D84" s="2">
        <v>39.630000000000003</v>
      </c>
      <c r="E84" s="2">
        <v>140.94999999999999</v>
      </c>
      <c r="F84" s="1" t="s">
        <v>70</v>
      </c>
      <c r="G84" s="3">
        <v>210</v>
      </c>
      <c r="H84" s="4">
        <v>10.5</v>
      </c>
      <c r="I84" s="4">
        <v>1028</v>
      </c>
      <c r="J84" s="1" t="s">
        <v>78</v>
      </c>
      <c r="K84" s="3">
        <v>2</v>
      </c>
      <c r="L84" s="14" t="s">
        <v>56</v>
      </c>
      <c r="M84" s="5">
        <v>2.4</v>
      </c>
      <c r="N84" s="15" t="s">
        <v>67</v>
      </c>
      <c r="O84" s="2">
        <v>-4.8099999999999996</v>
      </c>
      <c r="P84" s="3">
        <v>3</v>
      </c>
      <c r="Q84" s="2">
        <v>12.8</v>
      </c>
      <c r="R84" s="2">
        <f t="shared" ref="R84:R85" si="101">S84*(P84^0.5)</f>
        <v>5.0229473419497435</v>
      </c>
      <c r="S84" s="2">
        <v>2.9</v>
      </c>
      <c r="T84" s="2">
        <v>19</v>
      </c>
      <c r="U84" s="2">
        <f t="shared" ref="U84:U85" si="102">V84*(P84^0.5)</f>
        <v>5.0229473419497435</v>
      </c>
      <c r="V84" s="2">
        <v>2.9</v>
      </c>
      <c r="W84" s="6">
        <f t="shared" si="93"/>
        <v>5.0229473419497435</v>
      </c>
      <c r="X84" s="6">
        <f t="shared" si="94"/>
        <v>1.2343350582674757</v>
      </c>
      <c r="Y84" s="6">
        <f t="shared" si="95"/>
        <v>0.7936319196723477</v>
      </c>
      <c r="AI84" s="2">
        <v>1354</v>
      </c>
      <c r="AJ84" s="2">
        <f>AK84*(P84^0.5)</f>
        <v>152.4204710660612</v>
      </c>
      <c r="AK84" s="2">
        <v>88</v>
      </c>
      <c r="AL84" s="2">
        <v>1456</v>
      </c>
      <c r="AM84" s="2">
        <f>AN84*(P84^0.5)</f>
        <v>152.4204710660612</v>
      </c>
      <c r="AN84" s="2">
        <v>88</v>
      </c>
      <c r="AO84" s="22">
        <f t="shared" ref="AO84:AO85" si="103">LN(AL84)-LN(AI84)</f>
        <v>7.2629775284410947E-2</v>
      </c>
      <c r="AP84" s="22">
        <f>(AM84^2)/(P84*(AL84^2))+(AJ84^2)/(P84*(AI84^2))</f>
        <v>7.8769804025048597E-3</v>
      </c>
      <c r="AQ84" s="2">
        <v>70</v>
      </c>
      <c r="AR84" s="2">
        <f>AS84*(P84^0.5)</f>
        <v>6.9282032302755088</v>
      </c>
      <c r="AS84" s="2">
        <v>4</v>
      </c>
      <c r="AT84" s="2">
        <v>66</v>
      </c>
      <c r="AU84" s="2">
        <f>AV84*(P84^0.5)</f>
        <v>6.9282032302755088</v>
      </c>
      <c r="AV84" s="2">
        <v>4</v>
      </c>
      <c r="AW84" s="22">
        <f t="shared" ref="AW84:AW85" si="104">LN(AT84)-LN(AQ84)</f>
        <v>-5.8840500022934172E-2</v>
      </c>
      <c r="AX84" s="22">
        <f>(AU84^2)/(P84*(AT84^2))+(AR84^2)/(P84*(AQ84^2))</f>
        <v>6.9384007046344696E-3</v>
      </c>
    </row>
    <row r="85" spans="1:98">
      <c r="A85" s="1">
        <v>31</v>
      </c>
      <c r="B85" s="1" t="s">
        <v>124</v>
      </c>
      <c r="C85" s="1" t="s">
        <v>125</v>
      </c>
      <c r="D85" s="2">
        <v>39.630000000000003</v>
      </c>
      <c r="E85" s="2">
        <v>140.94999999999999</v>
      </c>
      <c r="F85" s="1" t="s">
        <v>70</v>
      </c>
      <c r="G85" s="3">
        <v>210</v>
      </c>
      <c r="H85" s="4">
        <v>10.5</v>
      </c>
      <c r="I85" s="4">
        <v>1028</v>
      </c>
      <c r="J85" s="1" t="s">
        <v>78</v>
      </c>
      <c r="K85" s="3">
        <v>2</v>
      </c>
      <c r="L85" s="14" t="s">
        <v>56</v>
      </c>
      <c r="M85" s="5">
        <v>2.4</v>
      </c>
      <c r="N85" s="15" t="s">
        <v>67</v>
      </c>
      <c r="O85" s="2">
        <v>-4.8099999999999996</v>
      </c>
      <c r="P85" s="3">
        <v>3</v>
      </c>
      <c r="Q85" s="2">
        <v>12.4</v>
      </c>
      <c r="R85" s="2">
        <f t="shared" si="101"/>
        <v>5.0229473419497435</v>
      </c>
      <c r="S85" s="2">
        <v>2.9</v>
      </c>
      <c r="T85" s="2">
        <v>17</v>
      </c>
      <c r="U85" s="2">
        <f t="shared" si="102"/>
        <v>5.0229473419497435</v>
      </c>
      <c r="V85" s="2">
        <v>2.9</v>
      </c>
      <c r="W85" s="6">
        <f t="shared" si="93"/>
        <v>5.0229473419497435</v>
      </c>
      <c r="X85" s="6">
        <f t="shared" si="94"/>
        <v>0.91579697871457888</v>
      </c>
      <c r="Y85" s="6">
        <f t="shared" si="95"/>
        <v>0.7365570088518959</v>
      </c>
      <c r="AI85" s="2">
        <v>1124</v>
      </c>
      <c r="AJ85" s="2">
        <f>AK85*(P85^0.5)</f>
        <v>152.4204710660612</v>
      </c>
      <c r="AK85" s="2">
        <v>88</v>
      </c>
      <c r="AL85" s="2">
        <v>1242</v>
      </c>
      <c r="AM85" s="2">
        <f>AN85*(P85^0.5)</f>
        <v>152.4204710660612</v>
      </c>
      <c r="AN85" s="2">
        <v>88</v>
      </c>
      <c r="AO85" s="22">
        <f t="shared" si="103"/>
        <v>9.9829232039787996E-2</v>
      </c>
      <c r="AP85" s="22">
        <f>(AM85^2)/(P85*(AL85^2))+(AJ85^2)/(P85*(AI85^2))</f>
        <v>1.1149821387383879E-2</v>
      </c>
      <c r="AQ85" s="2">
        <v>60</v>
      </c>
      <c r="AR85" s="2">
        <f>AS85*(P85^0.5)</f>
        <v>6.9282032302755088</v>
      </c>
      <c r="AS85" s="2">
        <v>4</v>
      </c>
      <c r="AT85" s="2">
        <v>53</v>
      </c>
      <c r="AU85" s="2">
        <f>AV85*(P85^0.5)</f>
        <v>6.9282032302755088</v>
      </c>
      <c r="AV85" s="2">
        <v>4</v>
      </c>
      <c r="AW85" s="22">
        <f t="shared" si="104"/>
        <v>-0.12405264866997845</v>
      </c>
      <c r="AX85" s="22">
        <f>(AU85^2)/(P85*(AT85^2))+(AR85^2)/(P85*(AQ85^2))</f>
        <v>1.0140421660535578E-2</v>
      </c>
    </row>
    <row r="86" spans="1:98">
      <c r="A86" s="1">
        <v>32</v>
      </c>
      <c r="B86" s="1" t="s">
        <v>126</v>
      </c>
      <c r="C86" s="1" t="s">
        <v>127</v>
      </c>
      <c r="D86" s="2">
        <v>42.8825</v>
      </c>
      <c r="E86" s="2">
        <v>83.708299999999994</v>
      </c>
      <c r="F86" s="1" t="s">
        <v>54</v>
      </c>
      <c r="G86" s="3">
        <v>2460</v>
      </c>
      <c r="H86" s="4">
        <v>-4.8</v>
      </c>
      <c r="I86" s="4">
        <v>265.7</v>
      </c>
      <c r="J86" s="1" t="s">
        <v>61</v>
      </c>
      <c r="K86" s="3">
        <v>3</v>
      </c>
      <c r="L86" s="14" t="s">
        <v>56</v>
      </c>
      <c r="M86" s="5">
        <v>2.2999999999999998</v>
      </c>
      <c r="N86" s="15" t="s">
        <v>67</v>
      </c>
      <c r="O86" s="2">
        <v>-5</v>
      </c>
      <c r="P86" s="3">
        <v>3</v>
      </c>
      <c r="Q86" s="2">
        <v>-49.982799999999997</v>
      </c>
      <c r="R86" s="2">
        <f t="shared" ref="R86:R113" si="105">ABS(Q86*0.5624)</f>
        <v>28.11032672</v>
      </c>
      <c r="T86" s="2">
        <v>-35.811500000000002</v>
      </c>
      <c r="U86" s="2">
        <f t="shared" ref="U86:U113" si="106">ABS(T86*0.5624)</f>
        <v>20.1403876</v>
      </c>
      <c r="W86" s="6">
        <f t="shared" si="93"/>
        <v>24.452256347660228</v>
      </c>
      <c r="X86" s="6">
        <f t="shared" si="94"/>
        <v>0.57954978871943696</v>
      </c>
      <c r="Y86" s="6">
        <f t="shared" si="95"/>
        <v>0.69465649646706196</v>
      </c>
      <c r="Z86" s="2">
        <v>-21.1523</v>
      </c>
      <c r="AA86" s="2">
        <f t="shared" ref="AA86:AA91" si="107">ABS(Z86*0.7556)</f>
        <v>15.982677880000001</v>
      </c>
      <c r="AC86" s="2">
        <v>-16.9239</v>
      </c>
      <c r="AD86" s="2">
        <f t="shared" ref="AD86:AD91" si="108">ABS(AC86*0.7556)</f>
        <v>12.787698840000001</v>
      </c>
      <c r="AF86" s="6">
        <f t="shared" ref="AF86:AF91" si="109">(((P86-1)*(AD86^2)+(P86-1)*(AA86^2))/(P86+P86-2))^0.5</f>
        <v>14.473617962319903</v>
      </c>
      <c r="AG86" s="6">
        <f t="shared" ref="AG86:AG91" si="110">(AC86-Z86)/AF86</f>
        <v>0.29214533719268154</v>
      </c>
      <c r="AH86" s="6">
        <f t="shared" ref="AH86:AH91" si="111">((P86+P86)/(P86*P86))+(AG86^2)/(2*(P86+P86))</f>
        <v>0.6737790748369521</v>
      </c>
    </row>
    <row r="87" spans="1:98">
      <c r="A87" s="1">
        <v>32</v>
      </c>
      <c r="B87" s="1" t="s">
        <v>126</v>
      </c>
      <c r="C87" s="1" t="s">
        <v>127</v>
      </c>
      <c r="D87" s="2">
        <v>42.8825</v>
      </c>
      <c r="E87" s="2">
        <v>83.708299999999994</v>
      </c>
      <c r="F87" s="1" t="s">
        <v>54</v>
      </c>
      <c r="G87" s="3">
        <v>2460</v>
      </c>
      <c r="H87" s="4">
        <v>-4.8</v>
      </c>
      <c r="I87" s="4">
        <v>265.7</v>
      </c>
      <c r="J87" s="1" t="s">
        <v>61</v>
      </c>
      <c r="K87" s="3">
        <v>3</v>
      </c>
      <c r="L87" s="14" t="s">
        <v>56</v>
      </c>
      <c r="M87" s="5">
        <v>2.2999999999999998</v>
      </c>
      <c r="N87" s="15" t="s">
        <v>67</v>
      </c>
      <c r="O87" s="2">
        <v>-5</v>
      </c>
      <c r="P87" s="3">
        <v>3</v>
      </c>
      <c r="Q87" s="2">
        <v>-49.982799999999997</v>
      </c>
      <c r="R87" s="2">
        <f t="shared" si="105"/>
        <v>28.11032672</v>
      </c>
      <c r="T87" s="2">
        <v>-37.309899999999999</v>
      </c>
      <c r="U87" s="2">
        <f t="shared" si="106"/>
        <v>20.98308776</v>
      </c>
      <c r="W87" s="6">
        <f t="shared" si="93"/>
        <v>24.804036367585496</v>
      </c>
      <c r="X87" s="6">
        <f t="shared" si="94"/>
        <v>0.51092087643288753</v>
      </c>
      <c r="Y87" s="6">
        <f t="shared" si="95"/>
        <v>0.68842001183124579</v>
      </c>
      <c r="Z87" s="2">
        <v>-21.1523</v>
      </c>
      <c r="AA87" s="2">
        <f t="shared" si="107"/>
        <v>15.982677880000001</v>
      </c>
      <c r="AC87" s="2">
        <v>-19.6599</v>
      </c>
      <c r="AD87" s="2">
        <f t="shared" si="108"/>
        <v>14.855020440000001</v>
      </c>
      <c r="AF87" s="6">
        <f t="shared" si="109"/>
        <v>15.429154618589108</v>
      </c>
      <c r="AG87" s="6">
        <f t="shared" si="110"/>
        <v>9.6725973450415129E-2</v>
      </c>
      <c r="AH87" s="6">
        <f t="shared" si="111"/>
        <v>0.66744632616166089</v>
      </c>
    </row>
    <row r="88" spans="1:98">
      <c r="A88" s="1">
        <v>32</v>
      </c>
      <c r="B88" s="1" t="s">
        <v>126</v>
      </c>
      <c r="C88" s="1" t="s">
        <v>127</v>
      </c>
      <c r="D88" s="2">
        <v>42.8825</v>
      </c>
      <c r="E88" s="2">
        <v>83.708299999999994</v>
      </c>
      <c r="F88" s="1" t="s">
        <v>54</v>
      </c>
      <c r="G88" s="3">
        <v>2460</v>
      </c>
      <c r="H88" s="4">
        <v>-4.8</v>
      </c>
      <c r="I88" s="4">
        <v>265.7</v>
      </c>
      <c r="J88" s="1" t="s">
        <v>61</v>
      </c>
      <c r="K88" s="3">
        <v>3</v>
      </c>
      <c r="L88" s="14" t="s">
        <v>56</v>
      </c>
      <c r="M88" s="5">
        <v>2.2999999999999998</v>
      </c>
      <c r="N88" s="15" t="s">
        <v>67</v>
      </c>
      <c r="O88" s="2">
        <v>-5</v>
      </c>
      <c r="P88" s="3">
        <v>3</v>
      </c>
      <c r="Q88" s="2">
        <v>-49.982799999999997</v>
      </c>
      <c r="R88" s="2">
        <f t="shared" si="105"/>
        <v>28.11032672</v>
      </c>
      <c r="T88" s="2">
        <v>-54.830100000000002</v>
      </c>
      <c r="U88" s="2">
        <f t="shared" si="106"/>
        <v>30.836448240000003</v>
      </c>
      <c r="W88" s="6">
        <f t="shared" si="93"/>
        <v>29.50488949617796</v>
      </c>
      <c r="X88" s="6">
        <f t="shared" si="94"/>
        <v>-0.16428802421469565</v>
      </c>
      <c r="Y88" s="6">
        <f t="shared" si="95"/>
        <v>0.66891587957503063</v>
      </c>
      <c r="Z88" s="2">
        <v>-21.1523</v>
      </c>
      <c r="AA88" s="2">
        <f t="shared" si="107"/>
        <v>15.982677880000001</v>
      </c>
      <c r="AC88" s="2">
        <v>-21.898499999999999</v>
      </c>
      <c r="AD88" s="2">
        <f t="shared" si="108"/>
        <v>16.546506600000001</v>
      </c>
      <c r="AF88" s="6">
        <f t="shared" si="109"/>
        <v>16.26703526890633</v>
      </c>
      <c r="AG88" s="6">
        <f t="shared" si="110"/>
        <v>-4.5871911363364673E-2</v>
      </c>
      <c r="AH88" s="6">
        <f t="shared" si="111"/>
        <v>0.66684201935434395</v>
      </c>
    </row>
    <row r="89" spans="1:98">
      <c r="A89" s="1">
        <v>32</v>
      </c>
      <c r="B89" s="1" t="s">
        <v>126</v>
      </c>
      <c r="C89" s="1" t="s">
        <v>127</v>
      </c>
      <c r="D89" s="2">
        <v>42.8825</v>
      </c>
      <c r="E89" s="2">
        <v>83.708299999999994</v>
      </c>
      <c r="F89" s="1" t="s">
        <v>54</v>
      </c>
      <c r="G89" s="3">
        <v>2460</v>
      </c>
      <c r="H89" s="4">
        <v>-4.8</v>
      </c>
      <c r="I89" s="4">
        <v>265.7</v>
      </c>
      <c r="J89" s="1" t="s">
        <v>61</v>
      </c>
      <c r="K89" s="3">
        <v>3</v>
      </c>
      <c r="L89" s="14" t="s">
        <v>56</v>
      </c>
      <c r="M89" s="5">
        <v>2.2999999999999998</v>
      </c>
      <c r="N89" s="15" t="s">
        <v>67</v>
      </c>
      <c r="O89" s="2">
        <v>-5</v>
      </c>
      <c r="P89" s="3">
        <v>3</v>
      </c>
      <c r="Q89" s="2">
        <v>-18.091799999999999</v>
      </c>
      <c r="R89" s="2">
        <f t="shared" si="105"/>
        <v>10.17482832</v>
      </c>
      <c r="T89" s="2">
        <v>-13.594200000000001</v>
      </c>
      <c r="U89" s="2">
        <f t="shared" si="106"/>
        <v>7.6453780800000004</v>
      </c>
      <c r="W89" s="6">
        <f t="shared" si="93"/>
        <v>8.9994149067486191</v>
      </c>
      <c r="X89" s="6">
        <f t="shared" si="94"/>
        <v>0.49976582329005292</v>
      </c>
      <c r="Y89" s="6">
        <f t="shared" si="95"/>
        <v>0.68748048984406529</v>
      </c>
      <c r="Z89" s="2">
        <v>-22.6447</v>
      </c>
      <c r="AA89" s="2">
        <f t="shared" si="107"/>
        <v>17.110335320000001</v>
      </c>
      <c r="AC89" s="2">
        <v>-28.8629</v>
      </c>
      <c r="AD89" s="2">
        <f t="shared" si="108"/>
        <v>21.80880724</v>
      </c>
      <c r="AF89" s="6">
        <f t="shared" si="109"/>
        <v>19.600862838078278</v>
      </c>
      <c r="AG89" s="6">
        <f t="shared" si="110"/>
        <v>-0.31724113634018208</v>
      </c>
      <c r="AH89" s="6">
        <f t="shared" si="111"/>
        <v>0.67505349488220079</v>
      </c>
    </row>
    <row r="90" spans="1:98">
      <c r="A90" s="1">
        <v>32</v>
      </c>
      <c r="B90" s="1" t="s">
        <v>126</v>
      </c>
      <c r="C90" s="1" t="s">
        <v>127</v>
      </c>
      <c r="D90" s="2">
        <v>42.8825</v>
      </c>
      <c r="E90" s="2">
        <v>83.708299999999994</v>
      </c>
      <c r="F90" s="1" t="s">
        <v>54</v>
      </c>
      <c r="G90" s="3">
        <v>2460</v>
      </c>
      <c r="H90" s="4">
        <v>-4.8</v>
      </c>
      <c r="I90" s="4">
        <v>265.7</v>
      </c>
      <c r="J90" s="1" t="s">
        <v>61</v>
      </c>
      <c r="K90" s="3">
        <v>3</v>
      </c>
      <c r="L90" s="14" t="s">
        <v>56</v>
      </c>
      <c r="M90" s="5">
        <v>2.2999999999999998</v>
      </c>
      <c r="N90" s="15" t="s">
        <v>67</v>
      </c>
      <c r="O90" s="2">
        <v>-5</v>
      </c>
      <c r="P90" s="3">
        <v>3</v>
      </c>
      <c r="Q90" s="2">
        <v>-18.091799999999999</v>
      </c>
      <c r="R90" s="2">
        <f t="shared" si="105"/>
        <v>10.17482832</v>
      </c>
      <c r="T90" s="2">
        <v>-17.809999999999999</v>
      </c>
      <c r="U90" s="2">
        <f t="shared" si="106"/>
        <v>10.016344</v>
      </c>
      <c r="W90" s="6">
        <f t="shared" si="93"/>
        <v>10.095897148540342</v>
      </c>
      <c r="X90" s="6">
        <f t="shared" si="94"/>
        <v>2.7912328726599892E-2</v>
      </c>
      <c r="Y90" s="6">
        <f t="shared" si="95"/>
        <v>0.66673159150791173</v>
      </c>
      <c r="Z90" s="2">
        <v>-22.6447</v>
      </c>
      <c r="AA90" s="2">
        <f t="shared" si="107"/>
        <v>17.110335320000001</v>
      </c>
      <c r="AC90" s="2">
        <v>-25.132000000000001</v>
      </c>
      <c r="AD90" s="2">
        <f t="shared" si="108"/>
        <v>18.989739200000002</v>
      </c>
      <c r="AF90" s="6">
        <f t="shared" si="109"/>
        <v>18.074481592107368</v>
      </c>
      <c r="AG90" s="6">
        <f t="shared" si="110"/>
        <v>-0.13761390540164301</v>
      </c>
      <c r="AH90" s="6">
        <f t="shared" si="111"/>
        <v>0.66824479891332433</v>
      </c>
    </row>
    <row r="91" spans="1:98">
      <c r="A91" s="1">
        <v>32</v>
      </c>
      <c r="B91" s="1" t="s">
        <v>126</v>
      </c>
      <c r="C91" s="1" t="s">
        <v>127</v>
      </c>
      <c r="D91" s="2">
        <v>42.8825</v>
      </c>
      <c r="E91" s="2">
        <v>83.708299999999994</v>
      </c>
      <c r="F91" s="1" t="s">
        <v>54</v>
      </c>
      <c r="G91" s="3">
        <v>2460</v>
      </c>
      <c r="H91" s="4">
        <v>-4.8</v>
      </c>
      <c r="I91" s="4">
        <v>265.7</v>
      </c>
      <c r="J91" s="1" t="s">
        <v>61</v>
      </c>
      <c r="K91" s="3">
        <v>3</v>
      </c>
      <c r="L91" s="14" t="s">
        <v>56</v>
      </c>
      <c r="M91" s="5">
        <v>2.2999999999999998</v>
      </c>
      <c r="N91" s="15" t="s">
        <v>67</v>
      </c>
      <c r="O91" s="2">
        <v>-5</v>
      </c>
      <c r="P91" s="3">
        <v>3</v>
      </c>
      <c r="Q91" s="2">
        <v>-18.091799999999999</v>
      </c>
      <c r="R91" s="2">
        <f t="shared" si="105"/>
        <v>10.17482832</v>
      </c>
      <c r="T91" s="2">
        <v>-21.730799999999999</v>
      </c>
      <c r="U91" s="2">
        <f t="shared" si="106"/>
        <v>12.22140192</v>
      </c>
      <c r="W91" s="6">
        <f t="shared" si="93"/>
        <v>11.244772034853657</v>
      </c>
      <c r="X91" s="6">
        <f t="shared" si="94"/>
        <v>-0.32361705410485525</v>
      </c>
      <c r="Y91" s="6">
        <f t="shared" si="95"/>
        <v>0.67539399980895864</v>
      </c>
      <c r="Z91" s="2">
        <v>-22.6447</v>
      </c>
      <c r="AA91" s="2">
        <f t="shared" si="107"/>
        <v>17.110335320000001</v>
      </c>
      <c r="AC91" s="2">
        <v>-20.157399999999999</v>
      </c>
      <c r="AD91" s="2">
        <f t="shared" si="108"/>
        <v>15.230931440000001</v>
      </c>
      <c r="AF91" s="6">
        <f t="shared" si="109"/>
        <v>16.197914175794672</v>
      </c>
      <c r="AG91" s="6">
        <f t="shared" si="110"/>
        <v>0.15355680817946882</v>
      </c>
      <c r="AH91" s="6">
        <f t="shared" si="111"/>
        <v>0.66863164111152218</v>
      </c>
    </row>
    <row r="92" spans="1:98">
      <c r="A92" s="1">
        <v>33</v>
      </c>
      <c r="B92" s="1" t="s">
        <v>128</v>
      </c>
      <c r="C92" s="1" t="s">
        <v>129</v>
      </c>
      <c r="D92" s="2">
        <v>47</v>
      </c>
      <c r="E92" s="2">
        <v>92</v>
      </c>
      <c r="F92" s="1" t="s">
        <v>54</v>
      </c>
      <c r="G92" s="3">
        <v>435</v>
      </c>
      <c r="H92" s="4">
        <v>13.3</v>
      </c>
      <c r="I92" s="4">
        <v>549.4</v>
      </c>
      <c r="J92" s="1" t="s">
        <v>78</v>
      </c>
      <c r="K92" s="3">
        <v>3</v>
      </c>
      <c r="L92" s="14" t="s">
        <v>56</v>
      </c>
      <c r="M92" s="5">
        <v>2.8</v>
      </c>
      <c r="N92" s="15" t="s">
        <v>67</v>
      </c>
      <c r="O92" s="2">
        <v>-4.8099999999999996</v>
      </c>
      <c r="P92" s="3">
        <v>3</v>
      </c>
      <c r="Q92" s="2">
        <v>4171.4516666666696</v>
      </c>
      <c r="R92" s="2">
        <f t="shared" si="105"/>
        <v>2346.0244173333349</v>
      </c>
      <c r="T92" s="2">
        <v>9014.7283333333307</v>
      </c>
      <c r="U92" s="2">
        <f t="shared" si="106"/>
        <v>5069.8832146666655</v>
      </c>
      <c r="W92" s="6">
        <f t="shared" si="93"/>
        <v>3950.1611598188633</v>
      </c>
      <c r="X92" s="6">
        <f t="shared" si="94"/>
        <v>1.226095966901956</v>
      </c>
      <c r="Y92" s="6">
        <f t="shared" si="95"/>
        <v>0.79194261000443689</v>
      </c>
    </row>
    <row r="93" spans="1:98">
      <c r="A93" s="1">
        <v>33</v>
      </c>
      <c r="B93" s="1" t="s">
        <v>128</v>
      </c>
      <c r="C93" s="1" t="s">
        <v>129</v>
      </c>
      <c r="D93" s="2">
        <v>47</v>
      </c>
      <c r="E93" s="2">
        <v>92</v>
      </c>
      <c r="F93" s="1" t="s">
        <v>60</v>
      </c>
      <c r="G93" s="3">
        <v>435</v>
      </c>
      <c r="H93" s="4">
        <v>13.3</v>
      </c>
      <c r="I93" s="4">
        <v>549.4</v>
      </c>
      <c r="J93" s="1" t="s">
        <v>78</v>
      </c>
      <c r="K93" s="3">
        <v>3</v>
      </c>
      <c r="L93" s="14" t="s">
        <v>56</v>
      </c>
      <c r="M93" s="5">
        <v>2.8</v>
      </c>
      <c r="N93" s="15" t="s">
        <v>67</v>
      </c>
      <c r="O93" s="2">
        <v>-4.8099999999999996</v>
      </c>
      <c r="P93" s="3">
        <v>3</v>
      </c>
      <c r="Q93" s="2">
        <v>2817.59785714286</v>
      </c>
      <c r="R93" s="2">
        <f t="shared" si="105"/>
        <v>1584.6170348571445</v>
      </c>
      <c r="T93" s="2">
        <v>3748.3020000000001</v>
      </c>
      <c r="U93" s="2">
        <f t="shared" si="106"/>
        <v>2108.0450448000001</v>
      </c>
      <c r="W93" s="6">
        <f t="shared" si="93"/>
        <v>1864.7875291927071</v>
      </c>
      <c r="X93" s="6">
        <f t="shared" si="94"/>
        <v>0.49909393337698643</v>
      </c>
      <c r="Y93" s="6">
        <f t="shared" si="95"/>
        <v>0.68742456286114262</v>
      </c>
    </row>
    <row r="94" spans="1:98">
      <c r="A94" s="1">
        <v>34</v>
      </c>
      <c r="B94" s="1" t="s">
        <v>130</v>
      </c>
      <c r="C94" s="1" t="s">
        <v>131</v>
      </c>
      <c r="D94" s="2">
        <v>32.85</v>
      </c>
      <c r="E94" s="2">
        <v>103.55</v>
      </c>
      <c r="F94" s="1" t="s">
        <v>54</v>
      </c>
      <c r="G94" s="3">
        <v>3400</v>
      </c>
      <c r="H94" s="4">
        <v>2.8</v>
      </c>
      <c r="I94" s="4">
        <v>718</v>
      </c>
      <c r="J94" s="1" t="s">
        <v>61</v>
      </c>
      <c r="K94" s="3">
        <v>2</v>
      </c>
      <c r="L94" s="14" t="s">
        <v>56</v>
      </c>
      <c r="M94" s="5">
        <v>1</v>
      </c>
      <c r="N94" s="15" t="s">
        <v>57</v>
      </c>
      <c r="O94" s="2">
        <v>-6.8</v>
      </c>
      <c r="P94" s="3">
        <v>5</v>
      </c>
      <c r="Q94" s="2">
        <v>2318.83</v>
      </c>
      <c r="R94" s="2">
        <f t="shared" si="105"/>
        <v>1304.1099919999999</v>
      </c>
      <c r="T94" s="2">
        <v>3059.18</v>
      </c>
      <c r="U94" s="2">
        <f t="shared" si="106"/>
        <v>1720.4828319999999</v>
      </c>
      <c r="W94" s="6">
        <f t="shared" si="93"/>
        <v>1526.5588829850258</v>
      </c>
      <c r="X94" s="6">
        <f t="shared" si="94"/>
        <v>0.48497965473321486</v>
      </c>
      <c r="Y94" s="6">
        <f t="shared" si="95"/>
        <v>0.41176026327525744</v>
      </c>
      <c r="AI94" s="2">
        <v>2379.16</v>
      </c>
      <c r="AJ94" s="2">
        <f>AK94*(P94^0.5)</f>
        <v>366.51390219199055</v>
      </c>
      <c r="AK94" s="2">
        <v>163.91</v>
      </c>
      <c r="AL94" s="2">
        <v>2682.88</v>
      </c>
      <c r="AM94" s="2">
        <f>AN94*(P94^0.5)</f>
        <v>668.36071847468713</v>
      </c>
      <c r="AN94" s="2">
        <v>298.89999999999998</v>
      </c>
      <c r="AO94" s="22">
        <f t="shared" ref="AO94:AO95" si="112">LN(AL94)-LN(AI94)</f>
        <v>0.12014336018180494</v>
      </c>
      <c r="AP94" s="22">
        <f>(AM94^2)/(P94*(AL94^2))+(AJ94^2)/(P94*(AI94^2))</f>
        <v>1.7158608250223452E-2</v>
      </c>
      <c r="AY94" s="2">
        <v>10.79</v>
      </c>
      <c r="AZ94" s="2">
        <f>BA94*(P94^0.5)</f>
        <v>1.4981655449248592</v>
      </c>
      <c r="BA94" s="2">
        <v>0.67</v>
      </c>
      <c r="BB94" s="2">
        <v>13.37</v>
      </c>
      <c r="BC94" s="2">
        <f>BD94*(P94^0.5)</f>
        <v>1.7441330224498361</v>
      </c>
      <c r="BD94" s="2">
        <v>0.78</v>
      </c>
      <c r="BE94" s="22">
        <f t="shared" ref="BE94:BE95" si="113">LN(BB94)-LN(AY94)</f>
        <v>0.21439361184380834</v>
      </c>
      <c r="BF94" s="22">
        <f>(BC94^2)/(P94*(BB94^2))+(AZ94^2)/(P94*(AY94^2))</f>
        <v>7.2592358846601769E-3</v>
      </c>
      <c r="BG94" s="2">
        <v>6.39</v>
      </c>
      <c r="BH94" s="2">
        <f>BI94*(P94^0.5)</f>
        <v>0.20124611797498107</v>
      </c>
      <c r="BI94" s="2">
        <v>0.09</v>
      </c>
      <c r="BJ94" s="2">
        <v>8.01</v>
      </c>
      <c r="BK94" s="2">
        <f>BL94*(P94^0.5)</f>
        <v>1.1403946685248929</v>
      </c>
      <c r="BL94" s="2">
        <v>0.51</v>
      </c>
      <c r="BM94" s="22">
        <f t="shared" ref="BM94:BM95" si="114">LN(BJ94)-LN(BG94)</f>
        <v>0.22595649269082441</v>
      </c>
      <c r="BN94" s="22">
        <f>(BK94^2)/(P94*(BJ94^2))+(BH94^2)/(P94*(BG94^2))</f>
        <v>4.2522947009653068E-3</v>
      </c>
      <c r="BW94" s="2">
        <v>4.28</v>
      </c>
      <c r="BX94" s="2">
        <f>BY94*(P94^0.5)</f>
        <v>0.7602631123499286</v>
      </c>
      <c r="BY94" s="2">
        <v>0.34</v>
      </c>
      <c r="BZ94" s="2">
        <v>4.66</v>
      </c>
      <c r="CA94" s="2">
        <f>CB94*(P94^0.5)</f>
        <v>0.53665631459994956</v>
      </c>
      <c r="CB94" s="2">
        <v>0.24</v>
      </c>
      <c r="CC94" s="22">
        <f t="shared" ref="CC94:CC95" si="115">LN(BZ94)-LN(BW94)</f>
        <v>8.5062438543849206E-2</v>
      </c>
      <c r="CD94" s="22">
        <f>(CA94^2)/(P94*(BZ94^2))+(BX94^2)/(P94*(BW94^2))</f>
        <v>8.9630658464218589E-3</v>
      </c>
      <c r="CE94" s="2">
        <v>901.93</v>
      </c>
      <c r="CF94" s="2">
        <f t="shared" ref="CF94:CF111" si="116">CG94*(P94^0.5)</f>
        <v>138.34552576791199</v>
      </c>
      <c r="CG94" s="2">
        <v>61.87</v>
      </c>
      <c r="CH94" s="2">
        <v>1149.7</v>
      </c>
      <c r="CI94" s="2">
        <f t="shared" ref="CI94:CI111" si="117">CJ94*(P94^0.5)</f>
        <v>158.06764532946013</v>
      </c>
      <c r="CJ94" s="2">
        <v>70.69</v>
      </c>
      <c r="CK94" s="22">
        <f t="shared" ref="CK94:CK111" si="118">LN(CH94)-LN(CE94)</f>
        <v>0.24271940603002751</v>
      </c>
      <c r="CL94" s="22">
        <f t="shared" ref="CL94:CL111" si="119">(CI94^2)/(P94*(CH94^2))+(CF94^2)/(P94*(CE94^2))</f>
        <v>8.4860748424298773E-3</v>
      </c>
      <c r="CM94" s="2">
        <v>98.6</v>
      </c>
      <c r="CN94" s="2">
        <f t="shared" ref="CN94:CN111" si="120">CO94*(P94^0.5)</f>
        <v>15.764279241373517</v>
      </c>
      <c r="CO94" s="2">
        <v>7.05</v>
      </c>
      <c r="CP94" s="2">
        <v>117.85</v>
      </c>
      <c r="CQ94" s="2">
        <f t="shared" ref="CQ94:CQ111" si="121">CR94*(P94^0.5)</f>
        <v>35.083906566971699</v>
      </c>
      <c r="CR94" s="2">
        <v>15.69</v>
      </c>
      <c r="CS94" s="22">
        <f t="shared" ref="CS94:CS111" si="122">LN(CP94)-LN(CM94)</f>
        <v>0.17834136777355081</v>
      </c>
      <c r="CT94" s="22">
        <f t="shared" ref="CT94:CT111" si="123">(CQ94^2)/(P94*(CP94^2))+(CN94^2)/(P94*(CM94^2))</f>
        <v>2.2837414197322162E-2</v>
      </c>
    </row>
    <row r="95" spans="1:98">
      <c r="A95" s="1">
        <v>34</v>
      </c>
      <c r="B95" s="1" t="s">
        <v>130</v>
      </c>
      <c r="C95" s="1" t="s">
        <v>131</v>
      </c>
      <c r="D95" s="2">
        <v>32.85</v>
      </c>
      <c r="E95" s="2">
        <v>103.55</v>
      </c>
      <c r="F95" s="1" t="s">
        <v>54</v>
      </c>
      <c r="G95" s="3">
        <v>3400</v>
      </c>
      <c r="H95" s="4">
        <v>2.8</v>
      </c>
      <c r="I95" s="4">
        <v>718</v>
      </c>
      <c r="J95" s="1" t="s">
        <v>61</v>
      </c>
      <c r="K95" s="3">
        <v>2</v>
      </c>
      <c r="L95" s="14" t="s">
        <v>56</v>
      </c>
      <c r="M95" s="5">
        <v>1</v>
      </c>
      <c r="N95" s="15" t="s">
        <v>57</v>
      </c>
      <c r="O95" s="2">
        <v>-6.8</v>
      </c>
      <c r="P95" s="3">
        <v>5</v>
      </c>
      <c r="Q95" s="2">
        <v>1427.80666666667</v>
      </c>
      <c r="R95" s="2">
        <f t="shared" si="105"/>
        <v>802.99846933333527</v>
      </c>
      <c r="T95" s="2">
        <v>1632.29</v>
      </c>
      <c r="U95" s="2">
        <f t="shared" si="106"/>
        <v>917.99989600000004</v>
      </c>
      <c r="W95" s="6">
        <f t="shared" si="93"/>
        <v>862.41821374774145</v>
      </c>
      <c r="X95" s="6">
        <f t="shared" si="94"/>
        <v>0.23710460896311913</v>
      </c>
      <c r="Y95" s="6">
        <f t="shared" si="95"/>
        <v>0.40281092977957772</v>
      </c>
      <c r="AI95" s="2">
        <v>2060.9</v>
      </c>
      <c r="AJ95" s="2">
        <f>AK95*(P95^0.5)</f>
        <v>409.75945687683651</v>
      </c>
      <c r="AK95" s="2">
        <v>183.25</v>
      </c>
      <c r="AL95" s="2">
        <v>2191.09</v>
      </c>
      <c r="AM95" s="2">
        <f>AN95*(P95^0.5)</f>
        <v>668.42780051401223</v>
      </c>
      <c r="AN95" s="2">
        <v>298.93</v>
      </c>
      <c r="AO95" s="22">
        <f t="shared" si="112"/>
        <v>6.1256356308089899E-2</v>
      </c>
      <c r="AP95" s="22">
        <f>(AM95^2)/(P95*(AL95^2))+(AJ95^2)/(P95*(AI95^2))</f>
        <v>2.6519409273745416E-2</v>
      </c>
      <c r="AY95" s="2">
        <v>5.51</v>
      </c>
      <c r="AZ95" s="2">
        <f>BA95*(P95^0.5)</f>
        <v>1.6994116628998404</v>
      </c>
      <c r="BA95" s="2">
        <v>0.76</v>
      </c>
      <c r="BB95" s="2">
        <v>8.58</v>
      </c>
      <c r="BC95" s="2">
        <f>BD95*(P95^0.5)</f>
        <v>1.7664937022248339</v>
      </c>
      <c r="BD95" s="2">
        <v>0.79</v>
      </c>
      <c r="BE95" s="22">
        <f t="shared" si="113"/>
        <v>0.44286929033504796</v>
      </c>
      <c r="BF95" s="22">
        <f>(BC95^2)/(P95*(BB95^2))+(AZ95^2)/(P95*(AY95^2))</f>
        <v>2.7502700779186488E-2</v>
      </c>
      <c r="BG95" s="2">
        <v>3.61</v>
      </c>
      <c r="BH95" s="2">
        <f>BI95*(P95^0.5)</f>
        <v>0.58137767414994534</v>
      </c>
      <c r="BI95" s="2">
        <v>0.26</v>
      </c>
      <c r="BJ95" s="2">
        <v>5.05</v>
      </c>
      <c r="BK95" s="2">
        <f>BL95*(P95^0.5)</f>
        <v>0.35777087639996635</v>
      </c>
      <c r="BL95" s="2">
        <v>0.16</v>
      </c>
      <c r="BM95" s="22">
        <f t="shared" si="114"/>
        <v>0.33568047094247877</v>
      </c>
      <c r="BN95" s="22">
        <f>(BK95^2)/(P95*(BJ95^2))+(BH95^2)/(P95*(BG95^2))</f>
        <v>6.1910147814218247E-3</v>
      </c>
      <c r="BW95" s="2">
        <v>4.0599999999999996</v>
      </c>
      <c r="BX95" s="2">
        <f>BY95*(P95^0.5)</f>
        <v>0.55901699437494745</v>
      </c>
      <c r="BY95" s="2">
        <v>0.25</v>
      </c>
      <c r="BZ95" s="2">
        <v>4.1399999999999997</v>
      </c>
      <c r="CA95" s="2">
        <f>CB95*(P95^0.5)</f>
        <v>0.44721359549995798</v>
      </c>
      <c r="CB95" s="2">
        <v>0.2</v>
      </c>
      <c r="CC95" s="22">
        <f t="shared" si="115"/>
        <v>1.9512814223581643E-2</v>
      </c>
      <c r="CD95" s="22">
        <f>(CA95^2)/(P95*(BZ95^2))+(BX95^2)/(P95*(BW95^2))</f>
        <v>6.1254242065689008E-3</v>
      </c>
      <c r="CE95" s="2">
        <v>516.78</v>
      </c>
      <c r="CF95" s="2">
        <f t="shared" si="116"/>
        <v>32.87019926924691</v>
      </c>
      <c r="CG95" s="2">
        <v>14.7</v>
      </c>
      <c r="CH95" s="2">
        <v>697.37</v>
      </c>
      <c r="CI95" s="2">
        <f t="shared" si="117"/>
        <v>212.67242534000502</v>
      </c>
      <c r="CJ95" s="2">
        <v>95.11</v>
      </c>
      <c r="CK95" s="22">
        <f t="shared" si="118"/>
        <v>0.29969886436717097</v>
      </c>
      <c r="CL95" s="22">
        <f t="shared" si="119"/>
        <v>1.9409691660177208E-2</v>
      </c>
      <c r="CM95" s="2">
        <v>63.97</v>
      </c>
      <c r="CN95" s="2">
        <f t="shared" si="120"/>
        <v>15.630115162723531</v>
      </c>
      <c r="CO95" s="2">
        <v>6.99</v>
      </c>
      <c r="CP95" s="2">
        <v>85.67</v>
      </c>
      <c r="CQ95" s="2">
        <f t="shared" si="121"/>
        <v>18.201593336848291</v>
      </c>
      <c r="CR95" s="2">
        <v>8.14</v>
      </c>
      <c r="CS95" s="22">
        <f t="shared" si="122"/>
        <v>0.29208848251390673</v>
      </c>
      <c r="CT95" s="22">
        <f t="shared" si="123"/>
        <v>2.0967920704295276E-2</v>
      </c>
    </row>
    <row r="96" spans="1:98">
      <c r="A96" s="1">
        <v>35</v>
      </c>
      <c r="B96" s="1" t="s">
        <v>132</v>
      </c>
      <c r="C96" s="1" t="s">
        <v>133</v>
      </c>
      <c r="D96" s="2">
        <v>55.08</v>
      </c>
      <c r="E96" s="2" t="s">
        <v>134</v>
      </c>
      <c r="F96" s="1" t="s">
        <v>54</v>
      </c>
      <c r="G96" s="3">
        <v>550</v>
      </c>
      <c r="H96" s="4">
        <v>5.8</v>
      </c>
      <c r="I96" s="4">
        <v>2048</v>
      </c>
      <c r="J96" s="1" t="s">
        <v>61</v>
      </c>
      <c r="K96" s="3">
        <v>2</v>
      </c>
      <c r="L96" s="14" t="s">
        <v>56</v>
      </c>
      <c r="M96" s="5">
        <v>0.88</v>
      </c>
      <c r="N96" s="15" t="s">
        <v>57</v>
      </c>
      <c r="O96" s="2">
        <v>-4.8099999999999996</v>
      </c>
      <c r="P96" s="3">
        <v>4</v>
      </c>
      <c r="Q96" s="2">
        <v>-9.9785599999999999</v>
      </c>
      <c r="R96" s="2">
        <f t="shared" si="105"/>
        <v>5.6119421440000004</v>
      </c>
      <c r="T96" s="2">
        <v>297.51299999999998</v>
      </c>
      <c r="U96" s="2">
        <f t="shared" si="106"/>
        <v>167.3213112</v>
      </c>
      <c r="W96" s="6">
        <f t="shared" si="93"/>
        <v>118.3805623324937</v>
      </c>
      <c r="X96" s="6">
        <f t="shared" si="94"/>
        <v>2.5974835221373005</v>
      </c>
      <c r="Y96" s="6">
        <f t="shared" si="95"/>
        <v>0.92168254048592479</v>
      </c>
      <c r="Z96" s="2">
        <v>7584.21</v>
      </c>
      <c r="AA96" s="2">
        <f t="shared" ref="AA96:AA111" si="124">ABS(Z96*0.7556)</f>
        <v>5730.6290760000002</v>
      </c>
      <c r="AC96" s="2">
        <v>-476.27499999999998</v>
      </c>
      <c r="AD96" s="2">
        <f t="shared" ref="AD96:AD111" si="125">ABS(AC96*0.7556)</f>
        <v>359.87339000000003</v>
      </c>
      <c r="AF96" s="6">
        <f t="shared" ref="AF96:AF111" si="126">(((P96-1)*(AD96^2)+(P96-1)*(AA96^2))/(P96+P96-2))^0.5</f>
        <v>4060.1489174368166</v>
      </c>
      <c r="AG96" s="6">
        <f t="shared" ref="AG96:AG111" si="127">(AC96-Z96)/AF96</f>
        <v>-1.9852683150076689</v>
      </c>
      <c r="AH96" s="6">
        <f t="shared" ref="AH96:AH111" si="128">((P96+P96)/(P96*P96))+(AG96^2)/(2*(P96+P96))</f>
        <v>0.74633064266083682</v>
      </c>
      <c r="CE96" s="2">
        <v>19.3</v>
      </c>
      <c r="CF96" s="2">
        <f t="shared" si="116"/>
        <v>5.4</v>
      </c>
      <c r="CG96" s="2">
        <v>2.7</v>
      </c>
      <c r="CH96" s="2">
        <v>16</v>
      </c>
      <c r="CI96" s="2">
        <f t="shared" si="117"/>
        <v>1.8</v>
      </c>
      <c r="CJ96" s="2">
        <v>0.9</v>
      </c>
      <c r="CK96" s="22">
        <f t="shared" si="118"/>
        <v>-0.18751637367105856</v>
      </c>
      <c r="CL96" s="22">
        <f t="shared" si="119"/>
        <v>2.2735057694501869E-2</v>
      </c>
      <c r="CM96" s="2">
        <v>3.2</v>
      </c>
      <c r="CN96" s="2">
        <f t="shared" si="120"/>
        <v>0.4</v>
      </c>
      <c r="CO96" s="2">
        <v>0.2</v>
      </c>
      <c r="CP96" s="2">
        <v>3.1</v>
      </c>
      <c r="CQ96" s="2">
        <f t="shared" si="121"/>
        <v>0.4</v>
      </c>
      <c r="CR96" s="2">
        <v>0.2</v>
      </c>
      <c r="CS96" s="22">
        <f t="shared" si="122"/>
        <v>-3.174869831458027E-2</v>
      </c>
      <c r="CT96" s="22">
        <f t="shared" si="123"/>
        <v>8.0685809053069723E-3</v>
      </c>
    </row>
    <row r="97" spans="1:98">
      <c r="A97" s="1">
        <v>35</v>
      </c>
      <c r="B97" s="1" t="s">
        <v>132</v>
      </c>
      <c r="C97" s="1" t="s">
        <v>133</v>
      </c>
      <c r="D97" s="2">
        <v>55.08</v>
      </c>
      <c r="E97" s="2" t="s">
        <v>134</v>
      </c>
      <c r="F97" s="1" t="s">
        <v>54</v>
      </c>
      <c r="G97" s="3">
        <v>550</v>
      </c>
      <c r="H97" s="4">
        <v>5.8</v>
      </c>
      <c r="I97" s="4">
        <v>2048</v>
      </c>
      <c r="J97" s="1" t="s">
        <v>61</v>
      </c>
      <c r="K97" s="3">
        <v>2</v>
      </c>
      <c r="L97" s="14" t="s">
        <v>56</v>
      </c>
      <c r="M97" s="5">
        <v>0.88</v>
      </c>
      <c r="N97" s="15" t="s">
        <v>57</v>
      </c>
      <c r="O97" s="2">
        <v>-4.8099999999999996</v>
      </c>
      <c r="P97" s="3">
        <v>4</v>
      </c>
      <c r="Q97" s="2">
        <v>263.983</v>
      </c>
      <c r="R97" s="2">
        <f t="shared" si="105"/>
        <v>148.4640392</v>
      </c>
      <c r="T97" s="2">
        <v>250.65899999999999</v>
      </c>
      <c r="U97" s="2">
        <f t="shared" si="106"/>
        <v>140.97062159999999</v>
      </c>
      <c r="W97" s="6">
        <f t="shared" si="93"/>
        <v>144.76582312457163</v>
      </c>
      <c r="X97" s="6">
        <f t="shared" si="94"/>
        <v>-9.203829821445253E-2</v>
      </c>
      <c r="Y97" s="6">
        <f t="shared" si="95"/>
        <v>0.50052944052113824</v>
      </c>
      <c r="Z97" s="2">
        <v>-6600.19</v>
      </c>
      <c r="AA97" s="2">
        <f t="shared" si="124"/>
        <v>4987.103564</v>
      </c>
      <c r="AC97" s="2">
        <v>-3530.73</v>
      </c>
      <c r="AD97" s="2">
        <f t="shared" si="125"/>
        <v>2667.8195880000003</v>
      </c>
      <c r="AF97" s="6">
        <f t="shared" si="126"/>
        <v>3999.2788920115331</v>
      </c>
      <c r="AG97" s="6">
        <f t="shared" si="127"/>
        <v>0.76750336320159485</v>
      </c>
      <c r="AH97" s="6">
        <f t="shared" si="128"/>
        <v>0.53681633828285991</v>
      </c>
      <c r="CE97" s="2">
        <v>11.8</v>
      </c>
      <c r="CF97" s="2">
        <f t="shared" si="116"/>
        <v>6.8</v>
      </c>
      <c r="CG97" s="2">
        <v>3.4</v>
      </c>
      <c r="CH97" s="2">
        <v>10.7</v>
      </c>
      <c r="CI97" s="2">
        <f t="shared" si="117"/>
        <v>3.8</v>
      </c>
      <c r="CJ97" s="2">
        <v>1.9</v>
      </c>
      <c r="CK97" s="22">
        <f t="shared" si="118"/>
        <v>-9.785579000375888E-2</v>
      </c>
      <c r="CL97" s="22">
        <f t="shared" si="119"/>
        <v>0.1145532581710996</v>
      </c>
      <c r="CM97" s="2">
        <v>2.6</v>
      </c>
      <c r="CN97" s="2">
        <f t="shared" si="120"/>
        <v>1.2</v>
      </c>
      <c r="CO97" s="2">
        <v>0.6</v>
      </c>
      <c r="CP97" s="2">
        <v>2.2000000000000002</v>
      </c>
      <c r="CQ97" s="2">
        <f t="shared" si="121"/>
        <v>1.4</v>
      </c>
      <c r="CR97" s="2">
        <v>0.7</v>
      </c>
      <c r="CS97" s="22">
        <f t="shared" si="122"/>
        <v>-0.16705408466316607</v>
      </c>
      <c r="CT97" s="22">
        <f t="shared" si="123"/>
        <v>0.15449410729131005</v>
      </c>
    </row>
    <row r="98" spans="1:98">
      <c r="A98" s="1">
        <v>35</v>
      </c>
      <c r="B98" s="1" t="s">
        <v>132</v>
      </c>
      <c r="C98" s="1" t="s">
        <v>133</v>
      </c>
      <c r="D98" s="2">
        <v>55.08</v>
      </c>
      <c r="E98" s="2" t="s">
        <v>134</v>
      </c>
      <c r="F98" s="1" t="s">
        <v>54</v>
      </c>
      <c r="G98" s="3">
        <v>550</v>
      </c>
      <c r="H98" s="4">
        <v>5.8</v>
      </c>
      <c r="I98" s="4">
        <v>2048</v>
      </c>
      <c r="J98" s="1" t="s">
        <v>61</v>
      </c>
      <c r="K98" s="3">
        <v>2</v>
      </c>
      <c r="L98" s="14" t="s">
        <v>56</v>
      </c>
      <c r="M98" s="5">
        <v>0.88</v>
      </c>
      <c r="N98" s="15" t="s">
        <v>57</v>
      </c>
      <c r="O98" s="2">
        <v>-4.8099999999999996</v>
      </c>
      <c r="P98" s="3">
        <v>4</v>
      </c>
      <c r="Q98" s="2">
        <v>754.11</v>
      </c>
      <c r="R98" s="2">
        <f t="shared" si="105"/>
        <v>424.11146400000001</v>
      </c>
      <c r="T98" s="2">
        <v>1331.72</v>
      </c>
      <c r="U98" s="2">
        <f t="shared" si="106"/>
        <v>748.95932800000003</v>
      </c>
      <c r="W98" s="6">
        <f t="shared" si="93"/>
        <v>608.60932004629819</v>
      </c>
      <c r="X98" s="6">
        <f t="shared" si="94"/>
        <v>0.94906532150388367</v>
      </c>
      <c r="Y98" s="6">
        <f t="shared" si="95"/>
        <v>0.55629531153007938</v>
      </c>
      <c r="Z98" s="2">
        <v>-6589.61</v>
      </c>
      <c r="AA98" s="2">
        <f t="shared" si="124"/>
        <v>4979.109316</v>
      </c>
      <c r="AC98" s="2">
        <v>672.30899999999997</v>
      </c>
      <c r="AD98" s="2">
        <f t="shared" si="125"/>
        <v>507.9966804</v>
      </c>
      <c r="AF98" s="6">
        <f t="shared" si="126"/>
        <v>3539.038725980221</v>
      </c>
      <c r="AG98" s="6">
        <f t="shared" si="127"/>
        <v>2.0519467466377153</v>
      </c>
      <c r="AH98" s="6">
        <f t="shared" si="128"/>
        <v>0.76315534068981905</v>
      </c>
      <c r="CE98" s="2">
        <v>13.6</v>
      </c>
      <c r="CF98" s="2">
        <f t="shared" si="116"/>
        <v>5.2</v>
      </c>
      <c r="CG98" s="2">
        <v>2.6</v>
      </c>
      <c r="CH98" s="2">
        <v>11.7</v>
      </c>
      <c r="CI98" s="2">
        <f t="shared" si="117"/>
        <v>1.6</v>
      </c>
      <c r="CJ98" s="2">
        <v>0.8</v>
      </c>
      <c r="CK98" s="22">
        <f t="shared" si="118"/>
        <v>-0.15048095093829605</v>
      </c>
      <c r="CL98" s="22">
        <f t="shared" si="119"/>
        <v>4.1223729633143177E-2</v>
      </c>
      <c r="CM98" s="2">
        <v>3.5</v>
      </c>
      <c r="CN98" s="2">
        <f t="shared" si="120"/>
        <v>1.2</v>
      </c>
      <c r="CO98" s="2">
        <v>0.6</v>
      </c>
      <c r="CP98" s="2">
        <v>3</v>
      </c>
      <c r="CQ98" s="2">
        <f t="shared" si="121"/>
        <v>0.8</v>
      </c>
      <c r="CR98" s="2">
        <v>0.4</v>
      </c>
      <c r="CS98" s="22">
        <f t="shared" si="122"/>
        <v>-0.15415067982725827</v>
      </c>
      <c r="CT98" s="22">
        <f t="shared" si="123"/>
        <v>4.7165532879818596E-2</v>
      </c>
    </row>
    <row r="99" spans="1:98">
      <c r="A99" s="1">
        <v>35</v>
      </c>
      <c r="B99" s="1" t="s">
        <v>132</v>
      </c>
      <c r="C99" s="1" t="s">
        <v>133</v>
      </c>
      <c r="D99" s="2">
        <v>55.08</v>
      </c>
      <c r="E99" s="2" t="s">
        <v>134</v>
      </c>
      <c r="F99" s="1" t="s">
        <v>54</v>
      </c>
      <c r="G99" s="3">
        <v>550</v>
      </c>
      <c r="H99" s="4">
        <v>5.8</v>
      </c>
      <c r="I99" s="4">
        <v>2048</v>
      </c>
      <c r="J99" s="1" t="s">
        <v>61</v>
      </c>
      <c r="K99" s="3">
        <v>2</v>
      </c>
      <c r="L99" s="14" t="s">
        <v>56</v>
      </c>
      <c r="M99" s="5">
        <v>0.88</v>
      </c>
      <c r="N99" s="15" t="s">
        <v>57</v>
      </c>
      <c r="O99" s="2">
        <v>-4.8099999999999996</v>
      </c>
      <c r="P99" s="3">
        <v>4</v>
      </c>
      <c r="Q99" s="2">
        <v>-8.7410300000000003</v>
      </c>
      <c r="R99" s="2">
        <f t="shared" si="105"/>
        <v>4.9159552720000006</v>
      </c>
      <c r="T99" s="2">
        <v>528.38400000000001</v>
      </c>
      <c r="U99" s="2">
        <f t="shared" si="106"/>
        <v>297.16316160000002</v>
      </c>
      <c r="W99" s="6">
        <f t="shared" si="93"/>
        <v>210.15483723714766</v>
      </c>
      <c r="X99" s="6">
        <f t="shared" si="94"/>
        <v>2.5558537555520804</v>
      </c>
      <c r="Y99" s="6">
        <f t="shared" si="95"/>
        <v>0.90827427623560464</v>
      </c>
      <c r="Z99" s="2">
        <v>8097.44</v>
      </c>
      <c r="AA99" s="2">
        <f t="shared" si="124"/>
        <v>6118.4256640000003</v>
      </c>
      <c r="AC99" s="2">
        <v>-8672.5499999999993</v>
      </c>
      <c r="AD99" s="2">
        <f t="shared" si="125"/>
        <v>6552.9787799999995</v>
      </c>
      <c r="AF99" s="6">
        <f t="shared" si="126"/>
        <v>6339.4267681322781</v>
      </c>
      <c r="AG99" s="6">
        <f t="shared" si="127"/>
        <v>-2.6453480122684296</v>
      </c>
      <c r="AH99" s="6">
        <f t="shared" si="128"/>
        <v>0.93736663162578315</v>
      </c>
      <c r="CE99" s="2">
        <v>14.7</v>
      </c>
      <c r="CF99" s="2">
        <f t="shared" si="116"/>
        <v>5.2</v>
      </c>
      <c r="CG99" s="2">
        <v>2.6</v>
      </c>
      <c r="CH99" s="2">
        <v>9.1999999999999993</v>
      </c>
      <c r="CI99" s="2">
        <f t="shared" si="117"/>
        <v>3.6</v>
      </c>
      <c r="CJ99" s="2">
        <v>1.8</v>
      </c>
      <c r="CK99" s="22">
        <f t="shared" si="118"/>
        <v>-0.468644009729696</v>
      </c>
      <c r="CL99" s="22">
        <f t="shared" si="119"/>
        <v>6.9563034760861148E-2</v>
      </c>
      <c r="CM99" s="2">
        <v>3.3</v>
      </c>
      <c r="CN99" s="2">
        <f t="shared" si="120"/>
        <v>1</v>
      </c>
      <c r="CO99" s="2">
        <v>0.5</v>
      </c>
      <c r="CP99" s="2">
        <v>2.1</v>
      </c>
      <c r="CQ99" s="2">
        <f t="shared" si="121"/>
        <v>1.2</v>
      </c>
      <c r="CR99" s="2">
        <v>0.6</v>
      </c>
      <c r="CS99" s="22">
        <f t="shared" si="122"/>
        <v>-0.45198512374305722</v>
      </c>
      <c r="CT99" s="22">
        <f t="shared" si="123"/>
        <v>0.10458949419988381</v>
      </c>
    </row>
    <row r="100" spans="1:98">
      <c r="A100" s="1">
        <v>35</v>
      </c>
      <c r="B100" s="1" t="s">
        <v>132</v>
      </c>
      <c r="C100" s="1" t="s">
        <v>133</v>
      </c>
      <c r="D100" s="2">
        <v>55.08</v>
      </c>
      <c r="E100" s="2" t="s">
        <v>134</v>
      </c>
      <c r="F100" s="1" t="s">
        <v>54</v>
      </c>
      <c r="G100" s="3">
        <v>550</v>
      </c>
      <c r="H100" s="4">
        <v>5.8</v>
      </c>
      <c r="I100" s="4">
        <v>2048</v>
      </c>
      <c r="J100" s="1" t="s">
        <v>61</v>
      </c>
      <c r="K100" s="3">
        <v>2</v>
      </c>
      <c r="L100" s="14" t="s">
        <v>56</v>
      </c>
      <c r="M100" s="5">
        <v>0.88</v>
      </c>
      <c r="N100" s="15" t="s">
        <v>57</v>
      </c>
      <c r="O100" s="2">
        <v>-4.8099999999999996</v>
      </c>
      <c r="P100" s="3">
        <v>4</v>
      </c>
      <c r="Q100" s="2">
        <v>123.371</v>
      </c>
      <c r="R100" s="2">
        <f t="shared" si="105"/>
        <v>69.3838504</v>
      </c>
      <c r="T100" s="2">
        <v>228.24100000000001</v>
      </c>
      <c r="U100" s="2">
        <f t="shared" si="106"/>
        <v>128.36273840000001</v>
      </c>
      <c r="W100" s="6">
        <f t="shared" si="93"/>
        <v>103.17730202393454</v>
      </c>
      <c r="X100" s="6">
        <f t="shared" si="94"/>
        <v>1.0164057204720551</v>
      </c>
      <c r="Y100" s="6">
        <f t="shared" si="95"/>
        <v>0.56456753678801985</v>
      </c>
      <c r="Z100" s="2">
        <v>-5602.89</v>
      </c>
      <c r="AA100" s="2">
        <f t="shared" si="124"/>
        <v>4233.5436840000002</v>
      </c>
      <c r="AC100" s="2">
        <v>-6566.22</v>
      </c>
      <c r="AD100" s="2">
        <f t="shared" si="125"/>
        <v>4961.4358320000001</v>
      </c>
      <c r="AF100" s="6">
        <f t="shared" si="126"/>
        <v>4611.8725936104211</v>
      </c>
      <c r="AG100" s="6">
        <f t="shared" si="127"/>
        <v>-0.208880445078786</v>
      </c>
      <c r="AH100" s="6">
        <f t="shared" si="128"/>
        <v>0.50272694002101947</v>
      </c>
      <c r="CE100" s="2">
        <v>17</v>
      </c>
      <c r="CF100" s="2">
        <f t="shared" si="116"/>
        <v>2.6</v>
      </c>
      <c r="CG100" s="2">
        <v>1.3</v>
      </c>
      <c r="CH100" s="2">
        <v>16.8</v>
      </c>
      <c r="CI100" s="2">
        <f t="shared" si="117"/>
        <v>2</v>
      </c>
      <c r="CJ100" s="2">
        <v>1</v>
      </c>
      <c r="CK100" s="22">
        <f t="shared" si="118"/>
        <v>-1.1834457647002861E-2</v>
      </c>
      <c r="CL100" s="22">
        <f t="shared" si="119"/>
        <v>9.3908347652786606E-3</v>
      </c>
      <c r="CM100" s="2">
        <v>3</v>
      </c>
      <c r="CN100" s="2">
        <f t="shared" si="120"/>
        <v>0.4</v>
      </c>
      <c r="CO100" s="2">
        <v>0.2</v>
      </c>
      <c r="CP100" s="2">
        <v>3</v>
      </c>
      <c r="CQ100" s="2">
        <f t="shared" si="121"/>
        <v>1.6</v>
      </c>
      <c r="CR100" s="2">
        <v>0.8</v>
      </c>
      <c r="CS100" s="22">
        <f t="shared" si="122"/>
        <v>0</v>
      </c>
      <c r="CT100" s="22">
        <f t="shared" si="123"/>
        <v>7.555555555555557E-2</v>
      </c>
    </row>
    <row r="101" spans="1:98">
      <c r="A101" s="1">
        <v>35</v>
      </c>
      <c r="B101" s="1" t="s">
        <v>132</v>
      </c>
      <c r="C101" s="1" t="s">
        <v>133</v>
      </c>
      <c r="D101" s="2">
        <v>55.08</v>
      </c>
      <c r="E101" s="2" t="s">
        <v>134</v>
      </c>
      <c r="F101" s="1" t="s">
        <v>54</v>
      </c>
      <c r="G101" s="3">
        <v>550</v>
      </c>
      <c r="H101" s="4">
        <v>5.8</v>
      </c>
      <c r="I101" s="4">
        <v>2048</v>
      </c>
      <c r="J101" s="1" t="s">
        <v>61</v>
      </c>
      <c r="K101" s="3">
        <v>2</v>
      </c>
      <c r="L101" s="14" t="s">
        <v>56</v>
      </c>
      <c r="M101" s="5">
        <v>0.88</v>
      </c>
      <c r="N101" s="15" t="s">
        <v>57</v>
      </c>
      <c r="O101" s="2">
        <v>-4.8099999999999996</v>
      </c>
      <c r="P101" s="3">
        <v>4</v>
      </c>
      <c r="Q101" s="2">
        <v>-102.48</v>
      </c>
      <c r="R101" s="2">
        <f t="shared" si="105"/>
        <v>57.634752000000006</v>
      </c>
      <c r="T101" s="2">
        <v>363.702</v>
      </c>
      <c r="U101" s="2">
        <f t="shared" si="106"/>
        <v>204.54600479999999</v>
      </c>
      <c r="W101" s="6">
        <f t="shared" si="93"/>
        <v>150.26781544586174</v>
      </c>
      <c r="X101" s="6">
        <f t="shared" si="94"/>
        <v>3.1023409678032841</v>
      </c>
      <c r="Y101" s="6">
        <f t="shared" si="95"/>
        <v>1.1015324675319136</v>
      </c>
      <c r="Z101" s="2">
        <v>6988.03</v>
      </c>
      <c r="AA101" s="2">
        <f t="shared" si="124"/>
        <v>5280.1554679999999</v>
      </c>
      <c r="AC101" s="2">
        <v>2637.17</v>
      </c>
      <c r="AD101" s="2">
        <f t="shared" si="125"/>
        <v>1992.6456520000002</v>
      </c>
      <c r="AF101" s="6">
        <f t="shared" si="126"/>
        <v>3990.6564911480923</v>
      </c>
      <c r="AG101" s="6">
        <f t="shared" si="127"/>
        <v>-1.0902617175020941</v>
      </c>
      <c r="AH101" s="6">
        <f t="shared" si="128"/>
        <v>0.57429191329066354</v>
      </c>
      <c r="CE101" s="2">
        <v>18.3</v>
      </c>
      <c r="CF101" s="2">
        <f t="shared" si="116"/>
        <v>4.4000000000000004</v>
      </c>
      <c r="CG101" s="2">
        <v>2.2000000000000002</v>
      </c>
      <c r="CH101" s="2">
        <v>15.8</v>
      </c>
      <c r="CI101" s="2">
        <f t="shared" si="117"/>
        <v>6.4</v>
      </c>
      <c r="CJ101" s="2">
        <v>3.2</v>
      </c>
      <c r="CK101" s="22">
        <f t="shared" si="118"/>
        <v>-0.14689111981445446</v>
      </c>
      <c r="CL101" s="22">
        <f t="shared" si="119"/>
        <v>5.5471574250413686E-2</v>
      </c>
      <c r="CM101" s="2">
        <v>3.7</v>
      </c>
      <c r="CN101" s="2">
        <f t="shared" si="120"/>
        <v>1</v>
      </c>
      <c r="CO101" s="2">
        <v>0.5</v>
      </c>
      <c r="CP101" s="2">
        <v>3.6</v>
      </c>
      <c r="CQ101" s="2">
        <f t="shared" si="121"/>
        <v>2.6</v>
      </c>
      <c r="CR101" s="2">
        <v>1.3</v>
      </c>
      <c r="CS101" s="22">
        <f t="shared" si="122"/>
        <v>-2.7398974188114655E-2</v>
      </c>
      <c r="CT101" s="22">
        <f t="shared" si="123"/>
        <v>0.14866273931589247</v>
      </c>
    </row>
    <row r="102" spans="1:98">
      <c r="A102" s="1">
        <v>35</v>
      </c>
      <c r="B102" s="1" t="s">
        <v>132</v>
      </c>
      <c r="C102" s="1" t="s">
        <v>133</v>
      </c>
      <c r="D102" s="2">
        <v>55.08</v>
      </c>
      <c r="E102" s="2" t="s">
        <v>134</v>
      </c>
      <c r="F102" s="1" t="s">
        <v>54</v>
      </c>
      <c r="G102" s="3">
        <v>550</v>
      </c>
      <c r="H102" s="4">
        <v>5.8</v>
      </c>
      <c r="I102" s="4">
        <v>2048</v>
      </c>
      <c r="J102" s="1" t="s">
        <v>61</v>
      </c>
      <c r="K102" s="3">
        <v>2</v>
      </c>
      <c r="L102" s="14" t="s">
        <v>56</v>
      </c>
      <c r="M102" s="5">
        <v>0.88</v>
      </c>
      <c r="N102" s="15" t="s">
        <v>57</v>
      </c>
      <c r="O102" s="2">
        <v>-4.8099999999999996</v>
      </c>
      <c r="P102" s="3">
        <v>4</v>
      </c>
      <c r="Q102" s="2">
        <v>796.26199999999994</v>
      </c>
      <c r="R102" s="2">
        <f t="shared" si="105"/>
        <v>447.8177488</v>
      </c>
      <c r="T102" s="2">
        <v>387.79199999999997</v>
      </c>
      <c r="U102" s="2">
        <f t="shared" si="106"/>
        <v>218.09422079999999</v>
      </c>
      <c r="W102" s="6">
        <f t="shared" si="93"/>
        <v>352.21146012492198</v>
      </c>
      <c r="X102" s="6">
        <f t="shared" si="94"/>
        <v>-1.1597294416687187</v>
      </c>
      <c r="Y102" s="6">
        <f t="shared" si="95"/>
        <v>0.58406077361707742</v>
      </c>
      <c r="Z102" s="2">
        <v>-13325.1</v>
      </c>
      <c r="AA102" s="2">
        <f t="shared" si="124"/>
        <v>10068.44556</v>
      </c>
      <c r="AC102" s="2">
        <v>2969.86</v>
      </c>
      <c r="AD102" s="2">
        <f t="shared" si="125"/>
        <v>2244.0262160000002</v>
      </c>
      <c r="AF102" s="6">
        <f t="shared" si="126"/>
        <v>7294.1500413954673</v>
      </c>
      <c r="AG102" s="6">
        <f t="shared" si="127"/>
        <v>2.2339765301678054</v>
      </c>
      <c r="AH102" s="6">
        <f t="shared" si="128"/>
        <v>0.81191569608378678</v>
      </c>
      <c r="CE102" s="2">
        <v>13.5</v>
      </c>
      <c r="CF102" s="2">
        <f t="shared" si="116"/>
        <v>3.8</v>
      </c>
      <c r="CG102" s="2">
        <v>1.9</v>
      </c>
      <c r="CH102" s="2">
        <v>17.2</v>
      </c>
      <c r="CI102" s="2">
        <f t="shared" si="117"/>
        <v>1.6</v>
      </c>
      <c r="CJ102" s="2">
        <v>0.8</v>
      </c>
      <c r="CK102" s="22">
        <f t="shared" si="118"/>
        <v>0.24221969837502355</v>
      </c>
      <c r="CL102" s="22">
        <f t="shared" si="119"/>
        <v>2.1971287634809458E-2</v>
      </c>
      <c r="CM102" s="2">
        <v>2.5</v>
      </c>
      <c r="CN102" s="2">
        <f t="shared" si="120"/>
        <v>0.4</v>
      </c>
      <c r="CO102" s="2">
        <v>0.2</v>
      </c>
      <c r="CP102" s="2">
        <v>3.7</v>
      </c>
      <c r="CQ102" s="2">
        <f t="shared" si="121"/>
        <v>1</v>
      </c>
      <c r="CR102" s="2">
        <v>0.5</v>
      </c>
      <c r="CS102" s="22">
        <f t="shared" si="122"/>
        <v>0.39204208777602378</v>
      </c>
      <c r="CT102" s="22">
        <f t="shared" si="123"/>
        <v>2.4661504747991232E-2</v>
      </c>
    </row>
    <row r="103" spans="1:98">
      <c r="A103" s="1">
        <v>35</v>
      </c>
      <c r="B103" s="1" t="s">
        <v>132</v>
      </c>
      <c r="C103" s="1" t="s">
        <v>133</v>
      </c>
      <c r="D103" s="2">
        <v>55.08</v>
      </c>
      <c r="E103" s="2" t="s">
        <v>134</v>
      </c>
      <c r="F103" s="1" t="s">
        <v>54</v>
      </c>
      <c r="G103" s="3">
        <v>550</v>
      </c>
      <c r="H103" s="4">
        <v>5.8</v>
      </c>
      <c r="I103" s="4">
        <v>2048</v>
      </c>
      <c r="J103" s="1" t="s">
        <v>61</v>
      </c>
      <c r="K103" s="3">
        <v>2</v>
      </c>
      <c r="L103" s="14" t="s">
        <v>56</v>
      </c>
      <c r="M103" s="5">
        <v>0.88</v>
      </c>
      <c r="N103" s="15" t="s">
        <v>57</v>
      </c>
      <c r="O103" s="2">
        <v>-4.8099999999999996</v>
      </c>
      <c r="P103" s="3">
        <v>4</v>
      </c>
      <c r="Q103" s="2">
        <v>-10.4908</v>
      </c>
      <c r="R103" s="2">
        <f t="shared" si="105"/>
        <v>5.90002592</v>
      </c>
      <c r="T103" s="2">
        <v>158.548</v>
      </c>
      <c r="U103" s="2">
        <f t="shared" si="106"/>
        <v>89.167395200000001</v>
      </c>
      <c r="W103" s="6">
        <f t="shared" si="93"/>
        <v>63.18874374684804</v>
      </c>
      <c r="X103" s="6">
        <f t="shared" si="94"/>
        <v>2.6751410136782781</v>
      </c>
      <c r="Y103" s="6">
        <f t="shared" si="95"/>
        <v>0.94727371519147785</v>
      </c>
      <c r="Z103" s="2">
        <v>10717.4</v>
      </c>
      <c r="AA103" s="2">
        <f t="shared" si="124"/>
        <v>8098.0674399999998</v>
      </c>
      <c r="AC103" s="2">
        <v>13785.7</v>
      </c>
      <c r="AD103" s="2">
        <f t="shared" si="125"/>
        <v>10416.474920000001</v>
      </c>
      <c r="AF103" s="6">
        <f t="shared" si="126"/>
        <v>9329.567139524137</v>
      </c>
      <c r="AG103" s="6">
        <f t="shared" si="127"/>
        <v>0.32887913813292979</v>
      </c>
      <c r="AH103" s="6">
        <f t="shared" si="128"/>
        <v>0.50676009296869118</v>
      </c>
      <c r="CE103" s="2">
        <v>16.8</v>
      </c>
      <c r="CF103" s="2">
        <f t="shared" si="116"/>
        <v>3.2</v>
      </c>
      <c r="CG103" s="2">
        <v>1.6</v>
      </c>
      <c r="CH103" s="2">
        <v>13.7</v>
      </c>
      <c r="CI103" s="2">
        <f t="shared" si="117"/>
        <v>1.6</v>
      </c>
      <c r="CJ103" s="2">
        <v>0.8</v>
      </c>
      <c r="CK103" s="22">
        <f t="shared" si="118"/>
        <v>-0.20398305357513413</v>
      </c>
      <c r="CL103" s="22">
        <f t="shared" si="119"/>
        <v>1.2480172774883662E-2</v>
      </c>
      <c r="CM103" s="2">
        <v>3.4</v>
      </c>
      <c r="CN103" s="2">
        <f t="shared" si="120"/>
        <v>1</v>
      </c>
      <c r="CO103" s="2">
        <v>0.5</v>
      </c>
      <c r="CP103" s="2">
        <v>3.6</v>
      </c>
      <c r="CQ103" s="2">
        <f t="shared" si="121"/>
        <v>0.8</v>
      </c>
      <c r="CR103" s="2">
        <v>0.4</v>
      </c>
      <c r="CS103" s="22">
        <f t="shared" si="122"/>
        <v>5.7158413839948574E-2</v>
      </c>
      <c r="CT103" s="22">
        <f t="shared" si="123"/>
        <v>3.3971976590200355E-2</v>
      </c>
    </row>
    <row r="104" spans="1:98">
      <c r="A104" s="1">
        <v>35</v>
      </c>
      <c r="B104" s="1" t="s">
        <v>132</v>
      </c>
      <c r="C104" s="1" t="s">
        <v>133</v>
      </c>
      <c r="D104" s="2">
        <v>55.08</v>
      </c>
      <c r="E104" s="2" t="s">
        <v>134</v>
      </c>
      <c r="F104" s="1" t="s">
        <v>54</v>
      </c>
      <c r="G104" s="3">
        <v>550</v>
      </c>
      <c r="H104" s="4">
        <v>5.8</v>
      </c>
      <c r="I104" s="4">
        <v>2048</v>
      </c>
      <c r="J104" s="1" t="s">
        <v>61</v>
      </c>
      <c r="K104" s="3">
        <v>2</v>
      </c>
      <c r="L104" s="14" t="s">
        <v>56</v>
      </c>
      <c r="M104" s="5">
        <v>0.88</v>
      </c>
      <c r="N104" s="15" t="s">
        <v>57</v>
      </c>
      <c r="O104" s="2">
        <v>-4.8099999999999996</v>
      </c>
      <c r="P104" s="3">
        <v>4</v>
      </c>
      <c r="Q104" s="2">
        <v>20.441299999999998</v>
      </c>
      <c r="R104" s="2">
        <f t="shared" si="105"/>
        <v>11.49618712</v>
      </c>
      <c r="T104" s="2">
        <v>61.1631</v>
      </c>
      <c r="U104" s="2">
        <f t="shared" si="106"/>
        <v>34.398127440000003</v>
      </c>
      <c r="W104" s="6">
        <f t="shared" si="93"/>
        <v>25.64559893701583</v>
      </c>
      <c r="X104" s="6">
        <f t="shared" si="94"/>
        <v>1.587866990356142</v>
      </c>
      <c r="Y104" s="6">
        <f t="shared" si="95"/>
        <v>0.657582598691417</v>
      </c>
      <c r="Z104" s="2">
        <v>-1044.94</v>
      </c>
      <c r="AA104" s="2">
        <f t="shared" si="124"/>
        <v>789.55666400000007</v>
      </c>
      <c r="AC104" s="2">
        <v>-9266.14</v>
      </c>
      <c r="AD104" s="2">
        <f t="shared" si="125"/>
        <v>7001.4953839999998</v>
      </c>
      <c r="AF104" s="6">
        <f t="shared" si="126"/>
        <v>4982.1851299324535</v>
      </c>
      <c r="AG104" s="6">
        <f t="shared" si="127"/>
        <v>-1.6501193323001746</v>
      </c>
      <c r="AH104" s="6">
        <f t="shared" si="128"/>
        <v>0.67018086317692338</v>
      </c>
      <c r="CE104" s="2">
        <v>19.3</v>
      </c>
      <c r="CF104" s="2">
        <f t="shared" si="116"/>
        <v>5.4</v>
      </c>
      <c r="CG104" s="2">
        <v>2.7</v>
      </c>
      <c r="CH104" s="2">
        <v>16</v>
      </c>
      <c r="CI104" s="2">
        <f t="shared" si="117"/>
        <v>1.8</v>
      </c>
      <c r="CJ104" s="2">
        <v>0.9</v>
      </c>
      <c r="CK104" s="22">
        <f t="shared" si="118"/>
        <v>-0.18751637367105856</v>
      </c>
      <c r="CL104" s="22">
        <f t="shared" si="119"/>
        <v>2.2735057694501869E-2</v>
      </c>
      <c r="CM104" s="2">
        <v>3.2</v>
      </c>
      <c r="CN104" s="2">
        <f t="shared" si="120"/>
        <v>0.4</v>
      </c>
      <c r="CO104" s="2">
        <v>0.2</v>
      </c>
      <c r="CP104" s="2">
        <v>3.1</v>
      </c>
      <c r="CQ104" s="2">
        <f t="shared" si="121"/>
        <v>0.4</v>
      </c>
      <c r="CR104" s="2">
        <v>0.2</v>
      </c>
      <c r="CS104" s="22">
        <f t="shared" si="122"/>
        <v>-3.174869831458027E-2</v>
      </c>
      <c r="CT104" s="22">
        <f t="shared" si="123"/>
        <v>8.0685809053069723E-3</v>
      </c>
    </row>
    <row r="105" spans="1:98">
      <c r="A105" s="1">
        <v>35</v>
      </c>
      <c r="B105" s="1" t="s">
        <v>132</v>
      </c>
      <c r="C105" s="1" t="s">
        <v>133</v>
      </c>
      <c r="D105" s="2">
        <v>55.08</v>
      </c>
      <c r="E105" s="2" t="s">
        <v>134</v>
      </c>
      <c r="F105" s="1" t="s">
        <v>54</v>
      </c>
      <c r="G105" s="3">
        <v>550</v>
      </c>
      <c r="H105" s="4">
        <v>5.8</v>
      </c>
      <c r="I105" s="4">
        <v>2048</v>
      </c>
      <c r="J105" s="1" t="s">
        <v>61</v>
      </c>
      <c r="K105" s="3">
        <v>2</v>
      </c>
      <c r="L105" s="14" t="s">
        <v>56</v>
      </c>
      <c r="M105" s="5">
        <v>0.88</v>
      </c>
      <c r="N105" s="15" t="s">
        <v>57</v>
      </c>
      <c r="O105" s="2">
        <v>-4.8099999999999996</v>
      </c>
      <c r="P105" s="3">
        <v>4</v>
      </c>
      <c r="Q105" s="2">
        <v>260.62799999999999</v>
      </c>
      <c r="R105" s="2">
        <f t="shared" si="105"/>
        <v>146.5771872</v>
      </c>
      <c r="T105" s="2">
        <v>203.41800000000001</v>
      </c>
      <c r="U105" s="2">
        <f t="shared" si="106"/>
        <v>114.4022832</v>
      </c>
      <c r="W105" s="6">
        <f t="shared" si="93"/>
        <v>131.47766770223154</v>
      </c>
      <c r="X105" s="6">
        <f t="shared" si="94"/>
        <v>-0.43513093135762226</v>
      </c>
      <c r="Y105" s="6">
        <f t="shared" si="95"/>
        <v>0.51183368296400944</v>
      </c>
      <c r="Z105" s="2">
        <v>6385.2</v>
      </c>
      <c r="AA105" s="2">
        <f t="shared" si="124"/>
        <v>4824.6571199999998</v>
      </c>
      <c r="AC105" s="2">
        <v>-10869.2</v>
      </c>
      <c r="AD105" s="2">
        <f t="shared" si="125"/>
        <v>8212.7675200000012</v>
      </c>
      <c r="AF105" s="6">
        <f t="shared" si="126"/>
        <v>6735.2381792752385</v>
      </c>
      <c r="AG105" s="6">
        <f t="shared" si="127"/>
        <v>-2.561809922786829</v>
      </c>
      <c r="AH105" s="6">
        <f t="shared" si="128"/>
        <v>0.9101793800305662</v>
      </c>
      <c r="CE105" s="2">
        <v>11.8</v>
      </c>
      <c r="CF105" s="2">
        <f t="shared" si="116"/>
        <v>6.8</v>
      </c>
      <c r="CG105" s="2">
        <v>3.4</v>
      </c>
      <c r="CH105" s="2">
        <v>10.7</v>
      </c>
      <c r="CI105" s="2">
        <f t="shared" si="117"/>
        <v>3.8</v>
      </c>
      <c r="CJ105" s="2">
        <v>1.9</v>
      </c>
      <c r="CK105" s="22">
        <f t="shared" si="118"/>
        <v>-9.785579000375888E-2</v>
      </c>
      <c r="CL105" s="22">
        <f t="shared" si="119"/>
        <v>0.1145532581710996</v>
      </c>
      <c r="CM105" s="2">
        <v>2.6</v>
      </c>
      <c r="CN105" s="2">
        <f t="shared" si="120"/>
        <v>1.2</v>
      </c>
      <c r="CO105" s="2">
        <v>0.6</v>
      </c>
      <c r="CP105" s="2">
        <v>2.2000000000000002</v>
      </c>
      <c r="CQ105" s="2">
        <f t="shared" si="121"/>
        <v>1.4</v>
      </c>
      <c r="CR105" s="2">
        <v>0.7</v>
      </c>
      <c r="CS105" s="22">
        <f t="shared" si="122"/>
        <v>-0.16705408466316607</v>
      </c>
      <c r="CT105" s="22">
        <f t="shared" si="123"/>
        <v>0.15449410729131005</v>
      </c>
    </row>
    <row r="106" spans="1:98">
      <c r="A106" s="1">
        <v>35</v>
      </c>
      <c r="B106" s="1" t="s">
        <v>132</v>
      </c>
      <c r="C106" s="1" t="s">
        <v>133</v>
      </c>
      <c r="D106" s="2">
        <v>55.08</v>
      </c>
      <c r="E106" s="2" t="s">
        <v>134</v>
      </c>
      <c r="F106" s="1" t="s">
        <v>54</v>
      </c>
      <c r="G106" s="3">
        <v>550</v>
      </c>
      <c r="H106" s="4">
        <v>5.8</v>
      </c>
      <c r="I106" s="4">
        <v>2048</v>
      </c>
      <c r="J106" s="1" t="s">
        <v>61</v>
      </c>
      <c r="K106" s="3">
        <v>2</v>
      </c>
      <c r="L106" s="14" t="s">
        <v>56</v>
      </c>
      <c r="M106" s="5">
        <v>0.88</v>
      </c>
      <c r="N106" s="15" t="s">
        <v>57</v>
      </c>
      <c r="O106" s="2">
        <v>-4.8099999999999996</v>
      </c>
      <c r="P106" s="3">
        <v>4</v>
      </c>
      <c r="Q106" s="2">
        <v>679.77599999999995</v>
      </c>
      <c r="R106" s="2">
        <f t="shared" si="105"/>
        <v>382.30602239999996</v>
      </c>
      <c r="T106" s="2">
        <v>821.81399999999996</v>
      </c>
      <c r="U106" s="2">
        <f t="shared" si="106"/>
        <v>462.18819359999998</v>
      </c>
      <c r="W106" s="6">
        <f t="shared" si="93"/>
        <v>424.13194943704747</v>
      </c>
      <c r="X106" s="6">
        <f t="shared" si="94"/>
        <v>0.33489106441645761</v>
      </c>
      <c r="Y106" s="6">
        <f t="shared" si="95"/>
        <v>0.50700950156412428</v>
      </c>
      <c r="Z106" s="2">
        <v>7684.88</v>
      </c>
      <c r="AA106" s="2">
        <f t="shared" si="124"/>
        <v>5806.6953280000007</v>
      </c>
      <c r="AC106" s="2">
        <v>-13278.8</v>
      </c>
      <c r="AD106" s="2">
        <f t="shared" si="125"/>
        <v>10033.46128</v>
      </c>
      <c r="AF106" s="6">
        <f t="shared" si="126"/>
        <v>8197.1963466015713</v>
      </c>
      <c r="AG106" s="6">
        <f t="shared" si="127"/>
        <v>-2.5574207465081904</v>
      </c>
      <c r="AH106" s="6">
        <f t="shared" si="128"/>
        <v>0.90877505466690689</v>
      </c>
      <c r="CE106" s="2">
        <v>13.6</v>
      </c>
      <c r="CF106" s="2">
        <f t="shared" si="116"/>
        <v>5.2</v>
      </c>
      <c r="CG106" s="2">
        <v>2.6</v>
      </c>
      <c r="CH106" s="2">
        <v>11.7</v>
      </c>
      <c r="CI106" s="2">
        <f t="shared" si="117"/>
        <v>1.6</v>
      </c>
      <c r="CJ106" s="2">
        <v>0.8</v>
      </c>
      <c r="CK106" s="22">
        <f t="shared" si="118"/>
        <v>-0.15048095093829605</v>
      </c>
      <c r="CL106" s="22">
        <f t="shared" si="119"/>
        <v>4.1223729633143177E-2</v>
      </c>
      <c r="CM106" s="2">
        <v>3.5</v>
      </c>
      <c r="CN106" s="2">
        <f t="shared" si="120"/>
        <v>1.2</v>
      </c>
      <c r="CO106" s="2">
        <v>0.6</v>
      </c>
      <c r="CP106" s="2">
        <v>3</v>
      </c>
      <c r="CQ106" s="2">
        <f t="shared" si="121"/>
        <v>0.8</v>
      </c>
      <c r="CR106" s="2">
        <v>0.4</v>
      </c>
      <c r="CS106" s="22">
        <f t="shared" si="122"/>
        <v>-0.15415067982725827</v>
      </c>
      <c r="CT106" s="22">
        <f t="shared" si="123"/>
        <v>4.7165532879818596E-2</v>
      </c>
    </row>
    <row r="107" spans="1:98">
      <c r="A107" s="1">
        <v>35</v>
      </c>
      <c r="B107" s="1" t="s">
        <v>132</v>
      </c>
      <c r="C107" s="1" t="s">
        <v>133</v>
      </c>
      <c r="D107" s="2">
        <v>55.08</v>
      </c>
      <c r="E107" s="2" t="s">
        <v>134</v>
      </c>
      <c r="F107" s="1" t="s">
        <v>54</v>
      </c>
      <c r="G107" s="3">
        <v>550</v>
      </c>
      <c r="H107" s="4">
        <v>5.8</v>
      </c>
      <c r="I107" s="4">
        <v>2048</v>
      </c>
      <c r="J107" s="1" t="s">
        <v>61</v>
      </c>
      <c r="K107" s="3">
        <v>2</v>
      </c>
      <c r="L107" s="14" t="s">
        <v>56</v>
      </c>
      <c r="M107" s="5">
        <v>0.88</v>
      </c>
      <c r="N107" s="15" t="s">
        <v>57</v>
      </c>
      <c r="O107" s="2">
        <v>-4.8099999999999996</v>
      </c>
      <c r="P107" s="3">
        <v>4</v>
      </c>
      <c r="Q107" s="2">
        <v>85.831299999999999</v>
      </c>
      <c r="R107" s="2">
        <f t="shared" si="105"/>
        <v>48.271523119999998</v>
      </c>
      <c r="T107" s="2">
        <v>356.19900000000001</v>
      </c>
      <c r="U107" s="2">
        <f t="shared" si="106"/>
        <v>200.32631760000001</v>
      </c>
      <c r="W107" s="6">
        <f t="shared" si="93"/>
        <v>145.70650889287819</v>
      </c>
      <c r="X107" s="6">
        <f t="shared" si="94"/>
        <v>1.8555636399110444</v>
      </c>
      <c r="Y107" s="6">
        <f t="shared" si="95"/>
        <v>0.71519477635999529</v>
      </c>
      <c r="Z107" s="2">
        <v>6887.75</v>
      </c>
      <c r="AA107" s="2">
        <f t="shared" si="124"/>
        <v>5204.3839000000007</v>
      </c>
      <c r="AC107" s="2">
        <v>-4236.33</v>
      </c>
      <c r="AD107" s="2">
        <f t="shared" si="125"/>
        <v>3200.9709480000001</v>
      </c>
      <c r="AF107" s="6">
        <f t="shared" si="126"/>
        <v>4320.4066237172183</v>
      </c>
      <c r="AG107" s="6">
        <f t="shared" si="127"/>
        <v>-2.5747761654964307</v>
      </c>
      <c r="AH107" s="6">
        <f t="shared" si="128"/>
        <v>0.91434201890053146</v>
      </c>
      <c r="CE107" s="2">
        <v>14.7</v>
      </c>
      <c r="CF107" s="2">
        <f t="shared" si="116"/>
        <v>5.2</v>
      </c>
      <c r="CG107" s="2">
        <v>2.6</v>
      </c>
      <c r="CH107" s="2">
        <v>9.1999999999999993</v>
      </c>
      <c r="CI107" s="2">
        <f t="shared" si="117"/>
        <v>3.6</v>
      </c>
      <c r="CJ107" s="2">
        <v>1.8</v>
      </c>
      <c r="CK107" s="22">
        <f t="shared" si="118"/>
        <v>-0.468644009729696</v>
      </c>
      <c r="CL107" s="22">
        <f t="shared" si="119"/>
        <v>6.9563034760861148E-2</v>
      </c>
      <c r="CM107" s="2">
        <v>3.3</v>
      </c>
      <c r="CN107" s="2">
        <f t="shared" si="120"/>
        <v>1</v>
      </c>
      <c r="CO107" s="2">
        <v>0.5</v>
      </c>
      <c r="CP107" s="2">
        <v>2.1</v>
      </c>
      <c r="CQ107" s="2">
        <f t="shared" si="121"/>
        <v>1.2</v>
      </c>
      <c r="CR107" s="2">
        <v>0.6</v>
      </c>
      <c r="CS107" s="22">
        <f t="shared" si="122"/>
        <v>-0.45198512374305722</v>
      </c>
      <c r="CT107" s="22">
        <f t="shared" si="123"/>
        <v>0.10458949419988381</v>
      </c>
    </row>
    <row r="108" spans="1:98">
      <c r="A108" s="1">
        <v>35</v>
      </c>
      <c r="B108" s="1" t="s">
        <v>132</v>
      </c>
      <c r="C108" s="1" t="s">
        <v>133</v>
      </c>
      <c r="D108" s="2">
        <v>55.08</v>
      </c>
      <c r="E108" s="2" t="s">
        <v>134</v>
      </c>
      <c r="F108" s="1" t="s">
        <v>54</v>
      </c>
      <c r="G108" s="3">
        <v>550</v>
      </c>
      <c r="H108" s="4">
        <v>5.8</v>
      </c>
      <c r="I108" s="4">
        <v>2048</v>
      </c>
      <c r="J108" s="1" t="s">
        <v>61</v>
      </c>
      <c r="K108" s="3">
        <v>2</v>
      </c>
      <c r="L108" s="14" t="s">
        <v>56</v>
      </c>
      <c r="M108" s="5">
        <v>0.88</v>
      </c>
      <c r="N108" s="15" t="s">
        <v>57</v>
      </c>
      <c r="O108" s="2">
        <v>-4.8099999999999996</v>
      </c>
      <c r="P108" s="3">
        <v>4</v>
      </c>
      <c r="Q108" s="2">
        <v>305.767</v>
      </c>
      <c r="R108" s="2">
        <f t="shared" si="105"/>
        <v>171.9633608</v>
      </c>
      <c r="T108" s="2">
        <v>235.02199999999999</v>
      </c>
      <c r="U108" s="2">
        <f t="shared" si="106"/>
        <v>132.1763728</v>
      </c>
      <c r="W108" s="6">
        <f t="shared" si="93"/>
        <v>153.36556162352022</v>
      </c>
      <c r="X108" s="6">
        <f t="shared" si="94"/>
        <v>-0.46128348014441406</v>
      </c>
      <c r="Y108" s="6">
        <f t="shared" si="95"/>
        <v>0.51329890306588388</v>
      </c>
      <c r="Z108" s="2">
        <v>1575.01</v>
      </c>
      <c r="AA108" s="2">
        <f t="shared" si="124"/>
        <v>1190.077556</v>
      </c>
      <c r="AC108" s="2">
        <v>-21807.5</v>
      </c>
      <c r="AD108" s="2">
        <f t="shared" si="125"/>
        <v>16477.746999999999</v>
      </c>
      <c r="AF108" s="6">
        <f t="shared" si="126"/>
        <v>11681.875508352756</v>
      </c>
      <c r="AG108" s="6">
        <f t="shared" si="127"/>
        <v>-2.0016058194834447</v>
      </c>
      <c r="AH108" s="6">
        <f t="shared" si="128"/>
        <v>0.7504016160368745</v>
      </c>
      <c r="CE108" s="2">
        <v>17</v>
      </c>
      <c r="CF108" s="2">
        <f t="shared" si="116"/>
        <v>2.6</v>
      </c>
      <c r="CG108" s="2">
        <v>1.3</v>
      </c>
      <c r="CH108" s="2">
        <v>16.8</v>
      </c>
      <c r="CI108" s="2">
        <f t="shared" si="117"/>
        <v>2</v>
      </c>
      <c r="CJ108" s="2">
        <v>1</v>
      </c>
      <c r="CK108" s="22">
        <f t="shared" si="118"/>
        <v>-1.1834457647002861E-2</v>
      </c>
      <c r="CL108" s="22">
        <f t="shared" si="119"/>
        <v>9.3908347652786606E-3</v>
      </c>
      <c r="CM108" s="2">
        <v>3</v>
      </c>
      <c r="CN108" s="2">
        <f t="shared" si="120"/>
        <v>0.4</v>
      </c>
      <c r="CO108" s="2">
        <v>0.2</v>
      </c>
      <c r="CP108" s="2">
        <v>3</v>
      </c>
      <c r="CQ108" s="2">
        <f t="shared" si="121"/>
        <v>1.6</v>
      </c>
      <c r="CR108" s="2">
        <v>0.8</v>
      </c>
      <c r="CS108" s="22">
        <f t="shared" si="122"/>
        <v>0</v>
      </c>
      <c r="CT108" s="22">
        <f t="shared" si="123"/>
        <v>7.555555555555557E-2</v>
      </c>
    </row>
    <row r="109" spans="1:98">
      <c r="A109" s="1">
        <v>35</v>
      </c>
      <c r="B109" s="1" t="s">
        <v>132</v>
      </c>
      <c r="C109" s="1" t="s">
        <v>133</v>
      </c>
      <c r="D109" s="2">
        <v>55.08</v>
      </c>
      <c r="E109" s="2" t="s">
        <v>134</v>
      </c>
      <c r="F109" s="1" t="s">
        <v>54</v>
      </c>
      <c r="G109" s="3">
        <v>550</v>
      </c>
      <c r="H109" s="4">
        <v>5.8</v>
      </c>
      <c r="I109" s="4">
        <v>2048</v>
      </c>
      <c r="J109" s="1" t="s">
        <v>61</v>
      </c>
      <c r="K109" s="3">
        <v>2</v>
      </c>
      <c r="L109" s="14" t="s">
        <v>56</v>
      </c>
      <c r="M109" s="5">
        <v>0.88</v>
      </c>
      <c r="N109" s="15" t="s">
        <v>57</v>
      </c>
      <c r="O109" s="2">
        <v>-4.8099999999999996</v>
      </c>
      <c r="P109" s="3">
        <v>4</v>
      </c>
      <c r="Q109" s="2">
        <v>336.55500000000001</v>
      </c>
      <c r="R109" s="2">
        <f t="shared" si="105"/>
        <v>189.27853200000001</v>
      </c>
      <c r="T109" s="2">
        <v>-149.55199999999999</v>
      </c>
      <c r="U109" s="2">
        <f t="shared" si="106"/>
        <v>84.108044800000002</v>
      </c>
      <c r="W109" s="6">
        <f t="shared" si="93"/>
        <v>146.45908281181102</v>
      </c>
      <c r="X109" s="6">
        <f t="shared" si="94"/>
        <v>-3.3190635272829829</v>
      </c>
      <c r="Y109" s="6">
        <f t="shared" si="95"/>
        <v>1.1885114186337598</v>
      </c>
      <c r="Z109" s="2">
        <v>9810.93</v>
      </c>
      <c r="AA109" s="2">
        <f t="shared" si="124"/>
        <v>7413.1387080000004</v>
      </c>
      <c r="AC109" s="2">
        <v>-3571.92</v>
      </c>
      <c r="AD109" s="2">
        <f t="shared" si="125"/>
        <v>2698.9427520000004</v>
      </c>
      <c r="AF109" s="6">
        <f t="shared" si="126"/>
        <v>5578.4817595211889</v>
      </c>
      <c r="AG109" s="6">
        <f t="shared" si="127"/>
        <v>-2.3990129531495814</v>
      </c>
      <c r="AH109" s="6">
        <f t="shared" si="128"/>
        <v>0.8597039468362172</v>
      </c>
      <c r="CE109" s="2">
        <v>18.3</v>
      </c>
      <c r="CF109" s="2">
        <f t="shared" si="116"/>
        <v>4.4000000000000004</v>
      </c>
      <c r="CG109" s="2">
        <v>2.2000000000000002</v>
      </c>
      <c r="CH109" s="2">
        <v>15.8</v>
      </c>
      <c r="CI109" s="2">
        <f t="shared" si="117"/>
        <v>6.4</v>
      </c>
      <c r="CJ109" s="2">
        <v>3.2</v>
      </c>
      <c r="CK109" s="22">
        <f t="shared" si="118"/>
        <v>-0.14689111981445446</v>
      </c>
      <c r="CL109" s="22">
        <f t="shared" si="119"/>
        <v>5.5471574250413686E-2</v>
      </c>
      <c r="CM109" s="2">
        <v>3.7</v>
      </c>
      <c r="CN109" s="2">
        <f t="shared" si="120"/>
        <v>1</v>
      </c>
      <c r="CO109" s="2">
        <v>0.5</v>
      </c>
      <c r="CP109" s="2">
        <v>3.6</v>
      </c>
      <c r="CQ109" s="2">
        <f t="shared" si="121"/>
        <v>2.6</v>
      </c>
      <c r="CR109" s="2">
        <v>1.3</v>
      </c>
      <c r="CS109" s="22">
        <f t="shared" si="122"/>
        <v>-2.7398974188114655E-2</v>
      </c>
      <c r="CT109" s="22">
        <f t="shared" si="123"/>
        <v>0.14866273931589247</v>
      </c>
    </row>
    <row r="110" spans="1:98">
      <c r="A110" s="1">
        <v>35</v>
      </c>
      <c r="B110" s="1" t="s">
        <v>132</v>
      </c>
      <c r="C110" s="1" t="s">
        <v>133</v>
      </c>
      <c r="D110" s="2">
        <v>55.08</v>
      </c>
      <c r="E110" s="2" t="s">
        <v>134</v>
      </c>
      <c r="F110" s="1" t="s">
        <v>54</v>
      </c>
      <c r="G110" s="3">
        <v>550</v>
      </c>
      <c r="H110" s="4">
        <v>5.8</v>
      </c>
      <c r="I110" s="4">
        <v>2048</v>
      </c>
      <c r="J110" s="1" t="s">
        <v>61</v>
      </c>
      <c r="K110" s="3">
        <v>2</v>
      </c>
      <c r="L110" s="14" t="s">
        <v>56</v>
      </c>
      <c r="M110" s="5">
        <v>0.88</v>
      </c>
      <c r="N110" s="15" t="s">
        <v>57</v>
      </c>
      <c r="O110" s="2">
        <v>-4.8099999999999996</v>
      </c>
      <c r="P110" s="3">
        <v>4</v>
      </c>
      <c r="Q110" s="2">
        <v>276.18900000000002</v>
      </c>
      <c r="R110" s="2">
        <f t="shared" si="105"/>
        <v>155.32869360000001</v>
      </c>
      <c r="T110" s="2">
        <v>276.37</v>
      </c>
      <c r="U110" s="2">
        <f t="shared" si="106"/>
        <v>155.430488</v>
      </c>
      <c r="W110" s="6">
        <f t="shared" si="93"/>
        <v>155.37959913611701</v>
      </c>
      <c r="X110" s="6">
        <f t="shared" si="94"/>
        <v>1.1648890910152365E-3</v>
      </c>
      <c r="Y110" s="6">
        <f t="shared" si="95"/>
        <v>0.50000008481041214</v>
      </c>
      <c r="Z110" s="2">
        <v>-19050.2</v>
      </c>
      <c r="AA110" s="2">
        <f t="shared" si="124"/>
        <v>14394.331120000001</v>
      </c>
      <c r="AC110" s="2">
        <v>12567.1</v>
      </c>
      <c r="AD110" s="2">
        <f t="shared" si="125"/>
        <v>9495.7007600000015</v>
      </c>
      <c r="AF110" s="6">
        <f t="shared" si="126"/>
        <v>12193.545450681378</v>
      </c>
      <c r="AG110" s="6">
        <f t="shared" si="127"/>
        <v>2.5929537990308815</v>
      </c>
      <c r="AH110" s="6">
        <f t="shared" si="128"/>
        <v>0.92021308774429256</v>
      </c>
      <c r="CE110" s="2">
        <v>13.5</v>
      </c>
      <c r="CF110" s="2">
        <f t="shared" si="116"/>
        <v>3.8</v>
      </c>
      <c r="CG110" s="2">
        <v>1.9</v>
      </c>
      <c r="CH110" s="2">
        <v>17.2</v>
      </c>
      <c r="CI110" s="2">
        <f t="shared" si="117"/>
        <v>1.6</v>
      </c>
      <c r="CJ110" s="2">
        <v>0.8</v>
      </c>
      <c r="CK110" s="22">
        <f t="shared" si="118"/>
        <v>0.24221969837502355</v>
      </c>
      <c r="CL110" s="22">
        <f t="shared" si="119"/>
        <v>2.1971287634809458E-2</v>
      </c>
      <c r="CM110" s="2">
        <v>2.5</v>
      </c>
      <c r="CN110" s="2">
        <f t="shared" si="120"/>
        <v>0.4</v>
      </c>
      <c r="CO110" s="2">
        <v>0.2</v>
      </c>
      <c r="CP110" s="2">
        <v>3.7</v>
      </c>
      <c r="CQ110" s="2">
        <f t="shared" si="121"/>
        <v>1</v>
      </c>
      <c r="CR110" s="2">
        <v>0.5</v>
      </c>
      <c r="CS110" s="22">
        <f t="shared" si="122"/>
        <v>0.39204208777602378</v>
      </c>
      <c r="CT110" s="22">
        <f t="shared" si="123"/>
        <v>2.4661504747991232E-2</v>
      </c>
    </row>
    <row r="111" spans="1:98">
      <c r="A111" s="1">
        <v>35</v>
      </c>
      <c r="B111" s="1" t="s">
        <v>132</v>
      </c>
      <c r="C111" s="1" t="s">
        <v>133</v>
      </c>
      <c r="D111" s="2">
        <v>55.08</v>
      </c>
      <c r="E111" s="2" t="s">
        <v>134</v>
      </c>
      <c r="F111" s="1" t="s">
        <v>54</v>
      </c>
      <c r="G111" s="3">
        <v>550</v>
      </c>
      <c r="H111" s="4">
        <v>5.8</v>
      </c>
      <c r="I111" s="4">
        <v>2048</v>
      </c>
      <c r="J111" s="1" t="s">
        <v>61</v>
      </c>
      <c r="K111" s="3">
        <v>2</v>
      </c>
      <c r="L111" s="14" t="s">
        <v>56</v>
      </c>
      <c r="M111" s="5">
        <v>0.88</v>
      </c>
      <c r="N111" s="15" t="s">
        <v>57</v>
      </c>
      <c r="O111" s="2">
        <v>-4.8099999999999996</v>
      </c>
      <c r="P111" s="3">
        <v>4</v>
      </c>
      <c r="Q111" s="2">
        <v>-155.66300000000001</v>
      </c>
      <c r="R111" s="2">
        <f t="shared" si="105"/>
        <v>87.544871200000003</v>
      </c>
      <c r="T111" s="2">
        <v>-155.482</v>
      </c>
      <c r="U111" s="2">
        <f t="shared" si="106"/>
        <v>87.4430768</v>
      </c>
      <c r="W111" s="6">
        <f t="shared" si="93"/>
        <v>87.493988804018102</v>
      </c>
      <c r="X111" s="6">
        <f t="shared" si="94"/>
        <v>2.0687135479151831E-3</v>
      </c>
      <c r="Y111" s="6">
        <f t="shared" si="95"/>
        <v>0.50000026747348392</v>
      </c>
      <c r="Z111" s="2">
        <v>-7750.03</v>
      </c>
      <c r="AA111" s="2">
        <f t="shared" si="124"/>
        <v>5855.9226680000002</v>
      </c>
      <c r="AC111" s="2">
        <v>1770.46</v>
      </c>
      <c r="AD111" s="2">
        <f t="shared" si="125"/>
        <v>1337.7595760000002</v>
      </c>
      <c r="AF111" s="6">
        <f t="shared" si="126"/>
        <v>4247.4363430648336</v>
      </c>
      <c r="AG111" s="6">
        <f t="shared" si="127"/>
        <v>2.2414673772674543</v>
      </c>
      <c r="AH111" s="6">
        <f t="shared" si="128"/>
        <v>0.81401100020964001</v>
      </c>
      <c r="CE111" s="2">
        <v>16.8</v>
      </c>
      <c r="CF111" s="2">
        <f t="shared" si="116"/>
        <v>3.2</v>
      </c>
      <c r="CG111" s="2">
        <v>1.6</v>
      </c>
      <c r="CH111" s="2">
        <v>13.7</v>
      </c>
      <c r="CI111" s="2">
        <f t="shared" si="117"/>
        <v>1.6</v>
      </c>
      <c r="CJ111" s="2">
        <v>0.8</v>
      </c>
      <c r="CK111" s="22">
        <f t="shared" si="118"/>
        <v>-0.20398305357513413</v>
      </c>
      <c r="CL111" s="22">
        <f t="shared" si="119"/>
        <v>1.2480172774883662E-2</v>
      </c>
      <c r="CM111" s="2">
        <v>3.4</v>
      </c>
      <c r="CN111" s="2">
        <f t="shared" si="120"/>
        <v>1</v>
      </c>
      <c r="CO111" s="2">
        <v>0.5</v>
      </c>
      <c r="CP111" s="2">
        <v>3.6</v>
      </c>
      <c r="CQ111" s="2">
        <f t="shared" si="121"/>
        <v>0.8</v>
      </c>
      <c r="CR111" s="2">
        <v>0.4</v>
      </c>
      <c r="CS111" s="22">
        <f t="shared" si="122"/>
        <v>5.7158413839948574E-2</v>
      </c>
      <c r="CT111" s="22">
        <f t="shared" si="123"/>
        <v>3.3971976590200355E-2</v>
      </c>
    </row>
    <row r="112" spans="1:98">
      <c r="A112" s="1">
        <v>36</v>
      </c>
      <c r="B112" s="1" t="s">
        <v>135</v>
      </c>
      <c r="C112" s="1" t="s">
        <v>136</v>
      </c>
      <c r="D112" s="2">
        <v>45.17</v>
      </c>
      <c r="E112" s="2" t="s">
        <v>137</v>
      </c>
      <c r="F112" s="1" t="s">
        <v>60</v>
      </c>
      <c r="G112" s="3">
        <v>60</v>
      </c>
      <c r="H112" s="4">
        <v>5.5</v>
      </c>
      <c r="I112" s="4">
        <v>1000</v>
      </c>
      <c r="J112" s="1" t="s">
        <v>78</v>
      </c>
      <c r="K112" s="3">
        <v>2</v>
      </c>
      <c r="L112" s="14" t="s">
        <v>56</v>
      </c>
      <c r="M112" s="5">
        <v>5</v>
      </c>
      <c r="N112" s="15" t="s">
        <v>67</v>
      </c>
      <c r="O112" s="2">
        <v>-28</v>
      </c>
      <c r="P112" s="3">
        <v>6</v>
      </c>
      <c r="Q112" s="2">
        <v>-2.4</v>
      </c>
      <c r="R112" s="2">
        <f>S112*(P112^0.5)</f>
        <v>44.335764344375526</v>
      </c>
      <c r="S112" s="2">
        <v>18.100000000000001</v>
      </c>
      <c r="T112" s="2">
        <v>-8.4</v>
      </c>
      <c r="U112" s="2">
        <f>V112*(P112^0.5)</f>
        <v>54.868570238343182</v>
      </c>
      <c r="V112" s="2">
        <v>22.4</v>
      </c>
      <c r="W112" s="6">
        <f t="shared" si="93"/>
        <v>49.880958290714503</v>
      </c>
      <c r="X112" s="6">
        <f t="shared" si="94"/>
        <v>-0.12028638193017473</v>
      </c>
      <c r="Y112" s="6">
        <f t="shared" si="95"/>
        <v>0.33393620056991047</v>
      </c>
    </row>
    <row r="113" spans="1:66">
      <c r="A113" s="1">
        <v>37</v>
      </c>
      <c r="B113" s="1" t="s">
        <v>138</v>
      </c>
      <c r="C113" s="1" t="s">
        <v>139</v>
      </c>
      <c r="D113" s="2">
        <v>35.295000000000002</v>
      </c>
      <c r="E113" s="2" t="s">
        <v>140</v>
      </c>
      <c r="F113" s="1" t="s">
        <v>60</v>
      </c>
      <c r="G113" s="3">
        <v>2562</v>
      </c>
      <c r="H113" s="4">
        <v>2.8</v>
      </c>
      <c r="I113" s="4">
        <v>869</v>
      </c>
      <c r="J113" s="1" t="s">
        <v>73</v>
      </c>
      <c r="K113" s="3">
        <v>2</v>
      </c>
      <c r="L113" s="14" t="s">
        <v>56</v>
      </c>
      <c r="M113" s="5">
        <v>2.5</v>
      </c>
      <c r="N113" s="15" t="s">
        <v>67</v>
      </c>
      <c r="O113" s="2">
        <v>-28</v>
      </c>
      <c r="P113" s="3">
        <v>8</v>
      </c>
      <c r="Q113" s="2">
        <v>-14.7435897435897</v>
      </c>
      <c r="R113" s="2">
        <f t="shared" si="105"/>
        <v>8.2917948717948473</v>
      </c>
      <c r="T113" s="2">
        <v>-42.414529914529901</v>
      </c>
      <c r="U113" s="2">
        <f t="shared" si="106"/>
        <v>23.853931623931615</v>
      </c>
      <c r="W113" s="6">
        <f t="shared" si="93"/>
        <v>17.857266253756876</v>
      </c>
      <c r="X113" s="6">
        <f t="shared" si="94"/>
        <v>-1.5495619417736288</v>
      </c>
      <c r="Y113" s="6">
        <f t="shared" si="95"/>
        <v>0.32503569410603933</v>
      </c>
      <c r="Z113" s="2">
        <v>0.92414529914529897</v>
      </c>
      <c r="AA113" s="2">
        <f t="shared" ref="AA113:AA121" si="129">ABS(Z113*0.7556)</f>
        <v>0.6982841880341879</v>
      </c>
      <c r="AC113" s="2">
        <v>3.6004273504273501</v>
      </c>
      <c r="AD113" s="2">
        <f t="shared" ref="AD113:AD121" si="130">ABS(AC113*0.7556)</f>
        <v>2.7204829059829061</v>
      </c>
      <c r="AF113" s="6">
        <f t="shared" ref="AF113:AF121" si="131">(((P113-1)*(AD113^2)+(P113-1)*(AA113^2))/(P113+P113-2))^0.5</f>
        <v>1.9860297139020557</v>
      </c>
      <c r="AG113" s="6">
        <f t="shared" ref="AG113:AG121" si="132">(AC113-Z113)/AF113</f>
        <v>1.3475538822749136</v>
      </c>
      <c r="AH113" s="6">
        <f t="shared" ref="AH113:AH121" si="133">((P113+P113)/(P113*P113))+(AG113^2)/(2*(P113+P113))</f>
        <v>0.30674692080106847</v>
      </c>
    </row>
    <row r="114" spans="1:66">
      <c r="A114" s="1">
        <v>38</v>
      </c>
      <c r="B114" s="1" t="s">
        <v>141</v>
      </c>
      <c r="C114" s="1" t="s">
        <v>142</v>
      </c>
      <c r="D114" s="2">
        <v>33.700000000000003</v>
      </c>
      <c r="E114" s="2" t="s">
        <v>143</v>
      </c>
      <c r="F114" s="1" t="s">
        <v>54</v>
      </c>
      <c r="G114" s="3">
        <v>30</v>
      </c>
      <c r="H114" s="4">
        <v>18.600000000000001</v>
      </c>
      <c r="I114" s="4">
        <v>352</v>
      </c>
      <c r="J114" t="s">
        <v>55</v>
      </c>
      <c r="K114" s="3">
        <v>2</v>
      </c>
      <c r="L114" s="14" t="s">
        <v>56</v>
      </c>
      <c r="M114" s="5">
        <v>3.5</v>
      </c>
      <c r="N114" s="15" t="s">
        <v>67</v>
      </c>
      <c r="O114" s="2">
        <v>-4.8099999999999996</v>
      </c>
      <c r="P114" s="3">
        <v>6</v>
      </c>
      <c r="Z114" s="2">
        <v>13.9026322916667</v>
      </c>
      <c r="AA114" s="2">
        <f t="shared" si="129"/>
        <v>10.50482895958336</v>
      </c>
      <c r="AC114" s="2">
        <v>10.973149166666699</v>
      </c>
      <c r="AD114" s="2">
        <f t="shared" si="130"/>
        <v>8.2913115103333581</v>
      </c>
      <c r="AF114" s="6">
        <f t="shared" si="131"/>
        <v>9.4630142669100845</v>
      </c>
      <c r="AG114" s="6">
        <f t="shared" si="132"/>
        <v>-0.3095718808375581</v>
      </c>
      <c r="AH114" s="6">
        <f t="shared" si="133"/>
        <v>0.33732644789188759</v>
      </c>
    </row>
    <row r="115" spans="1:66">
      <c r="A115" s="1">
        <v>38</v>
      </c>
      <c r="B115" s="1" t="s">
        <v>141</v>
      </c>
      <c r="C115" s="1" t="s">
        <v>142</v>
      </c>
      <c r="D115" s="2">
        <v>33.700000000000003</v>
      </c>
      <c r="E115" s="2" t="s">
        <v>143</v>
      </c>
      <c r="F115" s="1" t="s">
        <v>54</v>
      </c>
      <c r="G115" s="3">
        <v>30</v>
      </c>
      <c r="H115" s="4">
        <v>18.600000000000001</v>
      </c>
      <c r="I115" s="4">
        <v>352</v>
      </c>
      <c r="J115" t="s">
        <v>55</v>
      </c>
      <c r="K115" s="3">
        <v>2</v>
      </c>
      <c r="L115" s="14" t="s">
        <v>56</v>
      </c>
      <c r="M115" s="5">
        <v>3.5</v>
      </c>
      <c r="N115" s="15" t="s">
        <v>67</v>
      </c>
      <c r="O115" s="2">
        <v>-4.8099999999999996</v>
      </c>
      <c r="P115" s="3">
        <v>6</v>
      </c>
      <c r="Z115" s="2">
        <v>11.0053615909091</v>
      </c>
      <c r="AA115" s="2">
        <f t="shared" si="129"/>
        <v>8.3156512180909168</v>
      </c>
      <c r="AC115" s="2">
        <v>8.4122254166666597</v>
      </c>
      <c r="AD115" s="2">
        <f t="shared" si="130"/>
        <v>6.3562775248333283</v>
      </c>
      <c r="AF115" s="6">
        <f t="shared" si="131"/>
        <v>7.4010917827587521</v>
      </c>
      <c r="AG115" s="6">
        <f t="shared" si="132"/>
        <v>-0.35037211405529289</v>
      </c>
      <c r="AH115" s="6">
        <f t="shared" si="133"/>
        <v>0.33844835909614895</v>
      </c>
    </row>
    <row r="116" spans="1:66">
      <c r="A116" s="1">
        <v>39</v>
      </c>
      <c r="B116" s="1" t="s">
        <v>144</v>
      </c>
      <c r="C116" s="1" t="s">
        <v>145</v>
      </c>
      <c r="D116" s="2">
        <v>55.88</v>
      </c>
      <c r="E116" s="2">
        <v>11.97</v>
      </c>
      <c r="F116" s="1" t="s">
        <v>54</v>
      </c>
      <c r="G116" s="3">
        <v>10</v>
      </c>
      <c r="H116" s="4">
        <v>8</v>
      </c>
      <c r="I116" s="4">
        <v>613</v>
      </c>
      <c r="J116" s="1" t="s">
        <v>73</v>
      </c>
      <c r="K116" s="3">
        <v>2</v>
      </c>
      <c r="L116" s="14" t="s">
        <v>56</v>
      </c>
      <c r="M116" s="5">
        <v>2.17</v>
      </c>
      <c r="N116" s="15" t="s">
        <v>67</v>
      </c>
      <c r="O116" s="2">
        <v>-4.8099999999999996</v>
      </c>
      <c r="P116" s="3">
        <v>6</v>
      </c>
      <c r="Z116" s="2">
        <v>3.5388127853881302</v>
      </c>
      <c r="AA116" s="2">
        <f t="shared" si="129"/>
        <v>2.6739269406392712</v>
      </c>
      <c r="AC116" s="2">
        <v>1.8264840182648401</v>
      </c>
      <c r="AD116" s="2">
        <f t="shared" si="130"/>
        <v>1.3800913242009132</v>
      </c>
      <c r="AF116" s="6">
        <f t="shared" si="131"/>
        <v>2.1277379240652645</v>
      </c>
      <c r="AG116" s="6">
        <f t="shared" si="132"/>
        <v>-0.80476488563577786</v>
      </c>
      <c r="AH116" s="6">
        <f t="shared" si="133"/>
        <v>0.36031860504801527</v>
      </c>
    </row>
    <row r="117" spans="1:66">
      <c r="A117" s="1">
        <v>39</v>
      </c>
      <c r="B117" s="1" t="s">
        <v>144</v>
      </c>
      <c r="C117" s="1" t="s">
        <v>145</v>
      </c>
      <c r="D117" s="2">
        <v>55.88</v>
      </c>
      <c r="E117" s="2">
        <v>11.97</v>
      </c>
      <c r="F117" s="1" t="s">
        <v>54</v>
      </c>
      <c r="G117" s="3">
        <v>10</v>
      </c>
      <c r="H117" s="4">
        <v>8</v>
      </c>
      <c r="I117" s="4">
        <v>613</v>
      </c>
      <c r="J117" s="1" t="s">
        <v>73</v>
      </c>
      <c r="K117" s="3">
        <v>2</v>
      </c>
      <c r="L117" s="14" t="s">
        <v>56</v>
      </c>
      <c r="M117" s="5">
        <v>2.17</v>
      </c>
      <c r="N117" s="15" t="s">
        <v>67</v>
      </c>
      <c r="O117" s="2">
        <v>-4.8099999999999996</v>
      </c>
      <c r="P117" s="3">
        <v>6</v>
      </c>
      <c r="Z117" s="2">
        <v>2.7397260273972601</v>
      </c>
      <c r="AA117" s="2">
        <f t="shared" si="129"/>
        <v>2.0701369863013697</v>
      </c>
      <c r="AC117" s="2">
        <v>5.8219178082191796</v>
      </c>
      <c r="AD117" s="2">
        <f t="shared" si="130"/>
        <v>4.3990410958904125</v>
      </c>
      <c r="AF117" s="6">
        <f t="shared" si="131"/>
        <v>3.4378066921647612</v>
      </c>
      <c r="AG117" s="6">
        <f t="shared" si="132"/>
        <v>0.89655761850911009</v>
      </c>
      <c r="AH117" s="6">
        <f t="shared" si="133"/>
        <v>0.3668256484711136</v>
      </c>
    </row>
    <row r="118" spans="1:66">
      <c r="A118" s="1">
        <v>39</v>
      </c>
      <c r="B118" s="1" t="s">
        <v>144</v>
      </c>
      <c r="C118" s="1" t="s">
        <v>145</v>
      </c>
      <c r="D118" s="2">
        <v>55.88</v>
      </c>
      <c r="E118" s="2">
        <v>11.97</v>
      </c>
      <c r="F118" s="1" t="s">
        <v>54</v>
      </c>
      <c r="G118" s="3">
        <v>10</v>
      </c>
      <c r="H118" s="4">
        <v>8</v>
      </c>
      <c r="I118" s="4">
        <v>613</v>
      </c>
      <c r="J118" s="1" t="s">
        <v>73</v>
      </c>
      <c r="K118" s="3">
        <v>2</v>
      </c>
      <c r="L118" s="14" t="s">
        <v>56</v>
      </c>
      <c r="M118" s="5">
        <v>2.17</v>
      </c>
      <c r="N118" s="15" t="s">
        <v>67</v>
      </c>
      <c r="O118" s="2">
        <v>-4.8099999999999996</v>
      </c>
      <c r="P118" s="3">
        <v>6</v>
      </c>
      <c r="Z118" s="2">
        <v>3.1963470319634699</v>
      </c>
      <c r="AA118" s="2">
        <f t="shared" si="129"/>
        <v>2.415159817351598</v>
      </c>
      <c r="AC118" s="2">
        <v>3.7671232876712302</v>
      </c>
      <c r="AD118" s="2">
        <f t="shared" si="130"/>
        <v>2.8464383561643816</v>
      </c>
      <c r="AF118" s="6">
        <f t="shared" si="131"/>
        <v>2.6396219671378693</v>
      </c>
      <c r="AG118" s="6">
        <f t="shared" si="132"/>
        <v>0.21623409064391538</v>
      </c>
      <c r="AH118" s="6">
        <f t="shared" si="133"/>
        <v>0.3352815492481917</v>
      </c>
    </row>
    <row r="119" spans="1:66">
      <c r="A119" s="1">
        <v>39</v>
      </c>
      <c r="B119" s="1" t="s">
        <v>144</v>
      </c>
      <c r="C119" s="1" t="s">
        <v>145</v>
      </c>
      <c r="D119" s="2">
        <v>55.88</v>
      </c>
      <c r="E119" s="2">
        <v>11.97</v>
      </c>
      <c r="F119" s="1" t="s">
        <v>54</v>
      </c>
      <c r="G119" s="3">
        <v>10</v>
      </c>
      <c r="H119" s="4">
        <v>8</v>
      </c>
      <c r="I119" s="4">
        <v>613</v>
      </c>
      <c r="J119" s="1" t="s">
        <v>73</v>
      </c>
      <c r="K119" s="3">
        <v>2</v>
      </c>
      <c r="L119" s="14" t="s">
        <v>56</v>
      </c>
      <c r="M119" s="5">
        <v>2.17</v>
      </c>
      <c r="N119" s="15" t="s">
        <v>67</v>
      </c>
      <c r="O119" s="2">
        <v>-4.8099999999999996</v>
      </c>
      <c r="P119" s="3">
        <v>6</v>
      </c>
      <c r="Z119" s="2">
        <v>3.4246575342465801</v>
      </c>
      <c r="AA119" s="2">
        <f t="shared" si="129"/>
        <v>2.587671232876716</v>
      </c>
      <c r="AC119" s="2">
        <v>3.7671232876712302</v>
      </c>
      <c r="AD119" s="2">
        <f t="shared" si="130"/>
        <v>2.8464383561643816</v>
      </c>
      <c r="AF119" s="6">
        <f t="shared" si="131"/>
        <v>2.7201336111394867</v>
      </c>
      <c r="AG119" s="6">
        <f t="shared" si="132"/>
        <v>0.12590034255015445</v>
      </c>
      <c r="AH119" s="6">
        <f t="shared" si="133"/>
        <v>0.33399378734392693</v>
      </c>
    </row>
    <row r="120" spans="1:66">
      <c r="A120" s="1">
        <v>40</v>
      </c>
      <c r="B120" s="1" t="s">
        <v>146</v>
      </c>
      <c r="C120" s="1" t="s">
        <v>147</v>
      </c>
      <c r="D120" s="2">
        <v>48.72</v>
      </c>
      <c r="E120" s="2">
        <v>9.19</v>
      </c>
      <c r="F120" s="1" t="s">
        <v>70</v>
      </c>
      <c r="G120" s="3">
        <v>400</v>
      </c>
      <c r="H120" s="4">
        <v>9.4</v>
      </c>
      <c r="I120" s="4">
        <v>718.7</v>
      </c>
      <c r="J120" s="1" t="s">
        <v>78</v>
      </c>
      <c r="K120" s="3">
        <v>3</v>
      </c>
      <c r="L120" s="14" t="s">
        <v>56</v>
      </c>
      <c r="M120" s="5">
        <v>2.5</v>
      </c>
      <c r="N120" s="15" t="s">
        <v>67</v>
      </c>
      <c r="O120" s="2">
        <v>-19</v>
      </c>
      <c r="P120" s="3">
        <v>4</v>
      </c>
      <c r="Q120" s="2">
        <v>-3.6077853881278501</v>
      </c>
      <c r="R120" s="2">
        <f t="shared" ref="R120:R128" si="134">ABS(Q120*0.5624)</f>
        <v>2.0290185022831029</v>
      </c>
      <c r="T120" s="2">
        <v>-4.9989878234398804</v>
      </c>
      <c r="U120" s="2">
        <f t="shared" ref="U120:U128" si="135">ABS(T120*0.5624)</f>
        <v>2.8114307519025887</v>
      </c>
      <c r="W120" s="6">
        <f t="shared" ref="W120:W128" si="136">(((P120-1)*(U120^2)+(P120-1)*(R120^2))/(P120+P120-2))^0.5</f>
        <v>2.4516381212722571</v>
      </c>
      <c r="X120" s="6">
        <f t="shared" ref="X120:X128" si="137">(T120-Q120)/W120</f>
        <v>-0.56745831419446091</v>
      </c>
      <c r="Y120" s="6">
        <f t="shared" ref="Y120:Y128" si="138">((P120+P120)/(P120*P120))+(X120^2)/(2*(P120+P120))</f>
        <v>0.52012555864677623</v>
      </c>
      <c r="Z120" s="2">
        <v>4.5429712981082799</v>
      </c>
      <c r="AA120" s="2">
        <f t="shared" si="129"/>
        <v>3.4326691128506166</v>
      </c>
      <c r="AC120" s="2">
        <v>5.1731213307240704</v>
      </c>
      <c r="AD120" s="2">
        <f t="shared" si="130"/>
        <v>3.9088104774951078</v>
      </c>
      <c r="AF120" s="6">
        <f t="shared" si="131"/>
        <v>3.6784518881789232</v>
      </c>
      <c r="AG120" s="6">
        <f t="shared" si="132"/>
        <v>0.17130848839992752</v>
      </c>
      <c r="AH120" s="6">
        <f t="shared" si="133"/>
        <v>0.50183416238736678</v>
      </c>
      <c r="AY120" s="2">
        <v>9.0500000000000007</v>
      </c>
      <c r="AZ120" s="2">
        <f>BA120*(P120^0.5)</f>
        <v>7.66</v>
      </c>
      <c r="BA120" s="2">
        <v>3.83</v>
      </c>
      <c r="BB120" s="2">
        <v>20.2</v>
      </c>
      <c r="BC120" s="2">
        <f>BD120*(P120^0.5)</f>
        <v>16.600000000000001</v>
      </c>
      <c r="BD120" s="2">
        <v>8.3000000000000007</v>
      </c>
      <c r="BE120" s="22">
        <f t="shared" ref="BE120:BE121" si="139">LN(BB120)-LN(AY120)</f>
        <v>0.8029178466953244</v>
      </c>
      <c r="BF120" s="22">
        <f>(BC120^2)/(P120*(BB120^2))+(AZ120^2)/(P120*(AY120^2))</f>
        <v>0.34793346812311754</v>
      </c>
      <c r="BG120" s="2">
        <v>4.62</v>
      </c>
      <c r="BH120" s="2">
        <f>BI120*(P120^0.5)</f>
        <v>1.82</v>
      </c>
      <c r="BI120" s="2">
        <v>0.91</v>
      </c>
      <c r="BJ120" s="2">
        <v>6.54</v>
      </c>
      <c r="BK120" s="2">
        <f>BL120*(P120^0.5)</f>
        <v>2.2599999999999998</v>
      </c>
      <c r="BL120" s="2">
        <v>1.1299999999999999</v>
      </c>
      <c r="BM120" s="22">
        <f t="shared" ref="BM120:BM121" si="140">LN(BJ120)-LN(BG120)</f>
        <v>0.34754246037545977</v>
      </c>
      <c r="BN120" s="22">
        <f>(BK120^2)/(P120*(BJ120^2))+(BH120^2)/(P120*(BG120^2))</f>
        <v>6.865098328550287E-2</v>
      </c>
    </row>
    <row r="121" spans="1:66">
      <c r="A121" s="1">
        <v>40</v>
      </c>
      <c r="B121" s="1" t="s">
        <v>146</v>
      </c>
      <c r="C121" s="1" t="s">
        <v>147</v>
      </c>
      <c r="D121" s="2">
        <v>48.72</v>
      </c>
      <c r="E121" s="2">
        <v>9.19</v>
      </c>
      <c r="F121" s="1" t="s">
        <v>70</v>
      </c>
      <c r="G121" s="3">
        <v>400</v>
      </c>
      <c r="H121" s="4">
        <v>9.4</v>
      </c>
      <c r="I121" s="4">
        <v>718.7</v>
      </c>
      <c r="J121" s="1" t="s">
        <v>78</v>
      </c>
      <c r="K121" s="3">
        <v>3</v>
      </c>
      <c r="L121" s="14" t="s">
        <v>56</v>
      </c>
      <c r="M121" s="5">
        <v>4.5</v>
      </c>
      <c r="N121" s="15" t="s">
        <v>67</v>
      </c>
      <c r="O121" s="2">
        <v>-19</v>
      </c>
      <c r="P121" s="3">
        <v>4</v>
      </c>
      <c r="Q121" s="2">
        <v>-3.9708295281582999</v>
      </c>
      <c r="R121" s="2">
        <f t="shared" si="134"/>
        <v>2.2331945266362281</v>
      </c>
      <c r="T121" s="2">
        <v>-5.3451598173516004</v>
      </c>
      <c r="U121" s="2">
        <f t="shared" si="135"/>
        <v>3.0061178812785401</v>
      </c>
      <c r="W121" s="6">
        <f t="shared" si="136"/>
        <v>2.6480089227512607</v>
      </c>
      <c r="X121" s="6">
        <f t="shared" si="137"/>
        <v>-0.5190051579453826</v>
      </c>
      <c r="Y121" s="6">
        <f t="shared" si="138"/>
        <v>0.51683539712336946</v>
      </c>
      <c r="Z121" s="2">
        <v>4.2358610567514701</v>
      </c>
      <c r="AA121" s="2">
        <f t="shared" si="129"/>
        <v>3.2006166144814108</v>
      </c>
      <c r="AC121" s="2">
        <v>6.9316413894324898</v>
      </c>
      <c r="AD121" s="2">
        <f t="shared" si="130"/>
        <v>5.2375482338551897</v>
      </c>
      <c r="AF121" s="6">
        <f t="shared" si="131"/>
        <v>4.3402683220541833</v>
      </c>
      <c r="AG121" s="6">
        <f t="shared" si="132"/>
        <v>0.62110914179728582</v>
      </c>
      <c r="AH121" s="6">
        <f t="shared" si="133"/>
        <v>0.52411103537651005</v>
      </c>
      <c r="AY121" s="2">
        <v>4.38</v>
      </c>
      <c r="AZ121" s="2">
        <f>BA121*(P121^0.5)</f>
        <v>3.7</v>
      </c>
      <c r="BA121" s="2">
        <v>1.85</v>
      </c>
      <c r="BB121" s="2">
        <v>7.48</v>
      </c>
      <c r="BC121" s="2">
        <f>BD121*(P121^0.5)</f>
        <v>4.58</v>
      </c>
      <c r="BD121" s="2">
        <v>2.29</v>
      </c>
      <c r="BE121" s="22">
        <f t="shared" si="139"/>
        <v>0.53518406759803105</v>
      </c>
      <c r="BF121" s="22">
        <f>(BC121^2)/(P121*(BB121^2))+(AZ121^2)/(P121*(AY121^2))</f>
        <v>0.27212781724557772</v>
      </c>
      <c r="BG121" s="2">
        <v>5.39</v>
      </c>
      <c r="BH121" s="2">
        <f>BI121*(P121^0.5)</f>
        <v>1.98</v>
      </c>
      <c r="BI121" s="2">
        <v>0.99</v>
      </c>
      <c r="BJ121" s="2">
        <v>6.21</v>
      </c>
      <c r="BK121" s="2">
        <f>BL121*(P121^0.5)</f>
        <v>0.84</v>
      </c>
      <c r="BL121" s="2">
        <v>0.42</v>
      </c>
      <c r="BM121" s="22">
        <f t="shared" si="140"/>
        <v>0.14161551102448167</v>
      </c>
      <c r="BN121" s="22">
        <f>(BK121^2)/(P121*(BJ121^2))+(BH121^2)/(P121*(BG121^2))</f>
        <v>3.8310145788729988E-2</v>
      </c>
    </row>
    <row r="122" spans="1:66">
      <c r="A122" s="1">
        <v>41</v>
      </c>
      <c r="B122" s="1" t="s">
        <v>148</v>
      </c>
      <c r="C122" s="1" t="s">
        <v>149</v>
      </c>
      <c r="D122" s="2">
        <v>69.311000000000007</v>
      </c>
      <c r="E122" s="2" t="s">
        <v>150</v>
      </c>
      <c r="F122" s="1" t="s">
        <v>54</v>
      </c>
      <c r="G122" s="3">
        <v>112</v>
      </c>
      <c r="H122" s="4">
        <v>-3</v>
      </c>
      <c r="I122" s="4">
        <v>436</v>
      </c>
      <c r="J122" s="1" t="s">
        <v>61</v>
      </c>
      <c r="K122" s="3">
        <v>2</v>
      </c>
      <c r="L122" s="14" t="s">
        <v>56</v>
      </c>
      <c r="M122" s="5">
        <v>7.7</v>
      </c>
      <c r="N122" s="15" t="s">
        <v>67</v>
      </c>
      <c r="O122" s="2">
        <v>-2</v>
      </c>
      <c r="P122" s="3">
        <v>6</v>
      </c>
      <c r="Q122" s="2">
        <v>61.24624</v>
      </c>
      <c r="R122" s="2">
        <f t="shared" si="134"/>
        <v>34.444885376000002</v>
      </c>
      <c r="T122" s="2">
        <v>74.980320000000006</v>
      </c>
      <c r="U122" s="2">
        <f t="shared" si="135"/>
        <v>42.168931968000003</v>
      </c>
      <c r="W122" s="6">
        <f t="shared" si="136"/>
        <v>38.501097074548355</v>
      </c>
      <c r="X122" s="6">
        <f t="shared" si="137"/>
        <v>0.35671918577819167</v>
      </c>
      <c r="Y122" s="6">
        <f t="shared" si="138"/>
        <v>0.33863535739592732</v>
      </c>
    </row>
    <row r="123" spans="1:66">
      <c r="A123" s="1">
        <v>41</v>
      </c>
      <c r="B123" s="1" t="s">
        <v>148</v>
      </c>
      <c r="C123" s="1" t="s">
        <v>149</v>
      </c>
      <c r="D123" s="2">
        <v>69.311000000000007</v>
      </c>
      <c r="E123" s="2" t="s">
        <v>150</v>
      </c>
      <c r="F123" s="1" t="s">
        <v>54</v>
      </c>
      <c r="G123" s="3">
        <v>112</v>
      </c>
      <c r="H123" s="4">
        <v>-3</v>
      </c>
      <c r="I123" s="4">
        <v>436</v>
      </c>
      <c r="J123" s="1" t="s">
        <v>61</v>
      </c>
      <c r="K123" s="3">
        <v>2</v>
      </c>
      <c r="L123" s="14" t="s">
        <v>56</v>
      </c>
      <c r="M123" s="5">
        <v>7.7</v>
      </c>
      <c r="N123" s="15" t="s">
        <v>67</v>
      </c>
      <c r="O123" s="2">
        <v>-2</v>
      </c>
      <c r="P123" s="3">
        <v>6</v>
      </c>
      <c r="Q123" s="2">
        <v>36.781280000000002</v>
      </c>
      <c r="R123" s="2">
        <f t="shared" si="134"/>
        <v>20.685791872000003</v>
      </c>
      <c r="T123" s="2">
        <v>97.858720000000005</v>
      </c>
      <c r="U123" s="2">
        <f t="shared" si="135"/>
        <v>55.035744128000005</v>
      </c>
      <c r="W123" s="6">
        <f t="shared" si="136"/>
        <v>41.574241527022401</v>
      </c>
      <c r="X123" s="6">
        <f t="shared" si="137"/>
        <v>1.4691173610539816</v>
      </c>
      <c r="Y123" s="6">
        <f t="shared" si="138"/>
        <v>0.42326274252292562</v>
      </c>
    </row>
    <row r="124" spans="1:66">
      <c r="A124" s="1">
        <v>42</v>
      </c>
      <c r="B124" s="1" t="s">
        <v>151</v>
      </c>
      <c r="C124" s="1" t="s">
        <v>152</v>
      </c>
      <c r="D124" s="2">
        <v>64.819999999999993</v>
      </c>
      <c r="E124" s="2" t="s">
        <v>153</v>
      </c>
      <c r="F124" s="1" t="s">
        <v>54</v>
      </c>
      <c r="G124" s="3">
        <v>128</v>
      </c>
      <c r="H124" s="4">
        <v>-2.9</v>
      </c>
      <c r="I124" s="4">
        <v>269</v>
      </c>
      <c r="J124" s="1" t="s">
        <v>61</v>
      </c>
      <c r="K124" s="3">
        <v>2</v>
      </c>
      <c r="L124" s="14" t="s">
        <v>56</v>
      </c>
      <c r="M124" s="5">
        <v>0.6</v>
      </c>
      <c r="N124" s="15" t="s">
        <v>57</v>
      </c>
      <c r="O124" s="2">
        <v>-4.8099999999999996</v>
      </c>
      <c r="P124" s="3">
        <v>3</v>
      </c>
      <c r="Q124" s="2">
        <v>2774.1833333333302</v>
      </c>
      <c r="R124" s="2">
        <f t="shared" si="134"/>
        <v>1560.2007066666649</v>
      </c>
      <c r="T124" s="2">
        <v>2935.1041666666702</v>
      </c>
      <c r="U124" s="2">
        <f t="shared" si="135"/>
        <v>1650.7025833333353</v>
      </c>
      <c r="W124" s="6">
        <f t="shared" si="136"/>
        <v>1606.0892353332219</v>
      </c>
      <c r="X124" s="6">
        <f t="shared" si="137"/>
        <v>0.10019420452684438</v>
      </c>
      <c r="Y124" s="6">
        <f t="shared" si="138"/>
        <v>0.66750323988506388</v>
      </c>
    </row>
    <row r="125" spans="1:66">
      <c r="A125" s="1">
        <v>42</v>
      </c>
      <c r="B125" s="1" t="s">
        <v>151</v>
      </c>
      <c r="C125" s="1" t="s">
        <v>152</v>
      </c>
      <c r="D125" s="2">
        <v>64.819999999999993</v>
      </c>
      <c r="E125" s="2" t="s">
        <v>153</v>
      </c>
      <c r="F125" s="1" t="s">
        <v>54</v>
      </c>
      <c r="G125" s="3">
        <v>128</v>
      </c>
      <c r="H125" s="4">
        <v>-2.9</v>
      </c>
      <c r="I125" s="4">
        <v>269</v>
      </c>
      <c r="J125" s="1" t="s">
        <v>61</v>
      </c>
      <c r="K125" s="3">
        <v>2</v>
      </c>
      <c r="L125" s="14" t="s">
        <v>56</v>
      </c>
      <c r="M125" s="5">
        <v>0.6</v>
      </c>
      <c r="N125" s="15" t="s">
        <v>57</v>
      </c>
      <c r="O125" s="2">
        <v>-4.8099999999999996</v>
      </c>
      <c r="P125" s="3">
        <v>3</v>
      </c>
      <c r="Q125" s="2">
        <v>1327.8416666666701</v>
      </c>
      <c r="R125" s="2">
        <f t="shared" si="134"/>
        <v>746.77815333333524</v>
      </c>
      <c r="T125" s="2">
        <v>2311.5</v>
      </c>
      <c r="U125" s="2">
        <f t="shared" si="135"/>
        <v>1299.9875999999999</v>
      </c>
      <c r="W125" s="6">
        <f t="shared" si="136"/>
        <v>1060.1050349964635</v>
      </c>
      <c r="X125" s="6">
        <f t="shared" si="137"/>
        <v>0.92788761571782497</v>
      </c>
      <c r="Y125" s="6">
        <f t="shared" si="138"/>
        <v>0.7384146189502091</v>
      </c>
    </row>
    <row r="126" spans="1:66">
      <c r="A126" s="1">
        <v>42</v>
      </c>
      <c r="B126" s="1" t="s">
        <v>151</v>
      </c>
      <c r="C126" s="1" t="s">
        <v>152</v>
      </c>
      <c r="D126" s="2">
        <v>64.819999999999993</v>
      </c>
      <c r="E126" s="2" t="s">
        <v>153</v>
      </c>
      <c r="F126" s="1" t="s">
        <v>54</v>
      </c>
      <c r="G126" s="3">
        <v>128</v>
      </c>
      <c r="H126" s="4">
        <v>-2.9</v>
      </c>
      <c r="I126" s="4">
        <v>269</v>
      </c>
      <c r="J126" s="1" t="s">
        <v>61</v>
      </c>
      <c r="K126" s="3">
        <v>2</v>
      </c>
      <c r="L126" s="14" t="s">
        <v>56</v>
      </c>
      <c r="M126" s="5">
        <v>0.6</v>
      </c>
      <c r="N126" s="15" t="s">
        <v>57</v>
      </c>
      <c r="O126" s="2">
        <v>-4.8099999999999996</v>
      </c>
      <c r="P126" s="3">
        <v>3</v>
      </c>
      <c r="Q126" s="2">
        <v>2778.2333333333299</v>
      </c>
      <c r="R126" s="2">
        <f t="shared" si="134"/>
        <v>1562.4784266666647</v>
      </c>
      <c r="T126" s="2">
        <v>4943.2083333333303</v>
      </c>
      <c r="U126" s="2">
        <f t="shared" si="135"/>
        <v>2780.0603666666652</v>
      </c>
      <c r="W126" s="6">
        <f t="shared" si="136"/>
        <v>2255.0027135360092</v>
      </c>
      <c r="X126" s="6">
        <f t="shared" si="137"/>
        <v>0.96007645002127784</v>
      </c>
      <c r="Y126" s="6">
        <f t="shared" si="138"/>
        <v>0.74347889915712151</v>
      </c>
    </row>
    <row r="127" spans="1:66">
      <c r="A127" s="1">
        <v>43</v>
      </c>
      <c r="B127" s="1" t="s">
        <v>154</v>
      </c>
      <c r="C127" s="1" t="s">
        <v>155</v>
      </c>
      <c r="D127" s="2">
        <v>41.18</v>
      </c>
      <c r="E127" s="2" t="s">
        <v>156</v>
      </c>
      <c r="F127" s="1" t="s">
        <v>54</v>
      </c>
      <c r="G127" s="3">
        <v>1906</v>
      </c>
      <c r="H127" s="4">
        <v>7.5</v>
      </c>
      <c r="I127" s="4">
        <v>384</v>
      </c>
      <c r="J127" t="s">
        <v>55</v>
      </c>
      <c r="K127" s="3">
        <v>3</v>
      </c>
      <c r="L127" s="14" t="s">
        <v>56</v>
      </c>
      <c r="M127" s="5">
        <v>2.25</v>
      </c>
      <c r="N127" s="15" t="s">
        <v>67</v>
      </c>
      <c r="O127" s="2">
        <v>-4.8099999999999996</v>
      </c>
      <c r="P127" s="3">
        <v>5</v>
      </c>
      <c r="Q127" s="2">
        <v>26.591289782244601</v>
      </c>
      <c r="R127" s="2">
        <f t="shared" si="134"/>
        <v>14.954941373534364</v>
      </c>
      <c r="T127" s="2">
        <v>21.984924623115599</v>
      </c>
      <c r="U127" s="2">
        <f t="shared" si="135"/>
        <v>12.364321608040214</v>
      </c>
      <c r="W127" s="6">
        <f t="shared" si="136"/>
        <v>13.720909596540967</v>
      </c>
      <c r="X127" s="6">
        <f t="shared" si="137"/>
        <v>-0.33571864363061349</v>
      </c>
      <c r="Y127" s="6">
        <f t="shared" si="138"/>
        <v>0.40563535038405896</v>
      </c>
    </row>
    <row r="128" spans="1:66">
      <c r="A128" s="1">
        <v>43</v>
      </c>
      <c r="B128" s="1" t="s">
        <v>154</v>
      </c>
      <c r="C128" s="1" t="s">
        <v>155</v>
      </c>
      <c r="D128" s="2">
        <v>41.18</v>
      </c>
      <c r="E128" s="2" t="s">
        <v>156</v>
      </c>
      <c r="F128" s="1" t="s">
        <v>54</v>
      </c>
      <c r="G128" s="3">
        <v>1906</v>
      </c>
      <c r="H128" s="4">
        <v>7.5</v>
      </c>
      <c r="I128" s="4">
        <v>384</v>
      </c>
      <c r="J128" t="s">
        <v>55</v>
      </c>
      <c r="K128" s="3">
        <v>3</v>
      </c>
      <c r="L128" s="14" t="s">
        <v>56</v>
      </c>
      <c r="M128" s="5">
        <v>2.25</v>
      </c>
      <c r="N128" s="15" t="s">
        <v>67</v>
      </c>
      <c r="O128" s="2">
        <v>-4.8099999999999996</v>
      </c>
      <c r="P128" s="3">
        <v>5</v>
      </c>
      <c r="Q128" s="2">
        <v>23.4505862646566</v>
      </c>
      <c r="R128" s="2">
        <f t="shared" si="134"/>
        <v>13.188609715242873</v>
      </c>
      <c r="T128" s="2">
        <v>21.356783919598001</v>
      </c>
      <c r="U128" s="2">
        <f t="shared" si="135"/>
        <v>12.011055276381915</v>
      </c>
      <c r="W128" s="6">
        <f t="shared" si="136"/>
        <v>12.613581471439833</v>
      </c>
      <c r="X128" s="6">
        <f t="shared" si="137"/>
        <v>-0.16599586325259549</v>
      </c>
      <c r="Y128" s="6">
        <f t="shared" si="138"/>
        <v>0.40137773133084875</v>
      </c>
    </row>
    <row r="129" spans="1:34">
      <c r="A129" s="1">
        <v>44</v>
      </c>
      <c r="B129" s="1" t="s">
        <v>157</v>
      </c>
      <c r="C129" s="1" t="s">
        <v>158</v>
      </c>
      <c r="D129" s="2">
        <v>37.4</v>
      </c>
      <c r="E129" s="2" t="s">
        <v>159</v>
      </c>
      <c r="F129" s="1" t="s">
        <v>54</v>
      </c>
      <c r="G129" s="3">
        <v>126</v>
      </c>
      <c r="H129" s="4">
        <v>14.4</v>
      </c>
      <c r="I129" s="4">
        <v>780</v>
      </c>
      <c r="J129" t="s">
        <v>55</v>
      </c>
      <c r="K129" s="3">
        <v>8</v>
      </c>
      <c r="L129" s="15" t="s">
        <v>85</v>
      </c>
      <c r="M129" s="5">
        <v>0.9</v>
      </c>
      <c r="N129" s="15" t="s">
        <v>57</v>
      </c>
      <c r="O129" s="2">
        <v>14</v>
      </c>
      <c r="P129" s="3">
        <v>8</v>
      </c>
      <c r="Z129" s="2">
        <v>2.6720125000000001</v>
      </c>
      <c r="AA129" s="2">
        <f t="shared" ref="AA129:AA134" si="141">ABS(Z129*0.7556)</f>
        <v>2.0189726450000003</v>
      </c>
      <c r="AC129" s="2">
        <v>6.1456249999999999</v>
      </c>
      <c r="AD129" s="2">
        <f t="shared" ref="AD129:AD134" si="142">ABS(AC129*0.7556)</f>
        <v>4.6436342499999999</v>
      </c>
      <c r="AF129" s="6">
        <f t="shared" ref="AF129:AF134" si="143">(((P129-1)*(AD129^2)+(P129-1)*(AA129^2))/(P129+P129-2))^0.5</f>
        <v>3.5804741019194202</v>
      </c>
      <c r="AG129" s="6">
        <f t="shared" ref="AG129:AG134" si="144">(AC129-Z129)/AF129</f>
        <v>0.97015434300666104</v>
      </c>
      <c r="AH129" s="6">
        <f t="shared" ref="AH129:AH134" si="145">((P129+P129)/(P129*P129))+(AG129^2)/(2*(P129+P129))</f>
        <v>0.27941248278920894</v>
      </c>
    </row>
    <row r="130" spans="1:34">
      <c r="A130" s="1">
        <v>44</v>
      </c>
      <c r="B130" s="1" t="s">
        <v>157</v>
      </c>
      <c r="C130" s="1" t="s">
        <v>158</v>
      </c>
      <c r="D130" s="2">
        <v>37.4</v>
      </c>
      <c r="E130" s="2" t="s">
        <v>159</v>
      </c>
      <c r="F130" s="1" t="s">
        <v>54</v>
      </c>
      <c r="G130" s="3">
        <v>126</v>
      </c>
      <c r="H130" s="4">
        <v>14.4</v>
      </c>
      <c r="I130" s="4">
        <v>780</v>
      </c>
      <c r="J130" t="s">
        <v>55</v>
      </c>
      <c r="K130" s="3">
        <v>8</v>
      </c>
      <c r="L130" s="15" t="s">
        <v>85</v>
      </c>
      <c r="M130" s="5">
        <v>0.9</v>
      </c>
      <c r="N130" s="15" t="s">
        <v>57</v>
      </c>
      <c r="O130" s="2">
        <v>14</v>
      </c>
      <c r="P130" s="3">
        <v>8</v>
      </c>
      <c r="Z130" s="2">
        <v>2.0708083333333298</v>
      </c>
      <c r="AA130" s="2">
        <f t="shared" si="141"/>
        <v>1.5647027766666641</v>
      </c>
      <c r="AC130" s="2">
        <v>13.426833333333301</v>
      </c>
      <c r="AD130" s="2">
        <f t="shared" si="142"/>
        <v>10.145315266666643</v>
      </c>
      <c r="AF130" s="6">
        <f t="shared" si="143"/>
        <v>7.2586402528079468</v>
      </c>
      <c r="AG130" s="6">
        <f t="shared" si="144"/>
        <v>1.5644837882146017</v>
      </c>
      <c r="AH130" s="6">
        <f t="shared" si="145"/>
        <v>0.32648779761207219</v>
      </c>
    </row>
    <row r="131" spans="1:34">
      <c r="A131" s="1">
        <v>45</v>
      </c>
      <c r="B131" s="1" t="s">
        <v>160</v>
      </c>
      <c r="C131" s="1" t="s">
        <v>112</v>
      </c>
      <c r="D131" s="8">
        <v>42.46</v>
      </c>
      <c r="E131" s="8" t="s">
        <v>161</v>
      </c>
      <c r="F131" s="1" t="s">
        <v>60</v>
      </c>
      <c r="G131" s="3">
        <v>306</v>
      </c>
      <c r="H131" s="4">
        <v>7</v>
      </c>
      <c r="I131" s="4">
        <v>108</v>
      </c>
      <c r="J131" s="1" t="s">
        <v>78</v>
      </c>
      <c r="K131" s="3">
        <v>5</v>
      </c>
      <c r="L131" s="15" t="s">
        <v>85</v>
      </c>
      <c r="M131" s="5">
        <v>5</v>
      </c>
      <c r="N131" s="15" t="s">
        <v>67</v>
      </c>
      <c r="O131" s="2">
        <v>-4.8099999999999996</v>
      </c>
      <c r="P131" s="3">
        <v>6</v>
      </c>
      <c r="Z131" s="2">
        <v>1.8454452054794501E-3</v>
      </c>
      <c r="AA131" s="2">
        <f t="shared" si="141"/>
        <v>1.3944183972602726E-3</v>
      </c>
      <c r="AC131" s="2">
        <v>1.33012557077626E-3</v>
      </c>
      <c r="AD131" s="2">
        <f t="shared" si="142"/>
        <v>1.0050428812785422E-3</v>
      </c>
      <c r="AF131" s="6">
        <f t="shared" si="143"/>
        <v>1.2154245883284121E-3</v>
      </c>
      <c r="AG131" s="6">
        <f t="shared" si="144"/>
        <v>-0.42398322335400124</v>
      </c>
      <c r="AH131" s="6">
        <f t="shared" si="145"/>
        <v>0.34082340723690202</v>
      </c>
    </row>
    <row r="132" spans="1:34">
      <c r="A132" s="1">
        <v>46</v>
      </c>
      <c r="B132" s="1" t="s">
        <v>162</v>
      </c>
      <c r="C132" s="1" t="s">
        <v>163</v>
      </c>
      <c r="D132" s="2">
        <v>43.98</v>
      </c>
      <c r="E132" s="2" t="s">
        <v>164</v>
      </c>
      <c r="F132" s="1" t="s">
        <v>60</v>
      </c>
      <c r="G132" s="3">
        <v>517</v>
      </c>
      <c r="H132" s="4">
        <v>5.75</v>
      </c>
      <c r="I132" s="4">
        <v>1010</v>
      </c>
      <c r="J132" s="1" t="s">
        <v>78</v>
      </c>
      <c r="K132" s="3">
        <v>2</v>
      </c>
      <c r="L132" s="14" t="s">
        <v>56</v>
      </c>
      <c r="M132" s="5">
        <v>2.5</v>
      </c>
      <c r="N132" s="15" t="s">
        <v>67</v>
      </c>
      <c r="O132" s="2">
        <v>48.297024999954203</v>
      </c>
      <c r="P132" s="3">
        <v>4</v>
      </c>
      <c r="Q132" s="2">
        <v>70.8</v>
      </c>
      <c r="R132" s="2">
        <f t="shared" ref="R132:R156" si="146">ABS(Q132*0.5624)</f>
        <v>39.817920000000001</v>
      </c>
      <c r="T132" s="2">
        <v>78.933333333333294</v>
      </c>
      <c r="U132" s="2">
        <f t="shared" ref="U132:U156" si="147">ABS(T132*0.5624)</f>
        <v>44.392106666666649</v>
      </c>
      <c r="W132" s="6">
        <f t="shared" ref="W132:W156" si="148">(((P132-1)*(U132^2)+(P132-1)*(R132^2))/(P132+P132-2))^0.5</f>
        <v>42.16708365200936</v>
      </c>
      <c r="X132" s="6">
        <f t="shared" ref="X132:X156" si="149">(T132-Q132)/W132</f>
        <v>0.19288346807322362</v>
      </c>
      <c r="Y132" s="6">
        <f t="shared" ref="Y132:Y156" si="150">((P132+P132)/(P132*P132))+(X132^2)/(2*(P132+P132))</f>
        <v>0.50232525201599709</v>
      </c>
      <c r="Z132" s="2">
        <v>6.45857142857143</v>
      </c>
      <c r="AA132" s="2">
        <f t="shared" si="141"/>
        <v>4.8800965714285729</v>
      </c>
      <c r="AC132" s="2">
        <v>6.7728571428571396</v>
      </c>
      <c r="AD132" s="2">
        <f t="shared" si="142"/>
        <v>5.1175708571428551</v>
      </c>
      <c r="AF132" s="6">
        <f t="shared" si="143"/>
        <v>5.0002436952785994</v>
      </c>
      <c r="AG132" s="6">
        <f t="shared" si="144"/>
        <v>6.2854079408663402E-2</v>
      </c>
      <c r="AH132" s="6">
        <f t="shared" si="145"/>
        <v>0.50024691470614446</v>
      </c>
    </row>
    <row r="133" spans="1:34">
      <c r="A133" s="1">
        <v>46</v>
      </c>
      <c r="B133" s="1" t="s">
        <v>162</v>
      </c>
      <c r="C133" s="1" t="s">
        <v>163</v>
      </c>
      <c r="D133" s="2">
        <v>43.98</v>
      </c>
      <c r="E133" s="2" t="s">
        <v>164</v>
      </c>
      <c r="F133" s="1" t="s">
        <v>60</v>
      </c>
      <c r="G133" s="3">
        <v>517</v>
      </c>
      <c r="H133" s="4">
        <v>5.75</v>
      </c>
      <c r="I133" s="4">
        <v>1010</v>
      </c>
      <c r="J133" s="1" t="s">
        <v>78</v>
      </c>
      <c r="K133" s="3">
        <v>2</v>
      </c>
      <c r="L133" s="14" t="s">
        <v>56</v>
      </c>
      <c r="M133" s="5">
        <v>5</v>
      </c>
      <c r="N133" s="15" t="s">
        <v>67</v>
      </c>
      <c r="O133" s="2">
        <v>21.717454523779601</v>
      </c>
      <c r="P133" s="3">
        <v>4</v>
      </c>
      <c r="Q133" s="2">
        <v>70.8</v>
      </c>
      <c r="R133" s="2">
        <f t="shared" si="146"/>
        <v>39.817920000000001</v>
      </c>
      <c r="T133" s="2">
        <v>75.866666666666703</v>
      </c>
      <c r="U133" s="2">
        <f t="shared" si="147"/>
        <v>42.667413333333357</v>
      </c>
      <c r="W133" s="6">
        <f t="shared" si="148"/>
        <v>41.267268589548742</v>
      </c>
      <c r="X133" s="6">
        <f t="shared" si="149"/>
        <v>0.12277688443741291</v>
      </c>
      <c r="Y133" s="6">
        <f t="shared" si="150"/>
        <v>0.50094213520950992</v>
      </c>
      <c r="Z133" s="2">
        <v>6.45857142857143</v>
      </c>
      <c r="AA133" s="2">
        <f t="shared" si="141"/>
        <v>4.8800965714285729</v>
      </c>
      <c r="AC133" s="2">
        <v>11</v>
      </c>
      <c r="AD133" s="2">
        <f t="shared" si="142"/>
        <v>8.3116000000000003</v>
      </c>
      <c r="AF133" s="6">
        <f t="shared" si="143"/>
        <v>6.8153516822856952</v>
      </c>
      <c r="AG133" s="6">
        <f t="shared" si="144"/>
        <v>0.66635278458667746</v>
      </c>
      <c r="AH133" s="6">
        <f t="shared" si="145"/>
        <v>0.52775162709540113</v>
      </c>
    </row>
    <row r="134" spans="1:34">
      <c r="A134" s="1">
        <v>46</v>
      </c>
      <c r="B134" s="1" t="s">
        <v>162</v>
      </c>
      <c r="C134" s="1" t="s">
        <v>163</v>
      </c>
      <c r="D134" s="2">
        <v>43.98</v>
      </c>
      <c r="E134" s="2" t="s">
        <v>164</v>
      </c>
      <c r="F134" s="1" t="s">
        <v>60</v>
      </c>
      <c r="G134" s="3">
        <v>517</v>
      </c>
      <c r="H134" s="4">
        <v>5.75</v>
      </c>
      <c r="I134" s="4">
        <v>1010</v>
      </c>
      <c r="J134" s="1" t="s">
        <v>78</v>
      </c>
      <c r="K134" s="3">
        <v>2</v>
      </c>
      <c r="L134" s="14" t="s">
        <v>56</v>
      </c>
      <c r="M134" s="5">
        <v>7.5</v>
      </c>
      <c r="N134" s="15" t="s">
        <v>67</v>
      </c>
      <c r="O134" s="2">
        <v>-26.7669220743946</v>
      </c>
      <c r="P134" s="3">
        <v>4</v>
      </c>
      <c r="Q134" s="2">
        <v>70.8</v>
      </c>
      <c r="R134" s="2">
        <f t="shared" si="146"/>
        <v>39.817920000000001</v>
      </c>
      <c r="T134" s="2">
        <v>82.133333333333297</v>
      </c>
      <c r="U134" s="2">
        <f t="shared" si="147"/>
        <v>46.191786666666644</v>
      </c>
      <c r="W134" s="6">
        <f t="shared" si="148"/>
        <v>43.12277767366826</v>
      </c>
      <c r="X134" s="6">
        <f t="shared" si="149"/>
        <v>0.26281547582807241</v>
      </c>
      <c r="Y134" s="6">
        <f t="shared" si="150"/>
        <v>0.50431699839592103</v>
      </c>
      <c r="Z134" s="2">
        <v>6.45857142857143</v>
      </c>
      <c r="AA134" s="2">
        <f t="shared" si="141"/>
        <v>4.8800965714285729</v>
      </c>
      <c r="AC134" s="2">
        <v>6.3328571428571401</v>
      </c>
      <c r="AD134" s="2">
        <f t="shared" si="142"/>
        <v>4.7851068571428552</v>
      </c>
      <c r="AF134" s="6">
        <f t="shared" si="143"/>
        <v>4.8328350986116053</v>
      </c>
      <c r="AG134" s="6">
        <f t="shared" si="144"/>
        <v>-2.6012533667951043E-2</v>
      </c>
      <c r="AH134" s="6">
        <f t="shared" si="145"/>
        <v>0.50004229074423912</v>
      </c>
    </row>
    <row r="135" spans="1:34">
      <c r="A135" s="1">
        <v>47</v>
      </c>
      <c r="B135" s="1" t="s">
        <v>165</v>
      </c>
      <c r="C135" s="1" t="s">
        <v>166</v>
      </c>
      <c r="D135" s="2">
        <v>46.85</v>
      </c>
      <c r="E135" s="2">
        <v>88.37</v>
      </c>
      <c r="F135" s="1" t="s">
        <v>54</v>
      </c>
      <c r="G135" s="3">
        <v>183</v>
      </c>
      <c r="H135" s="4">
        <v>4.5</v>
      </c>
      <c r="I135" s="4">
        <v>833</v>
      </c>
      <c r="J135" s="1" t="s">
        <v>61</v>
      </c>
      <c r="K135" s="3">
        <v>3</v>
      </c>
      <c r="L135" s="14" t="s">
        <v>56</v>
      </c>
      <c r="M135" s="5">
        <v>1.9</v>
      </c>
      <c r="N135" s="15" t="s">
        <v>57</v>
      </c>
      <c r="O135" s="2">
        <v>-4.8099999999999996</v>
      </c>
      <c r="P135" s="3">
        <v>3</v>
      </c>
      <c r="Q135" s="2">
        <v>359.09899999999999</v>
      </c>
      <c r="R135" s="2">
        <f t="shared" si="146"/>
        <v>201.9572776</v>
      </c>
      <c r="T135" s="2">
        <v>489.68099999999998</v>
      </c>
      <c r="U135" s="2">
        <f t="shared" si="147"/>
        <v>275.39659439999997</v>
      </c>
      <c r="W135" s="6">
        <f t="shared" si="148"/>
        <v>241.48501628747232</v>
      </c>
      <c r="X135" s="6">
        <f t="shared" si="149"/>
        <v>0.5407457655449337</v>
      </c>
      <c r="Y135" s="6">
        <f t="shared" si="150"/>
        <v>0.69103383191289802</v>
      </c>
    </row>
    <row r="136" spans="1:34">
      <c r="A136" s="1">
        <v>47</v>
      </c>
      <c r="B136" s="1" t="s">
        <v>165</v>
      </c>
      <c r="C136" s="1" t="s">
        <v>166</v>
      </c>
      <c r="D136" s="2">
        <v>46.85</v>
      </c>
      <c r="E136" s="2">
        <v>88.37</v>
      </c>
      <c r="F136" s="1" t="s">
        <v>54</v>
      </c>
      <c r="G136" s="3">
        <v>183</v>
      </c>
      <c r="H136" s="4">
        <v>4.5</v>
      </c>
      <c r="I136" s="4">
        <v>833</v>
      </c>
      <c r="J136" t="s">
        <v>55</v>
      </c>
      <c r="K136" s="3">
        <v>3</v>
      </c>
      <c r="L136" s="14" t="s">
        <v>56</v>
      </c>
      <c r="M136" s="5">
        <v>1.9</v>
      </c>
      <c r="N136" s="15" t="s">
        <v>57</v>
      </c>
      <c r="O136" s="2">
        <v>-4.8099999999999996</v>
      </c>
      <c r="P136" s="3">
        <v>3</v>
      </c>
      <c r="Q136" s="2">
        <v>359.09899999999999</v>
      </c>
      <c r="R136" s="2">
        <f t="shared" si="146"/>
        <v>201.9572776</v>
      </c>
      <c r="T136" s="2">
        <v>453.65899999999999</v>
      </c>
      <c r="U136" s="2">
        <f t="shared" si="147"/>
        <v>255.1378216</v>
      </c>
      <c r="W136" s="6">
        <f t="shared" si="148"/>
        <v>230.08916748338771</v>
      </c>
      <c r="X136" s="6">
        <f t="shared" si="149"/>
        <v>0.4109711075677962</v>
      </c>
      <c r="Y136" s="6">
        <f t="shared" si="150"/>
        <v>0.68074143760462502</v>
      </c>
    </row>
    <row r="137" spans="1:34">
      <c r="A137" s="1">
        <v>47</v>
      </c>
      <c r="B137" s="1" t="s">
        <v>165</v>
      </c>
      <c r="C137" s="1" t="s">
        <v>166</v>
      </c>
      <c r="D137" s="2">
        <v>46.85</v>
      </c>
      <c r="E137" s="2">
        <v>88.37</v>
      </c>
      <c r="F137" s="1" t="s">
        <v>60</v>
      </c>
      <c r="G137" s="3">
        <v>183</v>
      </c>
      <c r="H137" s="4">
        <v>4.5</v>
      </c>
      <c r="I137" s="4">
        <v>833</v>
      </c>
      <c r="J137" s="1" t="s">
        <v>61</v>
      </c>
      <c r="K137" s="3">
        <v>3</v>
      </c>
      <c r="L137" s="14" t="s">
        <v>56</v>
      </c>
      <c r="M137" s="5">
        <v>1.9</v>
      </c>
      <c r="N137" s="15" t="s">
        <v>57</v>
      </c>
      <c r="O137" s="2">
        <v>-4.8099999999999996</v>
      </c>
      <c r="P137" s="3">
        <v>3</v>
      </c>
      <c r="Q137" s="2">
        <v>82.176400000000001</v>
      </c>
      <c r="R137" s="2">
        <f t="shared" si="146"/>
        <v>46.216007359999999</v>
      </c>
      <c r="T137" s="2">
        <v>106.94199999999999</v>
      </c>
      <c r="U137" s="2">
        <f t="shared" si="147"/>
        <v>60.144180799999994</v>
      </c>
      <c r="W137" s="6">
        <f t="shared" si="148"/>
        <v>53.634139409534022</v>
      </c>
      <c r="X137" s="6">
        <f t="shared" si="149"/>
        <v>0.46175067359424526</v>
      </c>
      <c r="Y137" s="6">
        <f t="shared" si="150"/>
        <v>0.68443447371372823</v>
      </c>
    </row>
    <row r="138" spans="1:34">
      <c r="A138" s="1">
        <v>47</v>
      </c>
      <c r="B138" s="1" t="s">
        <v>165</v>
      </c>
      <c r="C138" s="1" t="s">
        <v>166</v>
      </c>
      <c r="D138" s="2">
        <v>46.85</v>
      </c>
      <c r="E138" s="2">
        <v>88.37</v>
      </c>
      <c r="F138" s="1" t="s">
        <v>60</v>
      </c>
      <c r="G138" s="3">
        <v>183</v>
      </c>
      <c r="H138" s="4">
        <v>4.5</v>
      </c>
      <c r="I138" s="4">
        <v>833</v>
      </c>
      <c r="J138" t="s">
        <v>55</v>
      </c>
      <c r="K138" s="3">
        <v>3</v>
      </c>
      <c r="L138" s="14" t="s">
        <v>56</v>
      </c>
      <c r="M138" s="5">
        <v>1.9</v>
      </c>
      <c r="N138" s="15" t="s">
        <v>57</v>
      </c>
      <c r="O138" s="2">
        <v>-4.8099999999999996</v>
      </c>
      <c r="P138" s="3">
        <v>3</v>
      </c>
      <c r="Q138" s="2">
        <v>82.176400000000001</v>
      </c>
      <c r="R138" s="2">
        <f t="shared" si="146"/>
        <v>46.216007359999999</v>
      </c>
      <c r="T138" s="2">
        <v>106.94199999999999</v>
      </c>
      <c r="U138" s="2">
        <f t="shared" si="147"/>
        <v>60.144180799999994</v>
      </c>
      <c r="W138" s="6">
        <f t="shared" si="148"/>
        <v>53.634139409534022</v>
      </c>
      <c r="X138" s="6">
        <f t="shared" si="149"/>
        <v>0.46175067359424526</v>
      </c>
      <c r="Y138" s="6">
        <f t="shared" si="150"/>
        <v>0.68443447371372823</v>
      </c>
    </row>
    <row r="139" spans="1:34">
      <c r="A139" s="1">
        <v>48</v>
      </c>
      <c r="B139" s="1" t="s">
        <v>167</v>
      </c>
      <c r="C139" s="1" t="s">
        <v>168</v>
      </c>
      <c r="D139" s="2">
        <v>55.353900000000003</v>
      </c>
      <c r="E139" s="2" t="s">
        <v>169</v>
      </c>
      <c r="F139" s="1" t="s">
        <v>54</v>
      </c>
      <c r="G139" s="3">
        <v>571</v>
      </c>
      <c r="H139" s="4">
        <v>6.9</v>
      </c>
      <c r="I139" s="4">
        <v>443</v>
      </c>
      <c r="J139" s="1" t="s">
        <v>61</v>
      </c>
      <c r="K139" s="3">
        <v>3</v>
      </c>
      <c r="L139" s="14" t="s">
        <v>56</v>
      </c>
      <c r="M139" s="5">
        <v>1.73</v>
      </c>
      <c r="N139" s="15" t="s">
        <v>57</v>
      </c>
      <c r="O139" s="2">
        <v>-4.8099999999999996</v>
      </c>
      <c r="P139" s="3">
        <v>3</v>
      </c>
      <c r="Q139" s="2">
        <v>180.85124999999999</v>
      </c>
      <c r="R139" s="2">
        <f t="shared" si="146"/>
        <v>101.71074299999999</v>
      </c>
      <c r="T139" s="2">
        <v>185.28375</v>
      </c>
      <c r="U139" s="2">
        <f t="shared" si="147"/>
        <v>104.203581</v>
      </c>
      <c r="W139" s="6">
        <f t="shared" si="148"/>
        <v>102.96470641641146</v>
      </c>
      <c r="X139" s="6">
        <f t="shared" si="149"/>
        <v>4.3048731495178738E-2</v>
      </c>
      <c r="Y139" s="6">
        <f t="shared" si="150"/>
        <v>0.66682109944027868</v>
      </c>
    </row>
    <row r="140" spans="1:34">
      <c r="A140" s="1">
        <v>48</v>
      </c>
      <c r="B140" s="1" t="s">
        <v>167</v>
      </c>
      <c r="C140" s="1" t="s">
        <v>168</v>
      </c>
      <c r="D140" s="2">
        <v>55.353900000000003</v>
      </c>
      <c r="E140" s="2" t="s">
        <v>169</v>
      </c>
      <c r="F140" s="1" t="s">
        <v>54</v>
      </c>
      <c r="G140" s="3">
        <v>571</v>
      </c>
      <c r="H140" s="4">
        <v>6.9</v>
      </c>
      <c r="I140" s="4">
        <v>443</v>
      </c>
      <c r="J140" s="1" t="s">
        <v>61</v>
      </c>
      <c r="K140" s="3">
        <v>3</v>
      </c>
      <c r="L140" s="14" t="s">
        <v>56</v>
      </c>
      <c r="M140" s="5">
        <v>1.73</v>
      </c>
      <c r="N140" s="15" t="s">
        <v>57</v>
      </c>
      <c r="O140" s="2">
        <v>-4.8099999999999996</v>
      </c>
      <c r="P140" s="3">
        <v>3</v>
      </c>
      <c r="Q140" s="2">
        <v>135.63833333333301</v>
      </c>
      <c r="R140" s="2">
        <f t="shared" si="146"/>
        <v>76.282998666666487</v>
      </c>
      <c r="T140" s="2">
        <v>106.382916666667</v>
      </c>
      <c r="U140" s="2">
        <f t="shared" si="147"/>
        <v>59.829752333333523</v>
      </c>
      <c r="W140" s="6">
        <f t="shared" si="148"/>
        <v>68.551787539956493</v>
      </c>
      <c r="X140" s="6">
        <f t="shared" si="149"/>
        <v>-0.42676373172054816</v>
      </c>
      <c r="Y140" s="6">
        <f t="shared" si="150"/>
        <v>0.68184394022600392</v>
      </c>
    </row>
    <row r="141" spans="1:34">
      <c r="A141" s="1">
        <v>48</v>
      </c>
      <c r="B141" s="1" t="s">
        <v>167</v>
      </c>
      <c r="C141" s="1" t="s">
        <v>168</v>
      </c>
      <c r="D141" s="2">
        <v>55.278972000000003</v>
      </c>
      <c r="E141" s="2" t="s">
        <v>170</v>
      </c>
      <c r="F141" s="1" t="s">
        <v>54</v>
      </c>
      <c r="G141" s="3">
        <v>577</v>
      </c>
      <c r="H141" s="4">
        <v>6.9</v>
      </c>
      <c r="I141" s="4">
        <v>443</v>
      </c>
      <c r="J141" s="1" t="s">
        <v>61</v>
      </c>
      <c r="K141" s="3">
        <v>3</v>
      </c>
      <c r="L141" s="14" t="s">
        <v>56</v>
      </c>
      <c r="M141" s="5">
        <v>1.73</v>
      </c>
      <c r="N141" s="15" t="s">
        <v>57</v>
      </c>
      <c r="O141" s="2">
        <v>-4.8099999999999996</v>
      </c>
      <c r="P141" s="3">
        <v>3</v>
      </c>
      <c r="Q141" s="2">
        <v>76.241249999999994</v>
      </c>
      <c r="R141" s="2">
        <f t="shared" si="146"/>
        <v>42.878079</v>
      </c>
      <c r="T141" s="2">
        <v>87.765833333333305</v>
      </c>
      <c r="U141" s="2">
        <f t="shared" si="147"/>
        <v>49.359504666666652</v>
      </c>
      <c r="W141" s="6">
        <f t="shared" si="148"/>
        <v>46.232512151455325</v>
      </c>
      <c r="X141" s="6">
        <f t="shared" si="149"/>
        <v>0.24927443474365768</v>
      </c>
      <c r="Y141" s="6">
        <f t="shared" si="150"/>
        <v>0.67184481198473078</v>
      </c>
    </row>
    <row r="142" spans="1:34">
      <c r="A142" s="1">
        <v>48</v>
      </c>
      <c r="B142" s="1" t="s">
        <v>167</v>
      </c>
      <c r="C142" s="1" t="s">
        <v>168</v>
      </c>
      <c r="D142" s="2">
        <v>55.278972000000003</v>
      </c>
      <c r="E142" s="2" t="s">
        <v>170</v>
      </c>
      <c r="F142" s="1" t="s">
        <v>54</v>
      </c>
      <c r="G142" s="3">
        <v>577</v>
      </c>
      <c r="H142" s="4">
        <v>6.9</v>
      </c>
      <c r="I142" s="4">
        <v>443</v>
      </c>
      <c r="J142" s="1" t="s">
        <v>61</v>
      </c>
      <c r="K142" s="3">
        <v>3</v>
      </c>
      <c r="L142" s="14" t="s">
        <v>56</v>
      </c>
      <c r="M142" s="5">
        <v>1.73</v>
      </c>
      <c r="N142" s="15" t="s">
        <v>57</v>
      </c>
      <c r="O142" s="2">
        <v>-4.8099999999999996</v>
      </c>
      <c r="P142" s="3">
        <v>3</v>
      </c>
      <c r="Q142" s="2">
        <v>-36.347499999999997</v>
      </c>
      <c r="R142" s="2">
        <f t="shared" si="146"/>
        <v>20.441834</v>
      </c>
      <c r="T142" s="2">
        <v>-42.553333333333299</v>
      </c>
      <c r="U142" s="2">
        <f t="shared" si="147"/>
        <v>23.931994666666647</v>
      </c>
      <c r="W142" s="6">
        <f t="shared" si="148"/>
        <v>22.255436931331147</v>
      </c>
      <c r="X142" s="6">
        <f t="shared" si="149"/>
        <v>-0.27884571992368956</v>
      </c>
      <c r="Y142" s="6">
        <f t="shared" si="150"/>
        <v>0.67314624462664674</v>
      </c>
    </row>
    <row r="143" spans="1:34">
      <c r="A143" s="1">
        <v>48</v>
      </c>
      <c r="B143" s="1" t="s">
        <v>167</v>
      </c>
      <c r="C143" s="1" t="s">
        <v>168</v>
      </c>
      <c r="D143" s="2">
        <v>55.354599999999998</v>
      </c>
      <c r="E143" s="2" t="s">
        <v>171</v>
      </c>
      <c r="F143" s="1" t="s">
        <v>54</v>
      </c>
      <c r="G143" s="3">
        <v>572</v>
      </c>
      <c r="H143" s="4">
        <v>6.9</v>
      </c>
      <c r="I143" s="4">
        <v>443</v>
      </c>
      <c r="J143" s="1" t="s">
        <v>61</v>
      </c>
      <c r="K143" s="3">
        <v>3</v>
      </c>
      <c r="L143" s="14" t="s">
        <v>56</v>
      </c>
      <c r="M143" s="5">
        <v>1.73</v>
      </c>
      <c r="N143" s="15" t="s">
        <v>57</v>
      </c>
      <c r="O143" s="2">
        <v>-4.8099999999999996</v>
      </c>
      <c r="P143" s="3">
        <v>3</v>
      </c>
      <c r="Q143" s="2">
        <v>34.574458333333297</v>
      </c>
      <c r="R143" s="2">
        <f t="shared" si="146"/>
        <v>19.444675366666647</v>
      </c>
      <c r="T143" s="2">
        <v>39.893625</v>
      </c>
      <c r="U143" s="2">
        <f t="shared" si="147"/>
        <v>22.436174700000002</v>
      </c>
      <c r="W143" s="6">
        <f t="shared" si="148"/>
        <v>20.993776878922631</v>
      </c>
      <c r="X143" s="6">
        <f t="shared" si="149"/>
        <v>0.2533687338559385</v>
      </c>
      <c r="Y143" s="6">
        <f t="shared" si="150"/>
        <v>0.67201630960798009</v>
      </c>
    </row>
    <row r="144" spans="1:34">
      <c r="A144" s="1">
        <v>48</v>
      </c>
      <c r="B144" s="1" t="s">
        <v>167</v>
      </c>
      <c r="C144" s="1" t="s">
        <v>168</v>
      </c>
      <c r="D144" s="2">
        <v>55.354599999999998</v>
      </c>
      <c r="E144" s="2" t="s">
        <v>171</v>
      </c>
      <c r="F144" s="1" t="s">
        <v>54</v>
      </c>
      <c r="G144" s="3">
        <v>572</v>
      </c>
      <c r="H144" s="4">
        <v>6.9</v>
      </c>
      <c r="I144" s="4">
        <v>443</v>
      </c>
      <c r="J144" s="1" t="s">
        <v>61</v>
      </c>
      <c r="K144" s="3">
        <v>3</v>
      </c>
      <c r="L144" s="14" t="s">
        <v>56</v>
      </c>
      <c r="M144" s="5">
        <v>1.73</v>
      </c>
      <c r="N144" s="15" t="s">
        <v>57</v>
      </c>
      <c r="O144" s="2">
        <v>-4.8099999999999996</v>
      </c>
      <c r="P144" s="3">
        <v>3</v>
      </c>
      <c r="Q144" s="2">
        <v>19.503541666666699</v>
      </c>
      <c r="R144" s="2">
        <f t="shared" si="146"/>
        <v>10.968791833333352</v>
      </c>
      <c r="T144" s="2">
        <v>-28.368791666666699</v>
      </c>
      <c r="U144" s="2">
        <f t="shared" si="147"/>
        <v>15.954608433333352</v>
      </c>
      <c r="W144" s="6">
        <f t="shared" si="148"/>
        <v>13.690579325652953</v>
      </c>
      <c r="X144" s="6">
        <f t="shared" si="149"/>
        <v>-3.496735396991697</v>
      </c>
      <c r="Y144" s="6">
        <f t="shared" si="150"/>
        <v>1.6855965363812233</v>
      </c>
    </row>
    <row r="145" spans="1:98">
      <c r="A145" s="1">
        <v>49</v>
      </c>
      <c r="B145" s="1" t="s">
        <v>172</v>
      </c>
      <c r="C145" s="1" t="s">
        <v>173</v>
      </c>
      <c r="D145" s="2">
        <v>40.031999999999996</v>
      </c>
      <c r="E145" s="2" t="s">
        <v>174</v>
      </c>
      <c r="F145" s="1" t="s">
        <v>54</v>
      </c>
      <c r="G145" s="3">
        <v>590</v>
      </c>
      <c r="H145" s="4">
        <v>15</v>
      </c>
      <c r="I145" s="4">
        <v>358</v>
      </c>
      <c r="J145" s="1" t="s">
        <v>61</v>
      </c>
      <c r="K145" s="3">
        <v>8</v>
      </c>
      <c r="L145" s="15" t="s">
        <v>85</v>
      </c>
      <c r="M145" s="5">
        <v>1.9</v>
      </c>
      <c r="N145" s="15" t="s">
        <v>57</v>
      </c>
      <c r="O145" s="2">
        <v>-4.8099999999999996</v>
      </c>
      <c r="P145" s="3">
        <v>10</v>
      </c>
      <c r="Q145" s="2">
        <v>-62.332500000000003</v>
      </c>
      <c r="R145" s="2">
        <f t="shared" si="146"/>
        <v>35.055798000000003</v>
      </c>
      <c r="T145" s="2">
        <v>-50.2679166666667</v>
      </c>
      <c r="U145" s="2">
        <f t="shared" si="147"/>
        <v>28.270676333333352</v>
      </c>
      <c r="W145" s="6">
        <f t="shared" si="148"/>
        <v>31.844466660323413</v>
      </c>
      <c r="X145" s="6">
        <f t="shared" si="149"/>
        <v>0.3788596449745274</v>
      </c>
      <c r="Y145" s="6">
        <f t="shared" si="150"/>
        <v>0.20358836576475564</v>
      </c>
      <c r="Z145" s="2">
        <v>0.48218749999999999</v>
      </c>
      <c r="AA145" s="2">
        <f t="shared" ref="AA145:AA146" si="151">ABS(Z145*0.7556)</f>
        <v>0.36434087500000001</v>
      </c>
      <c r="AC145" s="2">
        <v>0.24735791666666701</v>
      </c>
      <c r="AD145" s="2">
        <f t="shared" ref="AD145:AD146" si="152">ABS(AC145*0.7556)</f>
        <v>0.18690364183333361</v>
      </c>
      <c r="AF145" s="6">
        <f t="shared" ref="AF145:AF146" si="153">(((P145-1)*(AD145^2)+(P145-1)*(AA145^2))/(P145+P145-2))^0.5</f>
        <v>0.28954899803515871</v>
      </c>
      <c r="AG145" s="6">
        <f t="shared" ref="AG145:AG146" si="154">(AC145-Z145)/AF145</f>
        <v>-0.81101846294359692</v>
      </c>
      <c r="AH145" s="6">
        <f t="shared" ref="AH145:AH146" si="155">((P145+P145)/(P145*P145))+(AG145^2)/(2*(P145+P145))</f>
        <v>0.21644377368088488</v>
      </c>
    </row>
    <row r="146" spans="1:98" ht="14.5" customHeight="1">
      <c r="A146" s="1">
        <v>49</v>
      </c>
      <c r="B146" s="1" t="s">
        <v>172</v>
      </c>
      <c r="C146" s="1" t="s">
        <v>173</v>
      </c>
      <c r="D146" s="2">
        <v>40.031999999999996</v>
      </c>
      <c r="E146" s="2" t="s">
        <v>174</v>
      </c>
      <c r="F146" s="1" t="s">
        <v>54</v>
      </c>
      <c r="G146" s="3">
        <v>590</v>
      </c>
      <c r="H146" s="4">
        <v>15</v>
      </c>
      <c r="I146" s="4">
        <v>358</v>
      </c>
      <c r="J146" s="1" t="s">
        <v>61</v>
      </c>
      <c r="K146" s="3">
        <v>8</v>
      </c>
      <c r="L146" s="15" t="s">
        <v>85</v>
      </c>
      <c r="M146" s="5">
        <v>1.9</v>
      </c>
      <c r="N146" s="15" t="s">
        <v>57</v>
      </c>
      <c r="O146" s="2">
        <v>-4.8099999999999996</v>
      </c>
      <c r="P146" s="3">
        <v>10</v>
      </c>
      <c r="Q146" s="2">
        <v>-60.098333333333301</v>
      </c>
      <c r="R146" s="2">
        <f t="shared" si="146"/>
        <v>33.799302666666648</v>
      </c>
      <c r="T146" s="2">
        <v>-51.608750000000001</v>
      </c>
      <c r="U146" s="2">
        <f t="shared" si="147"/>
        <v>29.024761000000002</v>
      </c>
      <c r="W146" s="6">
        <f t="shared" si="148"/>
        <v>31.502615858528799</v>
      </c>
      <c r="X146" s="6">
        <f t="shared" si="149"/>
        <v>0.26948820286728314</v>
      </c>
      <c r="Y146" s="6">
        <f t="shared" si="150"/>
        <v>0.20181559728711596</v>
      </c>
      <c r="Z146" s="2">
        <v>0.82475833333333304</v>
      </c>
      <c r="AA146" s="2">
        <f t="shared" si="151"/>
        <v>0.62318739666666645</v>
      </c>
      <c r="AC146" s="2">
        <v>0.93166249999999995</v>
      </c>
      <c r="AD146" s="2">
        <f t="shared" si="152"/>
        <v>0.70396418500000002</v>
      </c>
      <c r="AF146" s="6">
        <f t="shared" si="153"/>
        <v>0.66480376996783475</v>
      </c>
      <c r="AG146" s="6">
        <f t="shared" si="154"/>
        <v>0.16080559632181277</v>
      </c>
      <c r="AH146" s="6">
        <f t="shared" si="155"/>
        <v>0.20064646099521036</v>
      </c>
    </row>
    <row r="147" spans="1:98">
      <c r="A147" s="1">
        <v>50</v>
      </c>
      <c r="B147" s="1" t="s">
        <v>175</v>
      </c>
      <c r="C147" s="1" t="s">
        <v>176</v>
      </c>
      <c r="D147" s="2">
        <v>14.14</v>
      </c>
      <c r="E147" s="2">
        <v>121.27</v>
      </c>
      <c r="F147" s="1" t="s">
        <v>70</v>
      </c>
      <c r="G147" s="3">
        <v>32</v>
      </c>
      <c r="H147" s="4">
        <v>27.08</v>
      </c>
      <c r="I147" s="4">
        <v>178</v>
      </c>
      <c r="J147" s="1" t="s">
        <v>61</v>
      </c>
      <c r="K147" s="3">
        <v>1</v>
      </c>
      <c r="L147" s="14" t="s">
        <v>56</v>
      </c>
      <c r="M147" s="5">
        <v>1.5</v>
      </c>
      <c r="N147" s="15" t="s">
        <v>57</v>
      </c>
      <c r="O147" s="2">
        <v>-5</v>
      </c>
      <c r="P147" s="3">
        <v>2</v>
      </c>
      <c r="Q147" s="2">
        <v>3106.6666666666702</v>
      </c>
      <c r="R147" s="2">
        <f t="shared" si="146"/>
        <v>1747.1893333333353</v>
      </c>
      <c r="T147" s="2">
        <v>4377.0833333333303</v>
      </c>
      <c r="U147" s="2">
        <f t="shared" si="147"/>
        <v>2461.6716666666648</v>
      </c>
      <c r="W147" s="6">
        <f t="shared" si="148"/>
        <v>2134.5371818011536</v>
      </c>
      <c r="X147" s="6">
        <f t="shared" si="149"/>
        <v>0.59517195460360361</v>
      </c>
      <c r="Y147" s="6">
        <f t="shared" si="150"/>
        <v>1.0442787069433344</v>
      </c>
    </row>
    <row r="148" spans="1:98">
      <c r="A148" s="1">
        <v>50</v>
      </c>
      <c r="B148" s="1" t="s">
        <v>175</v>
      </c>
      <c r="C148" s="1" t="s">
        <v>176</v>
      </c>
      <c r="D148" s="2">
        <v>14.14</v>
      </c>
      <c r="E148" s="2">
        <v>121.27</v>
      </c>
      <c r="F148" s="1" t="s">
        <v>70</v>
      </c>
      <c r="G148" s="3">
        <v>32</v>
      </c>
      <c r="H148" s="4">
        <v>27.08</v>
      </c>
      <c r="I148" s="4">
        <v>178</v>
      </c>
      <c r="J148" s="1" t="s">
        <v>61</v>
      </c>
      <c r="K148" s="3">
        <v>1</v>
      </c>
      <c r="L148" s="14" t="s">
        <v>56</v>
      </c>
      <c r="M148" s="5">
        <v>5.5</v>
      </c>
      <c r="N148" s="15" t="s">
        <v>67</v>
      </c>
      <c r="O148" s="2">
        <v>-5</v>
      </c>
      <c r="P148" s="3">
        <v>2</v>
      </c>
      <c r="Q148" s="2">
        <v>3106.6666666666702</v>
      </c>
      <c r="R148" s="2">
        <f t="shared" si="146"/>
        <v>1747.1893333333353</v>
      </c>
      <c r="T148" s="2">
        <v>5402.5</v>
      </c>
      <c r="U148" s="2">
        <f t="shared" si="147"/>
        <v>3038.366</v>
      </c>
      <c r="W148" s="6">
        <f t="shared" si="148"/>
        <v>2478.3400207063783</v>
      </c>
      <c r="X148" s="6">
        <f t="shared" si="149"/>
        <v>0.92635930265895061</v>
      </c>
      <c r="Y148" s="6">
        <f t="shared" si="150"/>
        <v>1.1072676947028472</v>
      </c>
    </row>
    <row r="149" spans="1:98">
      <c r="A149" s="1">
        <v>50</v>
      </c>
      <c r="B149" s="1" t="s">
        <v>175</v>
      </c>
      <c r="C149" s="1" t="s">
        <v>176</v>
      </c>
      <c r="D149" s="2">
        <v>14.14</v>
      </c>
      <c r="E149" s="2">
        <v>121.27</v>
      </c>
      <c r="F149" s="1" t="s">
        <v>70</v>
      </c>
      <c r="G149" s="3">
        <v>32</v>
      </c>
      <c r="H149" s="4">
        <v>27.08</v>
      </c>
      <c r="I149" s="4">
        <v>178</v>
      </c>
      <c r="J149" s="1" t="s">
        <v>61</v>
      </c>
      <c r="K149" s="3">
        <v>1</v>
      </c>
      <c r="L149" s="14" t="s">
        <v>56</v>
      </c>
      <c r="M149" s="5">
        <v>1.5</v>
      </c>
      <c r="N149" s="15" t="s">
        <v>57</v>
      </c>
      <c r="O149" s="2">
        <v>-5</v>
      </c>
      <c r="P149" s="3">
        <v>2</v>
      </c>
      <c r="Q149" s="2">
        <v>13.75</v>
      </c>
      <c r="R149" s="2">
        <f t="shared" si="146"/>
        <v>7.7330000000000005</v>
      </c>
      <c r="T149" s="2">
        <v>146.666666666667</v>
      </c>
      <c r="U149" s="2">
        <f t="shared" si="147"/>
        <v>82.485333333333514</v>
      </c>
      <c r="W149" s="6">
        <f t="shared" si="148"/>
        <v>58.58169297703482</v>
      </c>
      <c r="X149" s="6">
        <f t="shared" si="149"/>
        <v>2.2689113255701394</v>
      </c>
      <c r="Y149" s="6">
        <f t="shared" si="150"/>
        <v>1.6434948254125559</v>
      </c>
    </row>
    <row r="150" spans="1:98">
      <c r="A150" s="1">
        <v>50</v>
      </c>
      <c r="B150" s="1" t="s">
        <v>175</v>
      </c>
      <c r="C150" s="1" t="s">
        <v>176</v>
      </c>
      <c r="D150" s="2">
        <v>14.14</v>
      </c>
      <c r="E150" s="2">
        <v>121.27</v>
      </c>
      <c r="F150" s="1" t="s">
        <v>70</v>
      </c>
      <c r="G150" s="3">
        <v>32</v>
      </c>
      <c r="H150" s="4">
        <v>27.08</v>
      </c>
      <c r="I150" s="4">
        <v>178</v>
      </c>
      <c r="J150" s="1" t="s">
        <v>61</v>
      </c>
      <c r="K150" s="3">
        <v>1</v>
      </c>
      <c r="L150" s="14" t="s">
        <v>56</v>
      </c>
      <c r="M150" s="5">
        <v>5.5</v>
      </c>
      <c r="N150" s="15" t="s">
        <v>67</v>
      </c>
      <c r="O150" s="2">
        <v>-5</v>
      </c>
      <c r="P150" s="3">
        <v>2</v>
      </c>
      <c r="Q150" s="2">
        <v>13.75</v>
      </c>
      <c r="R150" s="2">
        <f t="shared" si="146"/>
        <v>7.7330000000000005</v>
      </c>
      <c r="T150" s="2">
        <v>98.3333333333333</v>
      </c>
      <c r="U150" s="2">
        <f t="shared" si="147"/>
        <v>55.302666666666646</v>
      </c>
      <c r="W150" s="6">
        <f t="shared" si="148"/>
        <v>39.485340504068354</v>
      </c>
      <c r="X150" s="6">
        <f t="shared" si="149"/>
        <v>2.1421452177832503</v>
      </c>
      <c r="Y150" s="6">
        <f t="shared" si="150"/>
        <v>1.5735982667589561</v>
      </c>
    </row>
    <row r="151" spans="1:98">
      <c r="A151" s="1">
        <v>50</v>
      </c>
      <c r="B151" s="1" t="s">
        <v>175</v>
      </c>
      <c r="C151" s="1" t="s">
        <v>176</v>
      </c>
      <c r="D151" s="2">
        <v>14.14</v>
      </c>
      <c r="E151" s="2">
        <v>121.27</v>
      </c>
      <c r="F151" s="1" t="s">
        <v>70</v>
      </c>
      <c r="G151" s="3">
        <v>32</v>
      </c>
      <c r="H151" s="4">
        <v>27.08</v>
      </c>
      <c r="I151" s="4">
        <v>178</v>
      </c>
      <c r="J151" s="1" t="s">
        <v>61</v>
      </c>
      <c r="K151" s="3">
        <v>1</v>
      </c>
      <c r="L151" s="14" t="s">
        <v>56</v>
      </c>
      <c r="M151" s="5">
        <v>3</v>
      </c>
      <c r="N151" s="15" t="s">
        <v>67</v>
      </c>
      <c r="O151" s="2">
        <v>-5</v>
      </c>
      <c r="P151" s="3">
        <v>2</v>
      </c>
      <c r="Q151" s="2">
        <v>3950.4166666666702</v>
      </c>
      <c r="R151" s="2">
        <f t="shared" si="146"/>
        <v>2221.7143333333352</v>
      </c>
      <c r="T151" s="2">
        <v>15749.583333333299</v>
      </c>
      <c r="U151" s="2">
        <f t="shared" si="147"/>
        <v>8857.5656666666473</v>
      </c>
      <c r="W151" s="6">
        <f t="shared" si="148"/>
        <v>6457.2627373466285</v>
      </c>
      <c r="X151" s="6">
        <f t="shared" si="149"/>
        <v>1.827270648044756</v>
      </c>
      <c r="Y151" s="6">
        <f t="shared" si="150"/>
        <v>1.4173647526507378</v>
      </c>
      <c r="Z151" s="2">
        <v>12.5</v>
      </c>
      <c r="AA151" s="2">
        <f t="shared" ref="AA151:AA159" si="156">ABS(Z151*0.7556)</f>
        <v>9.4450000000000003</v>
      </c>
      <c r="AC151" s="2">
        <v>-11.25</v>
      </c>
      <c r="AD151" s="2">
        <f t="shared" ref="AD151:AD159" si="157">ABS(AC151*0.7556)</f>
        <v>8.5005000000000006</v>
      </c>
      <c r="AF151" s="6">
        <f t="shared" ref="AF151:AF159" si="158">(((P151-1)*(AD151^2)+(P151-1)*(AA151^2))/(P151+P151-2))^0.5</f>
        <v>8.9851690370855017</v>
      </c>
      <c r="AG151" s="6">
        <f t="shared" ref="AG151:AG159" si="159">(AC151-Z151)/AF151</f>
        <v>-2.6432446514889087</v>
      </c>
      <c r="AH151" s="6">
        <f t="shared" ref="AH151:AH159" si="160">((P151+P151)/(P151*P151))+(AG151^2)/(2*(P151+P151))</f>
        <v>1.8733427859530902</v>
      </c>
    </row>
    <row r="152" spans="1:98">
      <c r="A152" s="1">
        <v>50</v>
      </c>
      <c r="B152" s="1" t="s">
        <v>175</v>
      </c>
      <c r="C152" s="1" t="s">
        <v>176</v>
      </c>
      <c r="D152" s="2">
        <v>14.14</v>
      </c>
      <c r="E152" s="2">
        <v>121.27</v>
      </c>
      <c r="F152" s="1" t="s">
        <v>70</v>
      </c>
      <c r="G152" s="3">
        <v>32</v>
      </c>
      <c r="H152" s="4">
        <v>27.08</v>
      </c>
      <c r="I152" s="4">
        <v>178</v>
      </c>
      <c r="J152" s="1" t="s">
        <v>61</v>
      </c>
      <c r="K152" s="3">
        <v>1</v>
      </c>
      <c r="L152" s="14" t="s">
        <v>56</v>
      </c>
      <c r="M152" s="5">
        <v>6</v>
      </c>
      <c r="N152" s="15" t="s">
        <v>67</v>
      </c>
      <c r="O152" s="2">
        <v>-5</v>
      </c>
      <c r="P152" s="3">
        <v>2</v>
      </c>
      <c r="Q152" s="2">
        <v>3950.4166666666702</v>
      </c>
      <c r="R152" s="2">
        <f t="shared" si="146"/>
        <v>2221.7143333333352</v>
      </c>
      <c r="T152" s="2">
        <v>17973.333333333299</v>
      </c>
      <c r="U152" s="2">
        <f t="shared" si="147"/>
        <v>10108.202666666648</v>
      </c>
      <c r="W152" s="6">
        <f t="shared" si="148"/>
        <v>7318.188837729781</v>
      </c>
      <c r="X152" s="6">
        <f t="shared" si="149"/>
        <v>1.9161731102605386</v>
      </c>
      <c r="Y152" s="6">
        <f t="shared" si="150"/>
        <v>1.4589649235606932</v>
      </c>
      <c r="Z152" s="2">
        <v>12.5</v>
      </c>
      <c r="AA152" s="2">
        <f t="shared" si="156"/>
        <v>9.4450000000000003</v>
      </c>
      <c r="AC152" s="2">
        <v>46.6666666666667</v>
      </c>
      <c r="AD152" s="2">
        <f t="shared" si="157"/>
        <v>35.261333333333361</v>
      </c>
      <c r="AF152" s="6">
        <f t="shared" si="158"/>
        <v>25.812493616894574</v>
      </c>
      <c r="AG152" s="6">
        <f t="shared" si="159"/>
        <v>1.3236484306306704</v>
      </c>
      <c r="AH152" s="6">
        <f t="shared" si="160"/>
        <v>1.2190056459888796</v>
      </c>
    </row>
    <row r="153" spans="1:98">
      <c r="A153" s="1">
        <v>50</v>
      </c>
      <c r="B153" s="1" t="s">
        <v>175</v>
      </c>
      <c r="C153" s="1" t="s">
        <v>176</v>
      </c>
      <c r="D153" s="2">
        <v>14.14</v>
      </c>
      <c r="E153" s="2">
        <v>121.27</v>
      </c>
      <c r="F153" s="1" t="s">
        <v>70</v>
      </c>
      <c r="G153" s="3">
        <v>32</v>
      </c>
      <c r="H153" s="4">
        <v>27.08</v>
      </c>
      <c r="I153" s="4">
        <v>178</v>
      </c>
      <c r="J153" s="1" t="s">
        <v>61</v>
      </c>
      <c r="K153" s="3">
        <v>1</v>
      </c>
      <c r="L153" s="14" t="s">
        <v>56</v>
      </c>
      <c r="M153" s="5">
        <v>3</v>
      </c>
      <c r="N153" s="15" t="s">
        <v>67</v>
      </c>
      <c r="O153" s="2">
        <v>-5</v>
      </c>
      <c r="P153" s="3">
        <v>2</v>
      </c>
      <c r="Q153" s="2">
        <v>307.91666666666703</v>
      </c>
      <c r="R153" s="2">
        <f t="shared" si="146"/>
        <v>173.17233333333354</v>
      </c>
      <c r="T153" s="2">
        <v>2035.8333333333301</v>
      </c>
      <c r="U153" s="2">
        <f t="shared" si="147"/>
        <v>1144.9526666666648</v>
      </c>
      <c r="W153" s="6">
        <f t="shared" si="148"/>
        <v>818.81172009785553</v>
      </c>
      <c r="X153" s="6">
        <f t="shared" si="149"/>
        <v>2.1102734905408549</v>
      </c>
      <c r="Y153" s="6">
        <f t="shared" si="150"/>
        <v>1.5566567756099354</v>
      </c>
      <c r="Z153" s="2">
        <v>25</v>
      </c>
      <c r="AA153" s="2">
        <f t="shared" si="156"/>
        <v>18.89</v>
      </c>
      <c r="AC153" s="2">
        <v>115</v>
      </c>
      <c r="AD153" s="2">
        <f t="shared" si="157"/>
        <v>86.894000000000005</v>
      </c>
      <c r="AF153" s="6">
        <f t="shared" si="158"/>
        <v>62.878451539458254</v>
      </c>
      <c r="AG153" s="6">
        <f t="shared" si="159"/>
        <v>1.4313329574205895</v>
      </c>
      <c r="AH153" s="6">
        <f t="shared" si="160"/>
        <v>1.2560892543747963</v>
      </c>
    </row>
    <row r="154" spans="1:98">
      <c r="A154" s="1">
        <v>50</v>
      </c>
      <c r="B154" s="1" t="s">
        <v>175</v>
      </c>
      <c r="C154" s="1" t="s">
        <v>176</v>
      </c>
      <c r="D154" s="2">
        <v>14.14</v>
      </c>
      <c r="E154" s="2">
        <v>121.27</v>
      </c>
      <c r="F154" s="1" t="s">
        <v>70</v>
      </c>
      <c r="G154" s="3">
        <v>32</v>
      </c>
      <c r="H154" s="4">
        <v>27.08</v>
      </c>
      <c r="I154" s="4">
        <v>178</v>
      </c>
      <c r="J154" s="1" t="s">
        <v>61</v>
      </c>
      <c r="K154" s="3">
        <v>1</v>
      </c>
      <c r="L154" s="14" t="s">
        <v>56</v>
      </c>
      <c r="M154" s="5">
        <v>6</v>
      </c>
      <c r="N154" s="15" t="s">
        <v>67</v>
      </c>
      <c r="O154" s="2">
        <v>-5</v>
      </c>
      <c r="P154" s="3">
        <v>2</v>
      </c>
      <c r="Q154" s="2">
        <v>307.91666666666703</v>
      </c>
      <c r="R154" s="2">
        <f t="shared" si="146"/>
        <v>173.17233333333354</v>
      </c>
      <c r="T154" s="2">
        <v>3227.9166666666702</v>
      </c>
      <c r="U154" s="2">
        <f t="shared" si="147"/>
        <v>1815.3803333333353</v>
      </c>
      <c r="W154" s="6">
        <f t="shared" si="148"/>
        <v>1289.4949421547885</v>
      </c>
      <c r="X154" s="6">
        <f t="shared" si="149"/>
        <v>2.2644524647150512</v>
      </c>
      <c r="Y154" s="6">
        <f t="shared" si="150"/>
        <v>1.6409681206192588</v>
      </c>
      <c r="Z154" s="2">
        <v>25</v>
      </c>
      <c r="AA154" s="2">
        <f t="shared" si="156"/>
        <v>18.89</v>
      </c>
      <c r="AC154" s="2">
        <v>39.1666666666667</v>
      </c>
      <c r="AD154" s="2">
        <f t="shared" si="157"/>
        <v>29.59433333333336</v>
      </c>
      <c r="AF154" s="6">
        <f t="shared" si="158"/>
        <v>24.825960862013439</v>
      </c>
      <c r="AG154" s="6">
        <f t="shared" si="159"/>
        <v>0.57063920890745146</v>
      </c>
      <c r="AH154" s="6">
        <f t="shared" si="160"/>
        <v>1.0407036383428152</v>
      </c>
    </row>
    <row r="155" spans="1:98">
      <c r="A155" s="1">
        <v>51</v>
      </c>
      <c r="B155" s="1" t="s">
        <v>177</v>
      </c>
      <c r="C155" s="1" t="s">
        <v>178</v>
      </c>
      <c r="D155" s="2">
        <v>33.43</v>
      </c>
      <c r="E155" s="2">
        <v>117.07</v>
      </c>
      <c r="F155" s="1" t="s">
        <v>70</v>
      </c>
      <c r="G155" s="3">
        <v>29</v>
      </c>
      <c r="H155" s="4">
        <v>14.9</v>
      </c>
      <c r="I155" s="4">
        <v>904.4</v>
      </c>
      <c r="J155" s="1" t="s">
        <v>73</v>
      </c>
      <c r="K155" s="3">
        <v>1</v>
      </c>
      <c r="L155" s="14" t="s">
        <v>56</v>
      </c>
      <c r="M155" s="5">
        <v>1.1000000000000001</v>
      </c>
      <c r="N155" s="15" t="s">
        <v>57</v>
      </c>
      <c r="O155" s="2">
        <v>-1.7</v>
      </c>
      <c r="P155" s="3">
        <v>4</v>
      </c>
      <c r="Q155" s="2">
        <v>-2.87</v>
      </c>
      <c r="R155" s="2">
        <f t="shared" si="146"/>
        <v>1.6140880000000002</v>
      </c>
      <c r="T155" s="2">
        <v>-3.48</v>
      </c>
      <c r="U155" s="2">
        <f t="shared" si="147"/>
        <v>1.957152</v>
      </c>
      <c r="W155" s="6">
        <f t="shared" si="148"/>
        <v>1.7938400183472327</v>
      </c>
      <c r="X155" s="6">
        <f t="shared" si="149"/>
        <v>-0.34005262105927803</v>
      </c>
      <c r="Y155" s="6">
        <f t="shared" si="150"/>
        <v>0.50722723656808033</v>
      </c>
      <c r="Z155" s="2">
        <v>0.53</v>
      </c>
      <c r="AA155" s="2">
        <f t="shared" si="156"/>
        <v>0.40046800000000005</v>
      </c>
      <c r="AC155" s="2">
        <v>0.64</v>
      </c>
      <c r="AD155" s="2">
        <f t="shared" si="157"/>
        <v>0.48358400000000007</v>
      </c>
      <c r="AF155" s="6">
        <f t="shared" si="158"/>
        <v>0.44397528314085233</v>
      </c>
      <c r="AG155" s="6">
        <f t="shared" si="159"/>
        <v>0.2477615402862465</v>
      </c>
      <c r="AH155" s="6">
        <f t="shared" si="160"/>
        <v>0.50383661130281332</v>
      </c>
      <c r="CE155" s="2">
        <v>190.65899999999999</v>
      </c>
      <c r="CF155" s="2">
        <f>CG155*(P155^0.5)</f>
        <v>3.9039999999999999</v>
      </c>
      <c r="CG155" s="2">
        <v>1.952</v>
      </c>
      <c r="CH155" s="2">
        <v>206.02</v>
      </c>
      <c r="CI155" s="2">
        <f>CJ155*(P155^0.5)</f>
        <v>5.3419999999999801</v>
      </c>
      <c r="CJ155" s="2">
        <v>2.67099999999999</v>
      </c>
      <c r="CK155" s="22">
        <f t="shared" ref="CK155:CK156" si="161">LN(CH155)-LN(CE155)</f>
        <v>7.748675934250393E-2</v>
      </c>
      <c r="CL155" s="22">
        <f>(CI155^2)/(P155*(CH155^2))+(CF155^2)/(P155*(CE155^2))</f>
        <v>2.7290522514640184E-4</v>
      </c>
      <c r="CM155" s="2">
        <v>25.422699999999999</v>
      </c>
      <c r="CN155" s="2">
        <v>0.24410000000000001</v>
      </c>
      <c r="CP155" s="2">
        <v>26.750599999999999</v>
      </c>
      <c r="CQ155" s="2">
        <v>0.34610000000000002</v>
      </c>
      <c r="CS155" s="22">
        <f t="shared" ref="CS155:CS156" si="162">LN(CP155)-LN(CM155)</f>
        <v>5.0914427297893194E-2</v>
      </c>
      <c r="CT155" s="22">
        <f>(CQ155^2)/(P155*(CP155^2))+(CN155^2)/(P155*(CM155^2))</f>
        <v>6.4896084985018002E-5</v>
      </c>
    </row>
    <row r="156" spans="1:98">
      <c r="A156" s="1">
        <v>51</v>
      </c>
      <c r="B156" s="1" t="s">
        <v>177</v>
      </c>
      <c r="C156" s="1" t="s">
        <v>178</v>
      </c>
      <c r="D156" s="2">
        <v>33.43</v>
      </c>
      <c r="E156" s="2">
        <v>117.07</v>
      </c>
      <c r="F156" s="1" t="s">
        <v>70</v>
      </c>
      <c r="G156" s="3">
        <v>29</v>
      </c>
      <c r="H156" s="4">
        <v>14.9</v>
      </c>
      <c r="I156" s="4">
        <v>904.4</v>
      </c>
      <c r="J156" s="1" t="s">
        <v>73</v>
      </c>
      <c r="K156" s="3">
        <v>1</v>
      </c>
      <c r="L156" s="14" t="s">
        <v>56</v>
      </c>
      <c r="M156" s="5">
        <v>1.1000000000000001</v>
      </c>
      <c r="N156" s="15" t="s">
        <v>57</v>
      </c>
      <c r="O156" s="2">
        <v>-1.7</v>
      </c>
      <c r="P156" s="3">
        <v>4</v>
      </c>
      <c r="Q156" s="2">
        <v>-2.34</v>
      </c>
      <c r="R156" s="2">
        <f t="shared" si="146"/>
        <v>1.3160159999999999</v>
      </c>
      <c r="T156" s="2">
        <v>-2.89</v>
      </c>
      <c r="U156" s="2">
        <f t="shared" si="147"/>
        <v>1.6253360000000001</v>
      </c>
      <c r="W156" s="6">
        <f t="shared" si="148"/>
        <v>1.4787858575791155</v>
      </c>
      <c r="X156" s="6">
        <f t="shared" si="149"/>
        <v>-0.37192673785803709</v>
      </c>
      <c r="Y156" s="6">
        <f t="shared" si="150"/>
        <v>0.5086455936458576</v>
      </c>
      <c r="Z156" s="2">
        <v>0.61</v>
      </c>
      <c r="AA156" s="2">
        <f t="shared" si="156"/>
        <v>0.46091599999999999</v>
      </c>
      <c r="AC156" s="2">
        <v>0.69</v>
      </c>
      <c r="AD156" s="2">
        <f t="shared" si="157"/>
        <v>0.52136399999999994</v>
      </c>
      <c r="AF156" s="6">
        <f t="shared" si="158"/>
        <v>0.49206909044970498</v>
      </c>
      <c r="AG156" s="6">
        <f t="shared" si="159"/>
        <v>0.16257879544290715</v>
      </c>
      <c r="AH156" s="6">
        <f t="shared" si="160"/>
        <v>0.50165199154547913</v>
      </c>
      <c r="CE156" s="2">
        <v>197.64699999999999</v>
      </c>
      <c r="CF156" s="2">
        <f>CG156*(P156^0.5)</f>
        <v>4.3140000000000196</v>
      </c>
      <c r="CG156" s="2">
        <v>2.1570000000000098</v>
      </c>
      <c r="CH156" s="2">
        <v>201.80799999999999</v>
      </c>
      <c r="CI156" s="2">
        <f>CJ156*(P156^0.5)</f>
        <v>4.3160000000000398</v>
      </c>
      <c r="CJ156" s="2">
        <v>2.1580000000000199</v>
      </c>
      <c r="CK156" s="22">
        <f t="shared" si="161"/>
        <v>2.0834139062895218E-2</v>
      </c>
      <c r="CL156" s="22">
        <f>(CI156^2)/(P156*(CH156^2))+(CF156^2)/(P156*(CE156^2))</f>
        <v>2.3344956971821609E-4</v>
      </c>
      <c r="CM156" s="2">
        <v>26.0228</v>
      </c>
      <c r="CN156" s="2">
        <v>0.24429999999999899</v>
      </c>
      <c r="CP156" s="2">
        <v>26.150099999999998</v>
      </c>
      <c r="CQ156" s="2">
        <v>0.325600000000001</v>
      </c>
      <c r="CS156" s="22">
        <f t="shared" si="162"/>
        <v>4.8799377693993229E-3</v>
      </c>
      <c r="CT156" s="22">
        <f>(CQ156^2)/(P156*(CP156^2))+(CN156^2)/(P156*(CM156^2))</f>
        <v>6.0791332443805877E-5</v>
      </c>
    </row>
    <row r="157" spans="1:98">
      <c r="A157" s="1">
        <v>52</v>
      </c>
      <c r="B157" s="1" t="s">
        <v>179</v>
      </c>
      <c r="C157" s="1" t="s">
        <v>180</v>
      </c>
      <c r="D157" s="2">
        <v>48.5</v>
      </c>
      <c r="E157" s="2">
        <v>11.345000000000001</v>
      </c>
      <c r="F157" s="1" t="s">
        <v>70</v>
      </c>
      <c r="G157" s="3">
        <v>454</v>
      </c>
      <c r="H157" s="4">
        <v>7.4</v>
      </c>
      <c r="I157" s="4">
        <v>833</v>
      </c>
      <c r="J157" s="1" t="s">
        <v>78</v>
      </c>
      <c r="K157" s="3">
        <v>2</v>
      </c>
      <c r="L157" s="14" t="s">
        <v>56</v>
      </c>
      <c r="M157" s="5">
        <v>3</v>
      </c>
      <c r="N157" s="15" t="s">
        <v>67</v>
      </c>
      <c r="O157" s="2">
        <v>-20</v>
      </c>
      <c r="P157" s="3">
        <v>2</v>
      </c>
      <c r="Z157" s="2">
        <v>5.7858742857142804</v>
      </c>
      <c r="AA157" s="2">
        <f t="shared" si="156"/>
        <v>4.3718066102857103</v>
      </c>
      <c r="AC157" s="2">
        <v>0.57257828571428604</v>
      </c>
      <c r="AD157" s="2">
        <f t="shared" si="157"/>
        <v>0.43264015268571454</v>
      </c>
      <c r="AF157" s="6">
        <f t="shared" si="158"/>
        <v>3.1064344946782434</v>
      </c>
      <c r="AG157" s="6">
        <f t="shared" si="159"/>
        <v>-1.6782249903969002</v>
      </c>
      <c r="AH157" s="6">
        <f t="shared" si="160"/>
        <v>1.3520548897990845</v>
      </c>
    </row>
    <row r="158" spans="1:98">
      <c r="A158" s="1">
        <v>52</v>
      </c>
      <c r="B158" s="1" t="s">
        <v>179</v>
      </c>
      <c r="C158" s="1" t="s">
        <v>180</v>
      </c>
      <c r="D158" s="2">
        <v>48.5</v>
      </c>
      <c r="E158" s="2">
        <v>11.345000000000001</v>
      </c>
      <c r="F158" s="1" t="s">
        <v>70</v>
      </c>
      <c r="G158" s="3">
        <v>454</v>
      </c>
      <c r="H158" s="4">
        <v>7.4</v>
      </c>
      <c r="I158" s="4">
        <v>833</v>
      </c>
      <c r="J158" s="1" t="s">
        <v>78</v>
      </c>
      <c r="K158" s="3">
        <v>2</v>
      </c>
      <c r="L158" s="14" t="s">
        <v>56</v>
      </c>
      <c r="M158" s="5">
        <v>3</v>
      </c>
      <c r="N158" s="15" t="s">
        <v>67</v>
      </c>
      <c r="O158" s="2">
        <v>-20</v>
      </c>
      <c r="P158" s="3">
        <v>2</v>
      </c>
      <c r="Z158" s="2">
        <v>6.9172714285714303</v>
      </c>
      <c r="AA158" s="2">
        <f t="shared" si="156"/>
        <v>5.2266902914285733</v>
      </c>
      <c r="AC158" s="2">
        <v>5.4611071428571396</v>
      </c>
      <c r="AD158" s="2">
        <f t="shared" si="157"/>
        <v>4.1264125571428547</v>
      </c>
      <c r="AF158" s="6">
        <f t="shared" si="158"/>
        <v>4.7087987849482342</v>
      </c>
      <c r="AG158" s="6">
        <f t="shared" si="159"/>
        <v>-0.30924325973939421</v>
      </c>
      <c r="AH158" s="6">
        <f t="shared" si="160"/>
        <v>1.0119539242117808</v>
      </c>
    </row>
    <row r="159" spans="1:98">
      <c r="A159" s="1">
        <v>53</v>
      </c>
      <c r="B159" s="1" t="s">
        <v>181</v>
      </c>
      <c r="C159" s="1" t="s">
        <v>53</v>
      </c>
      <c r="D159" s="6">
        <v>37.619999999999997</v>
      </c>
      <c r="E159" s="2">
        <v>101.2</v>
      </c>
      <c r="F159" s="1" t="s">
        <v>54</v>
      </c>
      <c r="G159" s="9">
        <v>3200</v>
      </c>
      <c r="H159" s="10">
        <v>-1.7</v>
      </c>
      <c r="I159" s="10">
        <v>570</v>
      </c>
      <c r="J159" s="1" t="s">
        <v>78</v>
      </c>
      <c r="K159" s="3">
        <v>3</v>
      </c>
      <c r="L159" s="14" t="s">
        <v>56</v>
      </c>
      <c r="M159" s="5">
        <v>4</v>
      </c>
      <c r="N159" s="15" t="s">
        <v>67</v>
      </c>
      <c r="O159" s="2">
        <v>-2.0499999999999998</v>
      </c>
      <c r="P159" s="3">
        <v>4</v>
      </c>
      <c r="Q159" s="23">
        <v>-43.9255</v>
      </c>
      <c r="R159" s="2">
        <f t="shared" ref="R159" si="163">ABS(Q159*0.5624)</f>
        <v>24.703701200000001</v>
      </c>
      <c r="T159" s="23">
        <v>-51.904499999999999</v>
      </c>
      <c r="U159" s="2">
        <f t="shared" ref="U159" si="164">ABS(T159*0.5624)</f>
        <v>29.191090800000001</v>
      </c>
      <c r="W159" s="6">
        <f>(((P159-1)*(U159^2)+(P159-1)*(R159^2))/(P159+P159-2))^0.5</f>
        <v>27.040641958658512</v>
      </c>
      <c r="X159" s="6">
        <f>(T159-Q159)/W159</f>
        <v>-0.29507435556444306</v>
      </c>
      <c r="Y159" s="6">
        <f>((P159+P159)/(P159*P159))+(X159^2)/(2*(P159+P159))</f>
        <v>0.50544180470698574</v>
      </c>
      <c r="Z159" s="23">
        <v>2.6539130000000002</v>
      </c>
      <c r="AA159" s="2">
        <f t="shared" si="156"/>
        <v>2.0052966628000002</v>
      </c>
      <c r="AC159" s="23">
        <v>5.3452630000000001</v>
      </c>
      <c r="AD159" s="2">
        <f t="shared" si="157"/>
        <v>4.0388807228000001</v>
      </c>
      <c r="AF159" s="6">
        <f t="shared" si="158"/>
        <v>3.1885554879006159</v>
      </c>
      <c r="AG159" s="6">
        <f t="shared" si="159"/>
        <v>0.84406559967755734</v>
      </c>
      <c r="AH159" s="6">
        <f t="shared" si="160"/>
        <v>0.54452792103493963</v>
      </c>
      <c r="AI159" s="23">
        <v>504.45119999999997</v>
      </c>
      <c r="AJ159" s="2">
        <f>AI159*0.164</f>
        <v>82.729996799999995</v>
      </c>
      <c r="AL159" s="23">
        <v>511.50080000000003</v>
      </c>
      <c r="AM159" s="2">
        <f>AL159*0.164</f>
        <v>83.886131200000008</v>
      </c>
      <c r="AO159" s="22">
        <f>LN(AL159)-LN(AI159)</f>
        <v>1.3878043737842738E-2</v>
      </c>
      <c r="AP159" s="22">
        <f>(AM159^2)/(P159*(AL159^2))+(AJ159^2)/(P159*(AI159^2))</f>
        <v>1.3447999999999998E-2</v>
      </c>
      <c r="AQ159" s="23">
        <v>677.75419999999997</v>
      </c>
      <c r="AR159" s="2">
        <f>AQ159*0.1432</f>
        <v>97.054401439999992</v>
      </c>
      <c r="AT159" s="23">
        <v>741.21259999999995</v>
      </c>
      <c r="AU159" s="2">
        <f>AT159*0.1432</f>
        <v>106.14164431999998</v>
      </c>
      <c r="AW159" s="22">
        <f>LN(AT159)-LN(AQ159)</f>
        <v>8.9502808392190936E-2</v>
      </c>
      <c r="AX159" s="22">
        <f>(AU159^2)/(P159*(AT159^2))+(AR159^2)/(P159*(AQ159^2))</f>
        <v>1.0253119999999998E-2</v>
      </c>
      <c r="AY159" s="23">
        <v>8.4480000000000004</v>
      </c>
      <c r="AZ159" s="2">
        <f>AY159*0.3135</f>
        <v>2.6484480000000001</v>
      </c>
      <c r="BB159" s="23">
        <v>9.48</v>
      </c>
      <c r="BC159" s="2">
        <f>BB159*0.3135</f>
        <v>2.9719800000000003</v>
      </c>
      <c r="BE159" s="22">
        <f>LN(BB159)-LN(AY159)</f>
        <v>0.11525458930302479</v>
      </c>
      <c r="BF159" s="22">
        <f>(BC159^2)/(P159*(BB159^2))+(AZ159^2)/(P159*(AY159^2))</f>
        <v>4.9141125000000001E-2</v>
      </c>
      <c r="BG159" s="23">
        <v>4.1559999999999997</v>
      </c>
      <c r="BH159" s="2">
        <f>BG159*0.2326</f>
        <v>0.96668559999999992</v>
      </c>
      <c r="BJ159" s="23">
        <v>6.4859999999999998</v>
      </c>
      <c r="BK159" s="2">
        <f>BJ159*0.2326</f>
        <v>1.5086435999999999</v>
      </c>
      <c r="BM159" s="22">
        <f>LN(BJ159)-LN(BG159)</f>
        <v>0.44509293464814537</v>
      </c>
      <c r="BN159" s="22">
        <f>(BK159^2)/(P159*(BJ159^2))+(BH159^2)/(P159*(BG159^2))</f>
        <v>2.705138E-2</v>
      </c>
      <c r="BO159" s="23">
        <v>67.099999999999994</v>
      </c>
      <c r="BP159" s="2">
        <f>BO159*0.0398</f>
        <v>2.6705799999999997</v>
      </c>
      <c r="BR159" s="23">
        <v>61.14</v>
      </c>
      <c r="BS159" s="2">
        <f>BR159*0.0398</f>
        <v>2.4333720000000003</v>
      </c>
      <c r="BU159" s="22">
        <f>LN(BR159)-LN(BO159)</f>
        <v>-9.3017727514947524E-2</v>
      </c>
      <c r="BV159" s="22">
        <f>(BS159^2)/(P159*(BR159^2))+(BP159^2)/(P159*(BO159^2))</f>
        <v>7.9202000000000005E-4</v>
      </c>
      <c r="BW159" s="23">
        <v>6.78</v>
      </c>
      <c r="BX159" s="2">
        <f>BW159*0.1722</f>
        <v>1.167516</v>
      </c>
      <c r="BZ159" s="23">
        <v>6.24</v>
      </c>
      <c r="CA159" s="2">
        <f>BZ159*0.1722</f>
        <v>1.0745279999999999</v>
      </c>
      <c r="CC159" s="22">
        <f>LN(BZ159)-LN(BW159)</f>
        <v>-8.2996919570967886E-2</v>
      </c>
      <c r="CD159" s="22">
        <f>(CA159^2)/(P159*(BZ159^2))+(BX159^2)/(P159*(BW159^2))</f>
        <v>1.482642E-2</v>
      </c>
      <c r="CE159" s="23">
        <v>937.74400000000003</v>
      </c>
      <c r="CF159" s="2">
        <f>CE159*0.2272</f>
        <v>213.05543680000002</v>
      </c>
      <c r="CH159" s="23">
        <v>844.77800000000002</v>
      </c>
      <c r="CI159" s="2">
        <f>CH159*0.2272</f>
        <v>191.93356160000002</v>
      </c>
      <c r="CK159" s="22">
        <f t="shared" ref="CK159" si="165">LN(CH159)-LN(CE159)</f>
        <v>-0.10440311970149896</v>
      </c>
      <c r="CL159" s="22">
        <f>(CI159^2)/(P159*(CH159^2))+(CF159^2)/(P159*(CE159^2))</f>
        <v>2.5809920000000007E-2</v>
      </c>
      <c r="CM159" s="23">
        <v>177.15600000000001</v>
      </c>
      <c r="CN159" s="2">
        <f>CM159*0.3277</f>
        <v>58.054021200000001</v>
      </c>
      <c r="CP159" s="23">
        <v>163.416</v>
      </c>
      <c r="CQ159" s="2">
        <f>CP159*0.3277</f>
        <v>53.551423199999995</v>
      </c>
      <c r="CS159" s="22">
        <f t="shared" ref="CS159" si="166">LN(CP159)-LN(CM159)</f>
        <v>-8.0731603491176251E-2</v>
      </c>
      <c r="CT159" s="22">
        <f>(CQ159^2)/(P159*(CP159^2))+(CN159^2)/(P159*(CM159^2))</f>
        <v>5.3693644999999998E-2</v>
      </c>
    </row>
    <row r="160" spans="1:98">
      <c r="CS160" s="22"/>
    </row>
  </sheetData>
  <phoneticPr fontId="5" type="noConversion"/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88C9-9642-B34C-9DE4-C37927706819}">
  <dimension ref="A1:B53"/>
  <sheetViews>
    <sheetView workbookViewId="0">
      <selection activeCell="B59" sqref="B59"/>
    </sheetView>
  </sheetViews>
  <sheetFormatPr baseColWidth="10" defaultRowHeight="15"/>
  <cols>
    <col min="2" max="2" width="199.6640625" customWidth="1"/>
  </cols>
  <sheetData>
    <row r="1" spans="1:2">
      <c r="A1" s="26" t="s">
        <v>182</v>
      </c>
      <c r="B1" s="24" t="s">
        <v>183</v>
      </c>
    </row>
    <row r="2" spans="1:2">
      <c r="A2" s="24">
        <v>1</v>
      </c>
      <c r="B2" s="24" t="s">
        <v>184</v>
      </c>
    </row>
    <row r="3" spans="1:2">
      <c r="A3" s="24">
        <f>1+A2</f>
        <v>2</v>
      </c>
      <c r="B3" s="24" t="s">
        <v>185</v>
      </c>
    </row>
    <row r="4" spans="1:2">
      <c r="A4" s="24">
        <f t="shared" ref="A4:A53" si="0">1+A3</f>
        <v>3</v>
      </c>
      <c r="B4" s="25" t="s">
        <v>188</v>
      </c>
    </row>
    <row r="5" spans="1:2">
      <c r="A5" s="24">
        <f t="shared" si="0"/>
        <v>4</v>
      </c>
      <c r="B5" s="25" t="s">
        <v>186</v>
      </c>
    </row>
    <row r="6" spans="1:2">
      <c r="A6" s="24">
        <f t="shared" si="0"/>
        <v>5</v>
      </c>
      <c r="B6" s="25" t="s">
        <v>187</v>
      </c>
    </row>
    <row r="7" spans="1:2">
      <c r="A7" s="24">
        <f t="shared" si="0"/>
        <v>6</v>
      </c>
      <c r="B7" s="25" t="s">
        <v>193</v>
      </c>
    </row>
    <row r="8" spans="1:2">
      <c r="A8" s="24">
        <f t="shared" si="0"/>
        <v>7</v>
      </c>
      <c r="B8" s="25" t="s">
        <v>194</v>
      </c>
    </row>
    <row r="9" spans="1:2">
      <c r="A9" s="24">
        <f t="shared" si="0"/>
        <v>8</v>
      </c>
      <c r="B9" s="25" t="s">
        <v>195</v>
      </c>
    </row>
    <row r="10" spans="1:2">
      <c r="A10" s="24">
        <f t="shared" si="0"/>
        <v>9</v>
      </c>
      <c r="B10" s="25" t="s">
        <v>196</v>
      </c>
    </row>
    <row r="11" spans="1:2">
      <c r="A11" s="24">
        <f t="shared" si="0"/>
        <v>10</v>
      </c>
      <c r="B11" s="25" t="s">
        <v>197</v>
      </c>
    </row>
    <row r="12" spans="1:2">
      <c r="A12" s="24">
        <f t="shared" si="0"/>
        <v>11</v>
      </c>
      <c r="B12" s="25" t="s">
        <v>198</v>
      </c>
    </row>
    <row r="13" spans="1:2">
      <c r="A13" s="24">
        <f t="shared" si="0"/>
        <v>12</v>
      </c>
      <c r="B13" s="25" t="s">
        <v>199</v>
      </c>
    </row>
    <row r="14" spans="1:2">
      <c r="A14" s="24">
        <f t="shared" si="0"/>
        <v>13</v>
      </c>
      <c r="B14" s="25" t="s">
        <v>189</v>
      </c>
    </row>
    <row r="15" spans="1:2">
      <c r="A15" s="24">
        <f t="shared" si="0"/>
        <v>14</v>
      </c>
      <c r="B15" s="25" t="s">
        <v>190</v>
      </c>
    </row>
    <row r="16" spans="1:2">
      <c r="A16" s="24">
        <f t="shared" si="0"/>
        <v>15</v>
      </c>
      <c r="B16" s="25" t="s">
        <v>191</v>
      </c>
    </row>
    <row r="17" spans="1:2">
      <c r="A17" s="24">
        <f t="shared" si="0"/>
        <v>16</v>
      </c>
      <c r="B17" s="25" t="s">
        <v>192</v>
      </c>
    </row>
    <row r="18" spans="1:2" ht="17">
      <c r="A18" s="24">
        <f t="shared" si="0"/>
        <v>17</v>
      </c>
      <c r="B18" s="25" t="s">
        <v>200</v>
      </c>
    </row>
    <row r="19" spans="1:2">
      <c r="A19" s="24">
        <f t="shared" si="0"/>
        <v>18</v>
      </c>
      <c r="B19" s="25" t="s">
        <v>202</v>
      </c>
    </row>
    <row r="20" spans="1:2" ht="16">
      <c r="A20" s="24">
        <f t="shared" si="0"/>
        <v>19</v>
      </c>
      <c r="B20" s="27" t="s">
        <v>201</v>
      </c>
    </row>
    <row r="21" spans="1:2" ht="16">
      <c r="A21" s="24">
        <f t="shared" si="0"/>
        <v>20</v>
      </c>
      <c r="B21" s="27" t="s">
        <v>203</v>
      </c>
    </row>
    <row r="22" spans="1:2">
      <c r="A22" s="24">
        <f t="shared" si="0"/>
        <v>21</v>
      </c>
      <c r="B22" s="25" t="s">
        <v>205</v>
      </c>
    </row>
    <row r="23" spans="1:2">
      <c r="A23" s="24">
        <f t="shared" si="0"/>
        <v>22</v>
      </c>
      <c r="B23" s="25" t="s">
        <v>204</v>
      </c>
    </row>
    <row r="24" spans="1:2">
      <c r="A24" s="24">
        <f t="shared" si="0"/>
        <v>23</v>
      </c>
      <c r="B24" s="25" t="s">
        <v>206</v>
      </c>
    </row>
    <row r="25" spans="1:2">
      <c r="A25" s="24">
        <f t="shared" si="0"/>
        <v>24</v>
      </c>
      <c r="B25" s="25" t="s">
        <v>207</v>
      </c>
    </row>
    <row r="26" spans="1:2">
      <c r="A26" s="24">
        <f t="shared" si="0"/>
        <v>25</v>
      </c>
      <c r="B26" s="25" t="s">
        <v>208</v>
      </c>
    </row>
    <row r="27" spans="1:2">
      <c r="A27" s="24">
        <f t="shared" si="0"/>
        <v>26</v>
      </c>
      <c r="B27" s="25" t="s">
        <v>209</v>
      </c>
    </row>
    <row r="28" spans="1:2">
      <c r="A28" s="24">
        <f t="shared" si="0"/>
        <v>27</v>
      </c>
      <c r="B28" s="25" t="s">
        <v>211</v>
      </c>
    </row>
    <row r="29" spans="1:2">
      <c r="A29" s="24">
        <f t="shared" si="0"/>
        <v>28</v>
      </c>
      <c r="B29" s="25" t="s">
        <v>212</v>
      </c>
    </row>
    <row r="30" spans="1:2">
      <c r="A30" s="24">
        <f t="shared" si="0"/>
        <v>29</v>
      </c>
      <c r="B30" s="25" t="s">
        <v>213</v>
      </c>
    </row>
    <row r="31" spans="1:2">
      <c r="A31" s="24">
        <f t="shared" si="0"/>
        <v>30</v>
      </c>
      <c r="B31" s="25" t="s">
        <v>214</v>
      </c>
    </row>
    <row r="32" spans="1:2">
      <c r="A32" s="24">
        <f t="shared" si="0"/>
        <v>31</v>
      </c>
      <c r="B32" s="25" t="s">
        <v>215</v>
      </c>
    </row>
    <row r="33" spans="1:2">
      <c r="A33" s="24">
        <f t="shared" si="0"/>
        <v>32</v>
      </c>
      <c r="B33" s="25" t="s">
        <v>216</v>
      </c>
    </row>
    <row r="34" spans="1:2">
      <c r="A34" s="24">
        <f t="shared" si="0"/>
        <v>33</v>
      </c>
      <c r="B34" s="25" t="s">
        <v>217</v>
      </c>
    </row>
    <row r="35" spans="1:2">
      <c r="A35" s="24">
        <f t="shared" si="0"/>
        <v>34</v>
      </c>
      <c r="B35" s="25" t="s">
        <v>218</v>
      </c>
    </row>
    <row r="36" spans="1:2">
      <c r="A36" s="24">
        <f t="shared" si="0"/>
        <v>35</v>
      </c>
      <c r="B36" s="25" t="s">
        <v>219</v>
      </c>
    </row>
    <row r="37" spans="1:2">
      <c r="A37" s="24">
        <f t="shared" si="0"/>
        <v>36</v>
      </c>
      <c r="B37" s="25" t="s">
        <v>220</v>
      </c>
    </row>
    <row r="38" spans="1:2">
      <c r="A38" s="24">
        <f t="shared" si="0"/>
        <v>37</v>
      </c>
      <c r="B38" s="25" t="s">
        <v>221</v>
      </c>
    </row>
    <row r="39" spans="1:2">
      <c r="A39" s="24">
        <f t="shared" si="0"/>
        <v>38</v>
      </c>
      <c r="B39" s="25" t="s">
        <v>222</v>
      </c>
    </row>
    <row r="40" spans="1:2">
      <c r="A40" s="24">
        <f t="shared" si="0"/>
        <v>39</v>
      </c>
      <c r="B40" s="25" t="s">
        <v>223</v>
      </c>
    </row>
    <row r="41" spans="1:2">
      <c r="A41" s="24">
        <f t="shared" si="0"/>
        <v>40</v>
      </c>
      <c r="B41" s="25" t="s">
        <v>224</v>
      </c>
    </row>
    <row r="42" spans="1:2">
      <c r="A42" s="24">
        <f t="shared" si="0"/>
        <v>41</v>
      </c>
      <c r="B42" s="25" t="s">
        <v>225</v>
      </c>
    </row>
    <row r="43" spans="1:2">
      <c r="A43" s="24">
        <f t="shared" si="0"/>
        <v>42</v>
      </c>
      <c r="B43" s="25" t="s">
        <v>226</v>
      </c>
    </row>
    <row r="44" spans="1:2">
      <c r="A44" s="24">
        <f t="shared" si="0"/>
        <v>43</v>
      </c>
      <c r="B44" s="25" t="s">
        <v>227</v>
      </c>
    </row>
    <row r="45" spans="1:2">
      <c r="A45" s="24">
        <f t="shared" si="0"/>
        <v>44</v>
      </c>
      <c r="B45" s="28" t="s">
        <v>210</v>
      </c>
    </row>
    <row r="46" spans="1:2">
      <c r="A46" s="24">
        <f t="shared" si="0"/>
        <v>45</v>
      </c>
      <c r="B46" s="25" t="s">
        <v>228</v>
      </c>
    </row>
    <row r="47" spans="1:2">
      <c r="A47" s="24">
        <f t="shared" si="0"/>
        <v>46</v>
      </c>
      <c r="B47" s="25" t="s">
        <v>229</v>
      </c>
    </row>
    <row r="48" spans="1:2">
      <c r="A48" s="24">
        <f t="shared" si="0"/>
        <v>47</v>
      </c>
      <c r="B48" s="25" t="s">
        <v>230</v>
      </c>
    </row>
    <row r="49" spans="1:2">
      <c r="A49" s="24">
        <f t="shared" si="0"/>
        <v>48</v>
      </c>
      <c r="B49" s="25" t="s">
        <v>231</v>
      </c>
    </row>
    <row r="50" spans="1:2">
      <c r="A50" s="24">
        <f t="shared" si="0"/>
        <v>49</v>
      </c>
      <c r="B50" s="25" t="s">
        <v>232</v>
      </c>
    </row>
    <row r="51" spans="1:2">
      <c r="A51" s="24">
        <f t="shared" si="0"/>
        <v>50</v>
      </c>
      <c r="B51" s="25" t="s">
        <v>233</v>
      </c>
    </row>
    <row r="52" spans="1:2">
      <c r="A52" s="24">
        <f t="shared" si="0"/>
        <v>51</v>
      </c>
      <c r="B52" s="25" t="s">
        <v>234</v>
      </c>
    </row>
    <row r="53" spans="1:2">
      <c r="A53" s="24">
        <f t="shared" si="0"/>
        <v>52</v>
      </c>
      <c r="B53" s="25" t="s">
        <v>235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2.xml><?xml version="1.0" encoding="utf-8"?>
<ct:contentTypeSchema xmlns:ct="http://schemas.microsoft.com/office/2006/metadata/contentType" xmlns:ma="http://schemas.microsoft.com/office/2006/metadata/properties/metaAttributes" ma:versionID="034ee4edaa4edfe4e4436babc19cab66" ct:_="" ma:contentTypeVersion="4" ma:_="" ma:contentTypeID="0x010100556488F0B517A24AB3AC18A96CE43E11" ma:contentTypeName="文档" ma:contentTypeDescription="新建文档。" ma:contentTypeScope="">
  <xsd:schema xmlns:ns3="876006d3-7fcb-44ab-99ee-afa3ff95d051" xmlns:xsd="http://www.w3.org/2001/XMLSchema" xmlns:p="http://schemas.microsoft.com/office/2006/metadata/properties" xmlns:xs="http://www.w3.org/2001/XMLSchema" ns3:_="" ma:fieldsID="33f7539b65293f90b4b42bd177cd4613" targetNamespace="http://schemas.microsoft.com/office/2006/metadata/properties" ma:root="true">
    <xsd:import namespace="876006d3-7fcb-44ab-99ee-afa3ff95d051"/>
    <xsd:element name="properties">
      <xsd:complexType>
        <xsd:sequence>
          <xsd:element name="documentManagement">
            <xsd:complexType>
              <xsd:all>
                <xsd:element minOccurs="0" ref="ns3:MediaServiceMetadata"/>
                <xsd:element minOccurs="0" ref="ns3:MediaServiceFastMetadata"/>
                <xsd:element minOccurs="0" ref="ns3:MediaServiceAutoKeyPoints"/>
                <xsd:element minOccurs="0" ref="ns3:MediaServiceKeyPoints"/>
              </xsd:all>
            </xsd:complexType>
          </xsd:element>
        </xsd:sequence>
      </xsd:complexType>
    </xsd:element>
  </xsd:schema>
  <xsd:schema xmlns:pc="http://schemas.microsoft.com/office/infopath/2007/PartnerControls" xmlns:xsd="http://www.w3.org/2001/XMLSchema" xmlns:dms="http://schemas.microsoft.com/office/2006/documentManagement/types" xmlns:xs="http://www.w3.org/2001/XMLSchema" targetNamespace="876006d3-7fcb-44ab-99ee-afa3ff95d051" elementFormDefault="qualified">
    <xsd:import namespace="http://schemas.microsoft.com/office/2006/documentManagement/types"/>
    <xsd:import namespace="http://schemas.microsoft.com/office/infopath/2007/PartnerControls"/>
    <xsd:element ma:internalName="MediaServiceMetadata" name="MediaServiceMetadata" nillable="true" ma:hidden="true" ma:readOnly="true" ma:index="8" ma:displayName="MediaServiceMetadata">
      <xsd:simpleType>
        <xsd:restriction base="dms:Note"/>
      </xsd:simpleType>
    </xsd:element>
    <xsd:element ma:internalName="MediaServiceFastMetadata" name="MediaServiceFastMetadata" nillable="true" ma:hidden="true" ma:readOnly="true" ma:index="9" ma:displayName="MediaServiceFastMetadata">
      <xsd:simpleType>
        <xsd:restriction base="dms:Note"/>
      </xsd:simpleType>
    </xsd:element>
    <xsd:element ma:internalName="MediaServiceAutoKeyPoints" name="MediaServiceAutoKeyPoints" nillable="true" ma:hidden="true" ma:readOnly="true" ma:index="10" ma:displayName="MediaServiceAutoKeyPoints">
      <xsd:simpleType>
        <xsd:restriction base="dms:Note"/>
      </xsd:simpleType>
    </xsd:element>
    <xsd:element ma:internalName="MediaServiceKeyPoints" name="MediaServiceKeyPoints" nillable="true" ma:readOnly="true" ma:index="11" ma:displayName="KeyPoints">
      <xsd:simpleType>
        <xsd:restriction base="dms:Note">
          <xsd:maxLength value="255"/>
        </xsd:restriction>
      </xsd:simpleType>
    </xsd:element>
  </xsd:schema>
  <xsd:schema xmlns:xsd="http://www.w3.org/2001/XMLSchema" xmlns:dc="http://purl.org/dc/elements/1.1/" xmlns="http://schemas.openxmlformats.org/package/2006/metadata/core-properties" xmlns:odoc="http://schemas.microsoft.com/internal/obd" xmlns:xsi="http://www.w3.org/2001/XMLSchema-instance" xmlns:dcterms="http://purl.org/dc/terms/" targetNamespace="http://schemas.openxmlformats.org/package/2006/metadata/core-properties" blockDefault="#all" attributeFormDefault="unqualified" elementFormDefault="qualified">
    <xsd:import schemaLocation="http://dublincore.org/schemas/xmls/qdc/2003/04/02/dc.xsd" namespace="http://purl.org/dc/elements/1.1/"/>
    <xsd:import schemaLocation="http://dublincore.org/schemas/xmls/qdc/2003/04/02/dcterms.xsd" namespace="http://purl.org/dc/terms/"/>
    <xsd:element name="coreProperties" type="CT_coreProperties"/>
    <xsd:complexType name="CT_coreProperties">
      <xsd:all>
        <xsd:element maxOccurs="1" minOccurs="0" ref="dc:creator"/>
        <xsd:element maxOccurs="1" minOccurs="0" ref="dcterms:created"/>
        <xsd:element maxOccurs="1" minOccurs="0" ref="dc:identifier"/>
        <xsd:element name="contentType" ma:index="0" maxOccurs="1" minOccurs="0" type="xsd:string" ma:displayName="内容类型"/>
        <xsd:element ma:index="4" maxOccurs="1" minOccurs="0" ma:displayName="标题" ref="dc:title"/>
        <xsd:element maxOccurs="1" minOccurs="0" ref="dc:subject"/>
        <xsd:element maxOccurs="1" minOccurs="0" ref="dc:description"/>
        <xsd:element name="keywords" maxOccurs="1" minOccurs="0" type="xsd:string"/>
        <xsd:element maxOccurs="1" minOccurs="0" ref="dc:language"/>
        <xsd:element name="category" maxOccurs="1" minOccurs="0" type="xsd:string"/>
        <xsd:element name="version" maxOccurs="1" minOccurs="0" type="xsd:string"/>
        <xsd:element name="revision" maxOccurs="1" minOccurs="0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axOccurs="1" minOccurs="0" type="xsd:string"/>
        <xsd:element maxOccurs="1" minOccurs="0" ref="dcterms:modified"/>
        <xsd:element name="contentStatus" maxOccurs="1" minOccurs="0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attributeFormDefault="unqualified" elementFormDefault="qualified">
    <xs:element name="Person">
      <xs:complexType>
        <xs:sequence>
          <xs:element minOccurs="0" ref="pc:DisplayName"/>
          <xs:element minOccurs="0" ref="pc:AccountId"/>
          <xs:element minOccurs="0" ref="pc:AccountType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maxOccurs="unbounded" minOccurs="0" ref="pc:BDCEntity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minOccurs="0" ref="pc:EntityDisplayName"/>
          <xs:element minOccurs="0" ref="pc:EntityInstanceReference"/>
          <xs:element minOccurs="0" ref="pc:EntityId1"/>
          <xs:element minOccurs="0" ref="pc:EntityId2"/>
          <xs:element minOccurs="0" ref="pc:EntityId3"/>
          <xs:element minOccurs="0" ref="pc:EntityId4"/>
          <xs:element minOccurs="0" ref="pc:EntityId5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maxOccurs="unbounded" minOccurs="0" ref="pc:TermInfo"/>
        </xs:sequence>
      </xs:complexType>
    </xs:element>
    <xs:element name="TermInfo">
      <xs:complexType>
        <xs:sequence>
          <xs:element minOccurs="0" ref="pc:TermName"/>
          <xs:element minOccurs="0" ref="pc:TermId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c="http://schemas.microsoft.com/office/infopath/2007/PartnerControls"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88210A5-D08C-4565-887F-1C294C4B1EB4}">
  <ds:schemaRefs/>
</ds:datastoreItem>
</file>

<file path=customXml/itemProps2.xml><?xml version="1.0" encoding="utf-8"?>
<ds:datastoreItem xmlns:ds="http://schemas.openxmlformats.org/officeDocument/2006/customXml" ds:itemID="{C8CD859A-E3B3-48E8-93DD-E5F2EA683FC1}">
  <ds:schemaRefs/>
</ds:datastoreItem>
</file>

<file path=customXml/itemProps3.xml><?xml version="1.0" encoding="utf-8"?>
<ds:datastoreItem xmlns:ds="http://schemas.openxmlformats.org/officeDocument/2006/customXml" ds:itemID="{8D9E874F-5E80-4CC8-A1E0-05FC95CBE3BC}">
  <ds:schemaRefs/>
</ds:datastoreItem>
</file>

<file path=customXml/itemProps4.xml><?xml version="1.0" encoding="utf-8"?>
<ds:datastoreItem xmlns:ds="http://schemas.openxmlformats.org/officeDocument/2006/customXml" ds:itemID="{4A74F31B-67AA-4B5E-A51B-846DCD0509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2022-11-15T15:02:00Z</cp:lastPrinted>
  <dcterms:created xsi:type="dcterms:W3CDTF">2015-06-06T02:19:00Z</dcterms:created>
  <dcterms:modified xsi:type="dcterms:W3CDTF">2023-06-26T07:30:24Z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{D88210A5-D08C-4565-887F-1C294C4B1EB4}</vt:lpwstr>
  </property>
  <property fmtid="{D5CDD505-2E9C-101B-9397-08002B2CF9AE}" pid="3" name="KSOProductBuildVer">
    <vt:lpwstr>2052-5.5.1.7991</vt:lpwstr>
  </property>
  <property fmtid="{D5CDD505-2E9C-101B-9397-08002B2CF9AE}" pid="4" name="ICV">
    <vt:lpwstr>E4D3B719BF42409794A389C4B56B0709</vt:lpwstr>
  </property>
  <property fmtid="{D5CDD505-2E9C-101B-9397-08002B2CF9AE}" pid="5" name="ContentTypeId">
    <vt:lpwstr>0x010100556488F0B517A24AB3AC18A96CE43E11</vt:lpwstr>
  </property>
</Properties>
</file>