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firstSheet="2"/>
  </bookViews>
  <sheets>
    <sheet name="数据库" sheetId="1" r:id="rId1"/>
    <sheet name="文献" sheetId="3" r:id="rId2"/>
  </sheets>
  <definedNames>
    <definedName name="_xlnm._FilterDatabase" localSheetId="0" hidden="1">数据库!$A$1:$DM$210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<sst xmlns="http://schemas.openxmlformats.org/spreadsheetml/2006/main" count="2638" uniqueCount="331">
  <si>
    <t>平台</t>
  </si>
  <si>
    <t>文献</t>
  </si>
  <si>
    <t>课题组</t>
  </si>
  <si>
    <t>位点</t>
  </si>
  <si>
    <r>
      <rPr>
        <sz val="10"/>
        <color theme="1"/>
        <rFont val="等线"/>
        <charset val="134"/>
      </rPr>
      <t>纬度</t>
    </r>
    <r>
      <rPr>
        <sz val="10"/>
        <color theme="1"/>
        <rFont val="Arial Regular"/>
        <charset val="134"/>
      </rPr>
      <t xml:space="preserve"> N</t>
    </r>
  </si>
  <si>
    <r>
      <rPr>
        <sz val="10"/>
        <color theme="1"/>
        <rFont val="等线"/>
        <charset val="134"/>
      </rPr>
      <t>经度</t>
    </r>
    <r>
      <rPr>
        <sz val="10"/>
        <color theme="1"/>
        <rFont val="Arial Regular"/>
        <charset val="134"/>
      </rPr>
      <t xml:space="preserve"> E</t>
    </r>
  </si>
  <si>
    <t>生态系统</t>
  </si>
  <si>
    <t>生态系统细节</t>
  </si>
  <si>
    <t>海拔</t>
  </si>
  <si>
    <t>年均温</t>
  </si>
  <si>
    <t>年降水</t>
  </si>
  <si>
    <t>增温类型</t>
  </si>
  <si>
    <t>测定年</t>
  </si>
  <si>
    <t>时长</t>
  </si>
  <si>
    <t>持续时间</t>
  </si>
  <si>
    <t>增温强度</t>
  </si>
  <si>
    <t>增温幅度</t>
  </si>
  <si>
    <t>干燥指数</t>
  </si>
  <si>
    <t>土壤水分变化</t>
  </si>
  <si>
    <t>样本大小</t>
  </si>
  <si>
    <t>处理</t>
  </si>
  <si>
    <r>
      <rPr>
        <sz val="10"/>
        <color theme="1"/>
        <rFont val="Arial Regular"/>
        <charset val="134"/>
      </rPr>
      <t>Cflux-</t>
    </r>
    <r>
      <rPr>
        <sz val="10"/>
        <color theme="1"/>
        <rFont val="等线"/>
        <charset val="134"/>
      </rPr>
      <t>单位</t>
    </r>
  </si>
  <si>
    <t>GEP</t>
  </si>
  <si>
    <t>ER</t>
  </si>
  <si>
    <t>NEE</t>
  </si>
  <si>
    <t>AGB</t>
  </si>
  <si>
    <t>BGB</t>
  </si>
  <si>
    <t>NH4</t>
  </si>
  <si>
    <t>NO3</t>
  </si>
  <si>
    <t>SOC</t>
  </si>
  <si>
    <t>TN</t>
  </si>
  <si>
    <t>MBC</t>
  </si>
  <si>
    <t>MBN</t>
  </si>
  <si>
    <t>备注</t>
  </si>
  <si>
    <t>No.</t>
  </si>
  <si>
    <t>Article</t>
  </si>
  <si>
    <t>PI</t>
  </si>
  <si>
    <t>Location</t>
  </si>
  <si>
    <t>latitude</t>
  </si>
  <si>
    <t>longitude</t>
  </si>
  <si>
    <t>Ecosystem_New</t>
  </si>
  <si>
    <t>Ecosystem type</t>
  </si>
  <si>
    <t>Ecosystem details</t>
  </si>
  <si>
    <t>Altitude mm</t>
  </si>
  <si>
    <r>
      <rPr>
        <sz val="10"/>
        <color theme="1"/>
        <rFont val="Arial Regular"/>
        <charset val="134"/>
      </rPr>
      <t xml:space="preserve">MAT </t>
    </r>
    <r>
      <rPr>
        <sz val="10"/>
        <color theme="1"/>
        <rFont val="等线"/>
        <charset val="134"/>
      </rPr>
      <t>℃</t>
    </r>
  </si>
  <si>
    <t>MAP mm</t>
  </si>
  <si>
    <t>Warming type_New</t>
  </si>
  <si>
    <t>Warming type</t>
  </si>
  <si>
    <t>real_Methods</t>
  </si>
  <si>
    <t>Measure year</t>
  </si>
  <si>
    <t>Duration</t>
  </si>
  <si>
    <t>Year</t>
  </si>
  <si>
    <t>Magnitude</t>
  </si>
  <si>
    <t>Warming size</t>
  </si>
  <si>
    <t>AI</t>
  </si>
  <si>
    <t>SWC changed %</t>
  </si>
  <si>
    <t>Sample size</t>
  </si>
  <si>
    <t>Treatment</t>
  </si>
  <si>
    <t>Unit</t>
  </si>
  <si>
    <t>CK-mean</t>
  </si>
  <si>
    <t>CK-sd</t>
  </si>
  <si>
    <t>CK-se</t>
  </si>
  <si>
    <t>T-mean</t>
  </si>
  <si>
    <t>T-sd</t>
  </si>
  <si>
    <t>T-se</t>
  </si>
  <si>
    <t>In RR</t>
  </si>
  <si>
    <t>Vi</t>
  </si>
  <si>
    <t>Swithin</t>
  </si>
  <si>
    <t>d</t>
  </si>
  <si>
    <t>Note</t>
  </si>
  <si>
    <t>Welker et al. 2004</t>
  </si>
  <si>
    <t>Jeffreym Welker</t>
  </si>
  <si>
    <t>Canada</t>
  </si>
  <si>
    <t>75.767W</t>
  </si>
  <si>
    <t>Tundra</t>
  </si>
  <si>
    <t>OTC</t>
  </si>
  <si>
    <t>5-10</t>
  </si>
  <si>
    <t>&lt;2</t>
  </si>
  <si>
    <t>Dry-W</t>
  </si>
  <si>
    <t>g C m-2</t>
  </si>
  <si>
    <t>Mesic-W</t>
  </si>
  <si>
    <t>Wet-W</t>
  </si>
  <si>
    <t>Grogan &amp; Chapin 2000</t>
  </si>
  <si>
    <t>Chapin</t>
  </si>
  <si>
    <t>USA</t>
  </si>
  <si>
    <t>149.567W</t>
  </si>
  <si>
    <t>&lt;5</t>
  </si>
  <si>
    <t>≥2</t>
  </si>
  <si>
    <t>Inter-tussock-W</t>
  </si>
  <si>
    <t>g C m-2 day-1</t>
  </si>
  <si>
    <t>Tussock areas-W</t>
  </si>
  <si>
    <t>Niu et al. 2013</t>
  </si>
  <si>
    <t>Luo Yiqi</t>
  </si>
  <si>
    <t>97.521W</t>
  </si>
  <si>
    <t>Grassland</t>
  </si>
  <si>
    <t>IH</t>
  </si>
  <si>
    <t>&gt;10</t>
  </si>
  <si>
    <t>Experiment 1-UC/UW</t>
  </si>
  <si>
    <t>umol/m2/s</t>
  </si>
  <si>
    <t>Xu et al. 2016</t>
  </si>
  <si>
    <t>Experiment 2-UC/UW</t>
  </si>
  <si>
    <t>de Boeck et al. 2007</t>
  </si>
  <si>
    <t>Hans J. De Boeck</t>
  </si>
  <si>
    <t>Belgium</t>
  </si>
  <si>
    <t>GH</t>
  </si>
  <si>
    <t>1-species-ck/w</t>
  </si>
  <si>
    <t>mol/m2</t>
  </si>
  <si>
    <t>3-species-ck/w</t>
  </si>
  <si>
    <t>9-species-ck/w</t>
  </si>
  <si>
    <t>Cahoon et al. 2012</t>
  </si>
  <si>
    <t>Sean M. P. Cahoon</t>
  </si>
  <si>
    <t>Denmark</t>
  </si>
  <si>
    <t>50.37W</t>
  </si>
  <si>
    <t>CK/W</t>
  </si>
  <si>
    <t>Oechelet al. 1998</t>
  </si>
  <si>
    <t>Walter C. Oechel</t>
  </si>
  <si>
    <t>148.567W</t>
  </si>
  <si>
    <t>Oberbauer et al. 2007</t>
  </si>
  <si>
    <t>Oberbauer</t>
  </si>
  <si>
    <t>75.92W</t>
  </si>
  <si>
    <t>AF-wet-CK/W</t>
  </si>
  <si>
    <t>AF-moist-CK/W</t>
  </si>
  <si>
    <t>AF-dry-CK/W</t>
  </si>
  <si>
    <t>156.67W</t>
  </si>
  <si>
    <t>BA-wet-CK/W</t>
  </si>
  <si>
    <t>BA-dry-CK/W</t>
  </si>
  <si>
    <t>157.4W</t>
  </si>
  <si>
    <t>AT-wet-CK/W</t>
  </si>
  <si>
    <t>AT-dry-CK/W</t>
  </si>
  <si>
    <t>149.57W</t>
  </si>
  <si>
    <t>TO-moist-CK/W</t>
  </si>
  <si>
    <t>TO-dry-CK/W</t>
  </si>
  <si>
    <t>Sjogersten et al. 2008</t>
  </si>
  <si>
    <t>Sjogersten</t>
  </si>
  <si>
    <t>Norway</t>
  </si>
  <si>
    <t>wet-CK/W</t>
  </si>
  <si>
    <t>mesic-CK/W</t>
  </si>
  <si>
    <t>Wan et al. 2009</t>
  </si>
  <si>
    <t>Wan Shiqiang</t>
  </si>
  <si>
    <t>Duolun, China</t>
  </si>
  <si>
    <t>day-CK/W</t>
  </si>
  <si>
    <t>g C m-2 yr-1</t>
  </si>
  <si>
    <t>night-CK/W</t>
  </si>
  <si>
    <t>dirual-CK/W</t>
  </si>
  <si>
    <t>Boelman et al. 2003</t>
  </si>
  <si>
    <t>Boelman</t>
  </si>
  <si>
    <t>149.717W</t>
  </si>
  <si>
    <t>Shaver et al. 1998</t>
  </si>
  <si>
    <t>Shaver</t>
  </si>
  <si>
    <t>149.633W</t>
  </si>
  <si>
    <t>inlet-CK/W</t>
  </si>
  <si>
    <t>outlet-CK/W</t>
  </si>
  <si>
    <t>Pendall et al. 2013</t>
  </si>
  <si>
    <t>Pendall</t>
  </si>
  <si>
    <t>104.9W</t>
  </si>
  <si>
    <t>ct/cT</t>
  </si>
  <si>
    <t>g C/m2/season</t>
  </si>
  <si>
    <t>An experiment conducted by Dr. Shiqiang Wan's lab, for more experimental information please contact Shiqiang Wan (swan@hbu.edu.cn) and Jian Song (jsong@hbu.edu.cn) or see Qiu 2014 Nature 510: 16-17 and Zhou et al. Agricultural and Forest Meteorology 274: 51-60 (2019).</t>
  </si>
  <si>
    <t>Desert steppe</t>
  </si>
  <si>
    <t>Typical steppe</t>
  </si>
  <si>
    <t>Meadow steppe</t>
  </si>
  <si>
    <t>Niu et al. 2011; Liu et al. 2009</t>
  </si>
  <si>
    <t>An experiment conducted by Dr. Shiqiang Wan's lab, for more experimental information see Song et al. 2019 Ecology Letters 22:458-468.</t>
  </si>
  <si>
    <t>at/et</t>
  </si>
  <si>
    <t>Fu et al. 2013</t>
  </si>
  <si>
    <t>Shen Zhenxi</t>
  </si>
  <si>
    <t>Damxung,China</t>
  </si>
  <si>
    <t>Chen et al. 2017b</t>
  </si>
  <si>
    <t>Cao Junji</t>
  </si>
  <si>
    <t>Haibei,China</t>
  </si>
  <si>
    <t>Alpine meadow</t>
  </si>
  <si>
    <t>Chen et al. 2017</t>
  </si>
  <si>
    <t>Li et al. 2023</t>
  </si>
  <si>
    <t>li Qiaoyan</t>
  </si>
  <si>
    <t>UK</t>
  </si>
  <si>
    <t>3.47W</t>
  </si>
  <si>
    <t>Shrubland</t>
  </si>
  <si>
    <t>Others</t>
  </si>
  <si>
    <t>Curtains</t>
  </si>
  <si>
    <t>NL</t>
  </si>
  <si>
    <t>DK_B</t>
  </si>
  <si>
    <t>DK_M</t>
  </si>
  <si>
    <t>HU</t>
  </si>
  <si>
    <t>IT</t>
  </si>
  <si>
    <t>Puma et al. 2007</t>
  </si>
  <si>
    <t>HC</t>
  </si>
  <si>
    <t>Jia et al. 2019</t>
  </si>
  <si>
    <t>He Jinsheng</t>
  </si>
  <si>
    <t>Year-CK/W</t>
  </si>
  <si>
    <t>winter-CK/W</t>
  </si>
  <si>
    <t>Peng et al. 2014</t>
  </si>
  <si>
    <t>Xuexian</t>
  </si>
  <si>
    <t>Beiluhe,China</t>
  </si>
  <si>
    <t>Peng et al. 2017</t>
  </si>
  <si>
    <t>Ravn et al. 2020</t>
  </si>
  <si>
    <t>Anders Michelsen</t>
  </si>
  <si>
    <t>Greenland</t>
  </si>
  <si>
    <t>53.45w</t>
  </si>
  <si>
    <t>Zhu et al. 2017</t>
  </si>
  <si>
    <t>Zhang Yangjian</t>
  </si>
  <si>
    <t>Naqu, China</t>
  </si>
  <si>
    <t>Early-CK/W</t>
  </si>
  <si>
    <t>Late-CK/W</t>
  </si>
  <si>
    <t>Mu et al. 2017</t>
  </si>
  <si>
    <t>Zhang Tingjun</t>
  </si>
  <si>
    <t>Heihe,China</t>
  </si>
  <si>
    <t>Alpine wet meadow</t>
  </si>
  <si>
    <t>Lv et al. 2020</t>
  </si>
  <si>
    <t>Wang Shiping</t>
  </si>
  <si>
    <t>Ganjurjav et al. 2022</t>
  </si>
  <si>
    <t>Gao Qingzhu</t>
  </si>
  <si>
    <t>Cultivated grassland</t>
  </si>
  <si>
    <t>Ganjurjav et al. 2018</t>
  </si>
  <si>
    <t>Baingoin, China</t>
  </si>
  <si>
    <t>Alpine steppe</t>
  </si>
  <si>
    <r>
      <rPr>
        <sz val="10"/>
        <color theme="1"/>
        <rFont val="宋体-简"/>
        <charset val="134"/>
      </rPr>
      <t>朱军涛</t>
    </r>
    <r>
      <rPr>
        <sz val="10"/>
        <color theme="1"/>
        <rFont val="Arial Regular"/>
        <charset val="134"/>
      </rPr>
      <t xml:space="preserve"> et al. 2016</t>
    </r>
  </si>
  <si>
    <t>T1-CK/W</t>
  </si>
  <si>
    <t>T2-CK/W</t>
  </si>
  <si>
    <r>
      <rPr>
        <sz val="10"/>
        <color theme="1"/>
        <rFont val="宋体-简"/>
        <charset val="134"/>
      </rPr>
      <t>刘娟</t>
    </r>
    <r>
      <rPr>
        <sz val="10"/>
        <color theme="1"/>
        <rFont val="Arial Regular"/>
        <charset val="134"/>
      </rPr>
      <t xml:space="preserve"> et al. 2018</t>
    </r>
  </si>
  <si>
    <t>Chen Kelong</t>
  </si>
  <si>
    <t>Xiaopohu,China</t>
  </si>
  <si>
    <t>alpine wetland</t>
  </si>
  <si>
    <r>
      <rPr>
        <sz val="10"/>
        <color theme="1"/>
        <rFont val="宋体-简"/>
        <charset val="134"/>
      </rPr>
      <t>武倩</t>
    </r>
    <r>
      <rPr>
        <sz val="10"/>
        <color theme="1"/>
        <rFont val="Arial Regular"/>
        <charset val="134"/>
      </rPr>
      <t xml:space="preserve"> et al. 2016</t>
    </r>
  </si>
  <si>
    <t>Han GuoDong</t>
  </si>
  <si>
    <t>Siziwangqi, China</t>
  </si>
  <si>
    <r>
      <rPr>
        <sz val="10"/>
        <color theme="1"/>
        <rFont val="宋体-简"/>
        <charset val="134"/>
      </rPr>
      <t>王安阔</t>
    </r>
    <r>
      <rPr>
        <sz val="10"/>
        <color theme="1"/>
        <rFont val="Arial Regular"/>
        <charset val="134"/>
      </rPr>
      <t xml:space="preserve"> et al. 2019</t>
    </r>
  </si>
  <si>
    <t>Wang Wei</t>
  </si>
  <si>
    <t>AC/WC</t>
  </si>
  <si>
    <t>mg C m-2</t>
  </si>
  <si>
    <r>
      <rPr>
        <sz val="10"/>
        <color theme="1"/>
        <rFont val="宋体-简"/>
        <charset val="134"/>
      </rPr>
      <t>严文超</t>
    </r>
    <r>
      <rPr>
        <sz val="10"/>
        <color theme="1"/>
        <rFont val="Arial Regular"/>
        <charset val="134"/>
      </rPr>
      <t xml:space="preserve"> et al. 2018</t>
    </r>
  </si>
  <si>
    <t>Sun Gen</t>
  </si>
  <si>
    <t>Hongyuan, China</t>
  </si>
  <si>
    <r>
      <rPr>
        <sz val="10"/>
        <color theme="1"/>
        <rFont val="宋体-简"/>
        <charset val="134"/>
      </rPr>
      <t>耿晓东</t>
    </r>
    <r>
      <rPr>
        <sz val="10"/>
        <color theme="1"/>
        <rFont val="Arial Regular"/>
        <charset val="134"/>
      </rPr>
      <t xml:space="preserve"> et al. 2017</t>
    </r>
  </si>
  <si>
    <t>Xu Ri</t>
  </si>
  <si>
    <t>T3-CK/W</t>
  </si>
  <si>
    <t>T4-CK/W</t>
  </si>
  <si>
    <r>
      <rPr>
        <sz val="10"/>
        <color theme="1"/>
        <rFont val="宋体-简"/>
        <charset val="134"/>
      </rPr>
      <t>李岩</t>
    </r>
    <r>
      <rPr>
        <sz val="10"/>
        <color theme="1"/>
        <rFont val="Arial Regular"/>
        <charset val="134"/>
      </rPr>
      <t xml:space="preserve"> et al. 2019</t>
    </r>
  </si>
  <si>
    <t>HASBAGAN G</t>
  </si>
  <si>
    <t>Chao et al. 2018</t>
  </si>
  <si>
    <t>Inner Mongolia, China</t>
  </si>
  <si>
    <t>Hobbie et al. 1998</t>
  </si>
  <si>
    <t>Hobbie</t>
  </si>
  <si>
    <t>Chen et al. 2019</t>
  </si>
  <si>
    <t>Yasin et al. 2022</t>
  </si>
  <si>
    <t>Hou Weiguo</t>
  </si>
  <si>
    <t>Alpine swamp medaow</t>
  </si>
  <si>
    <t>Hum-T1-CK/W</t>
  </si>
  <si>
    <t>Hum-T2-CK/W</t>
  </si>
  <si>
    <t>Hol-T1-CK/W</t>
  </si>
  <si>
    <t>Hol-T2-CK/W</t>
  </si>
  <si>
    <t>Natali et al. 2011</t>
  </si>
  <si>
    <t>Susan Natali</t>
  </si>
  <si>
    <t>149.22W</t>
  </si>
  <si>
    <t>Snow fence</t>
  </si>
  <si>
    <t>Hermesdorf et al. 2022</t>
  </si>
  <si>
    <t>Hermesdorf</t>
  </si>
  <si>
    <t>mg C m-2 h-1</t>
  </si>
  <si>
    <t>Jiang et al. 2012</t>
  </si>
  <si>
    <t>Guo Jixun</t>
  </si>
  <si>
    <t>Songnen,China</t>
  </si>
  <si>
    <t>Sullivan et al. 2008</t>
  </si>
  <si>
    <t>Sullivan</t>
  </si>
  <si>
    <t>68.5w</t>
  </si>
  <si>
    <t>Wetland</t>
  </si>
  <si>
    <t>Fen</t>
  </si>
  <si>
    <t>Hummock-CK/W</t>
  </si>
  <si>
    <t>Hollow-CK/W</t>
  </si>
  <si>
    <t>Cahoon et al. 2016</t>
  </si>
  <si>
    <t>Cahoon</t>
  </si>
  <si>
    <t>50.27W</t>
  </si>
  <si>
    <t>G-CK/W</t>
  </si>
  <si>
    <t>M-CK/W</t>
  </si>
  <si>
    <t>B-CK/W</t>
  </si>
  <si>
    <t>Wu et al. 2011</t>
  </si>
  <si>
    <t>Wu Zhuoting</t>
  </si>
  <si>
    <t>111.57W</t>
  </si>
  <si>
    <t>Translocation</t>
  </si>
  <si>
    <t>GL-W</t>
  </si>
  <si>
    <t>umol C m-2 s-2</t>
  </si>
  <si>
    <t>111.73W</t>
  </si>
  <si>
    <t>PJ-W</t>
  </si>
  <si>
    <t>111.67W</t>
  </si>
  <si>
    <t>PP-W</t>
  </si>
  <si>
    <t>Study</t>
  </si>
  <si>
    <t>References</t>
  </si>
  <si>
    <t>Welker JM, Fahnestock JT, Henry GHR, O'Dea KW, Chimner RA (2004) CO2 exchange in three Canadian High Arctic ecosystems: response to long-term experimental warming. Global Change Biol 10: 1981-1995.</t>
  </si>
  <si>
    <t>Grogan P, Chapin FS (2000) Initial effects of experimental warming on above- and belowground components of net ecosystem CO2 exchange in arctic tundra. Oecologia 125: 512-520.</t>
  </si>
  <si>
    <t>Niu SL, Sherry RA, Zhou XH, Luo YQ (2013) Ecosystem Carbon Fluxes in Response to Warming and Clipping in a Tallgrass Prairie. Ecosystems 16: 948-961.</t>
  </si>
  <si>
    <t>Xu X, Shi Z, Chen XC, Lin Y, Niu SL, Jiang LF, Luo RS, Luo YQ (2016) Unchanged carbon balance driven by equivalent responses of production and respiration to climate change in a mixed-grass prairie. Global Change Biol 22: 1857-1866.</t>
  </si>
  <si>
    <t xml:space="preserve">De Boeck HJ, Lemmens CMHM, Vicca S, Van den Berge J, Van Dongen S, Janssens IA, Ceulemans R, Nijs I (2007) How do climate warming and species richness affect CO2 fluxes in experimental grasslands? New Phytologist 175: 512-522. </t>
  </si>
  <si>
    <t>Cahoon SMP, Sullivan PF, Post E, Welker JM (2012) Large herbivores limit CO2 uptake and suppress carbon cycle responses to warming in West Greenland. Global Change Biol 18: 469-479.</t>
  </si>
  <si>
    <t xml:space="preserve">Oechel WC, Vourlitis GL, Hastings SJ, Ault RP, Bryant P (1998) The effects of water table manipulation and elevated temperature on the net CO2 flux of wet sedge tundra ecosystems. Global Change Biol 4: 77-90. </t>
  </si>
  <si>
    <t xml:space="preserve">Oberbauer SF, Tweedie CE, Welker JM, Fahnestock JT, Henry GHR, Webber PJ, Hollister RD, Walker MD, Kuchy A, Elmore E, Starr G (2007) Tundra CO2 fluxes in response to experimental warming across latitudinal and moisture gradients.Ecol Monogr 77: 221-238. </t>
  </si>
  <si>
    <t xml:space="preserve">Sjögersten S, van der Wal R, Woodin SJ (2008) Habitat type determines herbivory controls over CO2 fluxes in a warmer arctic. Ecology 89: 2103-2116. </t>
  </si>
  <si>
    <t>Wan SQ, Xia JY, Liu WX, Niu SL (2009) Photosynthetic overcompensation under nocturnal warming enhances grassland carbon sequestration. Ecology 90: 2700-2710.</t>
  </si>
  <si>
    <t xml:space="preserve">Boelman NT, Stieglitz M, Rueth HM, Sommerkorn M, Griffin KL, Shaver GR, Gamon JA (2003) Response of NDVI, biomass, and ecosystem gas exchange to long-term warming and fertilization in wet sedge tundra. Oecologia 135: 414-421. </t>
  </si>
  <si>
    <t xml:space="preserve">Shaver GR, Johnson LC, Cades DH, Murray G, Laundre JA, Rastetter EB, Nadelhoffer KJ, Giblin AE (1998) Biomass and CO2  flux in wet sedge tundras: Responses to nutrients, temperature, and light. Ecol Monogr 68: 75-97. </t>
  </si>
  <si>
    <t>Pendall E, Heisler-White JL, Williams DG, Dijkstra FA, Carrillo Y, Morgan JA, LeCain DR (2013) Warming Reduces Carbon Losses from Grassland Exposed to Elevated Atmospheric Carbon Dioxide. Plos One 8. doi: ARTN e71921 10.1371/journal.pone.0071921.</t>
  </si>
  <si>
    <t xml:space="preserve">Niu S, Xing X, Zhang Z, Xia J, Zhou X, Song B, Li L, Wan S (2011) Water-use efficiency in response to climate change: from leaf to ecosystem in a temperate steppe. Global Change Biol 17: 1073-1082. </t>
  </si>
  <si>
    <t>Liu WX, Zhang Z, Wan SQ (2009) Predominant role of water in regulating soil and microbial respiration and their responses to climate change in a semiarid grassland. Global Change Biol 15: 184-195.</t>
  </si>
  <si>
    <r>
      <rPr>
        <sz val="10"/>
        <color theme="1"/>
        <rFont val="Arial Regular"/>
        <charset val="134"/>
      </rPr>
      <t xml:space="preserve">Fu G, Zhang YJ, Zhang XZ, Shi PL, Zhou YT, Li YL, Shen ZX </t>
    </r>
    <r>
      <rPr>
        <sz val="10"/>
        <color theme="1"/>
        <rFont val="等线"/>
        <charset val="134"/>
      </rPr>
      <t>（</t>
    </r>
    <r>
      <rPr>
        <sz val="10"/>
        <color theme="1"/>
        <rFont val="Arial Regular"/>
        <charset val="134"/>
      </rPr>
      <t>2013</t>
    </r>
    <r>
      <rPr>
        <sz val="10"/>
        <color theme="1"/>
        <rFont val="等线"/>
        <charset val="134"/>
      </rPr>
      <t>）</t>
    </r>
    <r>
      <rPr>
        <sz val="10"/>
        <color theme="1"/>
        <rFont val="Arial Regular"/>
        <charset val="134"/>
      </rPr>
      <t xml:space="preserve"> Response of ecosystem respiration to experimental warming and clipping in Tibetan alpine meadow at three elevations, Biogeosciences Discuss. 10: 13015–13047.</t>
    </r>
  </si>
  <si>
    <t>Chen J, Zhou XH, Hruska T, Cao JJ, Zhang BC, Liu C, Liu M, Shelton S, Guo L, Wei YL, Wang JF, Xiao S, Wang P (2017) Asymmetric Diurnal and Monthly Responses of Ecosystem Carbon Fluxes to Experimental Warming. Clean-Soil Air Water 45:  1600557</t>
  </si>
  <si>
    <t xml:space="preserve">Chen J, Luo YQ, Xia JY, Wilcox KR, Cao JJ, Zhou XH, Jiang LF, Niu SL, Estera KY, Huang RJ, Wu F, Hu TF, Liang JY, Shi Z, Guo JF, Wang RW (2017) Warming Effects on Ecosystem Carbon Fluxes Are Modulated by Plant Functional Types. Ecosystems 20: 515-526. </t>
  </si>
  <si>
    <t>Li QY, Tietema A, Reinsch S, Schmidt IK, de Dato G, Guidolotti G, Lellei-Kovács E, Kopittke G, Larsen KS (2023) Higher sensitivity of gross primary productivity than ecosystem respiration to experimental drought and warming across six European shrubland ecosystems. Sci Total Environ 900:  165627</t>
  </si>
  <si>
    <t xml:space="preserve">La Puma IP, Philippi TE, Oberbauer SF (2007) Relating NDVI to ecosystem CO2 exchange patterns in response to season length and soil warming manipulations in arctic Alaska. Remote Sens Environ 109: 225-236. </t>
  </si>
  <si>
    <t>Jia J, Cao Z, Liu C, Zhang Z, Lin L, Wang Y, Haghipour N, Wacker L, Bao H, Dittmar T, Simpson MJ, Yang H, Crowther TW, Eglinton TI, He J-S, Feng X (2019) Climate warming alters subsoil but not topsoil carbon dynamics in alpine grassland. Global Change Biology 25: 4383-4393.</t>
  </si>
  <si>
    <t>Peng F, Xue X, Xu MH, You QG, Jian G, Ma SX (2017) Warming-induced shift towards forbs and grasses and its relation to the carbon sequestration in an alpine meadow. Environ Res Lett 12:  044010</t>
  </si>
  <si>
    <t>Peng F, You QG, Xu MH, Guo J, Wang T, Xue X (2014) Effects of Warming and Clipping on Ecosystem Carbon Fluxes across Two Hydrologically Contrasting Years in an Alpine Meadow of the Qinghai-Tibet Plateau. Plos One 9:109319</t>
  </si>
  <si>
    <t>Ravn NR, Elberling B, Michelsen A (2020) Arctic soil carbon turnover controlled by experimental snow addition, summer warming and shrub removal. Soil Biol Biochem 142: ARTN 107698</t>
  </si>
  <si>
    <t>Zhu J, Zhang Y, Jiang L (2017) Experimental warming drives a seasonal shift of ecosystem carbon exchange in Tibetan alpine meadow. Agricultural and Forest Meteorology 233: 242-249.</t>
  </si>
  <si>
    <t>Mu CC, Zhang TJ, Zhao Q, Su H, Wang SF, Cao B, Peng XQ, Wu QH, Wu XD (2017) Permafrost affects carbon exchange and its response to experimental warming on the northern Qinghai-Tibetan Plateau. Agr Forest Meteorol 247: 252-259.</t>
  </si>
  <si>
    <t>Lv WW, Luo CY, Zhang LR, Niu HS, Zhang ZH, Wang SP, Wang YF, Jiang LL, Wang YH, He JS, Paul K, Qi W, Li BW, Liu PP, Tsechoe D, Zhou HK, Zhao XQ, Zhao L (2020) Net neutral carbon responses to warming and grazing in alpine grassland ecosystems. Agr Forest Meteorol 280: ARTN 107792</t>
  </si>
  <si>
    <t>Ganjurjav H, Hu GZ, Zhang Y, Gornish ES, Yu TQ, Gao QZ (2022) Warming tends to decrease ecosystem carbon and water use efficiency in dissimilar ways in an alpine meadow and a cultivated grassland in the Tibetan Plateau. Agr Forest Meteorol 323 : ARTN 109079</t>
  </si>
  <si>
    <t xml:space="preserve">Ganjurjav H, Hu GZ, Wan YF, Li Y, Danjiu LB, Gao QZ (2018) Different responses of ecosystem carbon exchange to warming in three types of alpine grassland on the central Qinghai-Tibetan Plateau. Ecol Evol 8: 1507-1520. </t>
  </si>
  <si>
    <t>Zhu JT, Chen N, Zhang YJ, Liu YJ (2016). Effects of experimental warming on net ecosystem CO2 exchange in Northern Xizang alpine meadow. Chinese Journal of Plant Ecology, 40, 1219–1229.</t>
  </si>
  <si>
    <r>
      <rPr>
        <sz val="10"/>
        <color theme="1"/>
        <rFont val="Arial Regular"/>
        <charset val="134"/>
      </rPr>
      <t>Liu j, Chen Kl, Zhang LL (2018). RESPONSE OF ECOSYSTEM CA</t>
    </r>
    <r>
      <rPr>
        <sz val="10"/>
        <color theme="1"/>
        <rFont val="宋体-简"/>
        <charset val="134"/>
      </rPr>
      <t>Ｒ</t>
    </r>
    <r>
      <rPr>
        <sz val="10"/>
        <color theme="1"/>
        <rFont val="Arial Regular"/>
        <charset val="134"/>
      </rPr>
      <t>BON EXCHANGE TO WA</t>
    </r>
    <r>
      <rPr>
        <sz val="10"/>
        <color theme="1"/>
        <rFont val="宋体-简"/>
        <charset val="134"/>
      </rPr>
      <t>Ｒ</t>
    </r>
    <r>
      <rPr>
        <sz val="10"/>
        <color theme="1"/>
        <rFont val="Arial Regular"/>
        <charset val="134"/>
      </rPr>
      <t>MING DU</t>
    </r>
    <r>
      <rPr>
        <sz val="10"/>
        <color theme="1"/>
        <rFont val="宋体-简"/>
        <charset val="134"/>
      </rPr>
      <t>Ｒ</t>
    </r>
    <r>
      <rPr>
        <sz val="10"/>
        <color theme="1"/>
        <rFont val="Arial Regular"/>
        <charset val="134"/>
      </rPr>
      <t>ING THE G</t>
    </r>
    <r>
      <rPr>
        <sz val="10"/>
        <color theme="1"/>
        <rFont val="宋体-简"/>
        <charset val="134"/>
      </rPr>
      <t>Ｒ</t>
    </r>
    <r>
      <rPr>
        <sz val="10"/>
        <color theme="1"/>
        <rFont val="Arial Regular"/>
        <charset val="134"/>
      </rPr>
      <t>OWING SEASON OF ALPINE LAKE WETLAND. Qinghai Prataculture 04:2-8</t>
    </r>
  </si>
  <si>
    <r>
      <rPr>
        <sz val="10"/>
        <color theme="1"/>
        <rFont val="Arial Regular"/>
        <charset val="134"/>
      </rPr>
      <t>Wu Q, Han GD, Wang ZW, Pan ZL, Liu F, Wang ZR, Zhang RY, Qin J, Li JW (2016) Effects of warming and N addition on ecosystem carbon exchange in a desert steppe</t>
    </r>
    <r>
      <rPr>
        <sz val="10"/>
        <color theme="1"/>
        <rFont val="宋体-简"/>
        <charset val="134"/>
      </rPr>
      <t>．</t>
    </r>
    <r>
      <rPr>
        <sz val="10"/>
        <color theme="1"/>
        <rFont val="Arial Regular"/>
        <charset val="134"/>
      </rPr>
      <t>Chinese Journal of Ecology 35:1427-1434.</t>
    </r>
  </si>
  <si>
    <t>Wang AK, Wang W, Zeng H (2019) Responses of Ecosystem Carbon Fluxes to Warming and Dominant Species Removal along Elevational Gradients in the Alpine Meadow on the Tibetan Plateau. Acta Scientiarum Naturalium Universitatis Pekinensis 22:299-309.</t>
  </si>
  <si>
    <t>Yan WC, Sun G, Zhang CB, He J, Zhang NN (2018) Impacts of experimental warming and moderate grazing on ecosystem carbon exchange and its compositions in an alpine meadow on the eastern Qinghai-Tibetan Plateau. 24:0132-0139.</t>
  </si>
  <si>
    <t>Gen XD, Xu R (2017) Ecosystem carbon exchange of an alpine meadow under simulated gradient warming in the Tibetan Plateau, China. Pratacultural Science 34:2407-2415.</t>
  </si>
  <si>
    <r>
      <rPr>
        <sz val="10"/>
        <color theme="1"/>
        <rFont val="Arial Regular"/>
        <charset val="134"/>
      </rPr>
      <t>Li Y, HASBAGAN G, Hu GZ, Wang YF, Li YE, Danjiu LB, Baima YZ, Gao QZ (2019) Effects of warming on carbon exchange in an alpine steppe in the Tibetan Plateau</t>
    </r>
    <r>
      <rPr>
        <sz val="10"/>
        <color theme="1"/>
        <rFont val="宋体-简"/>
        <charset val="134"/>
      </rPr>
      <t>．</t>
    </r>
    <r>
      <rPr>
        <sz val="10"/>
        <color theme="1"/>
        <rFont val="Arial Regular"/>
        <charset val="134"/>
      </rPr>
      <t>Acta Ecologica Sinica 6: 2004-2012</t>
    </r>
  </si>
  <si>
    <t xml:space="preserve">Chao LM, Wan ZQ, Yan YL, Gu R, Chen YL, Gao QZ (2018) Ecological responses of steppe in Inner Mongolia to experimentally increased temperature and precipitation. 4: Carbon exchange. Rangeland J 40: 159-166. </t>
  </si>
  <si>
    <t>Hobbie SE, Chapin III FS (1998) THE RESPONSE OF TUNDRA PLANT BIOMASS, ABOVEGROUND PRODUCTION, NITROGEN, AND CO2 FLUX TO EXPERIMENTAL WARMING. Ecology 79: 1526-1544.</t>
  </si>
  <si>
    <t xml:space="preserve">Chen N, Zhang YJ, Zhu JT, Zu JX, Huang K, Li JX, Liu YJ, Cong N, Tang Z, Wang L, Zhu YX (2019) Temperature-mediated responses of carbon fluxes to precipitation variabilities in an alpine meadow ecosystem on the Tibetan Plateau. Ecol Evol 9: 9005-9017. </t>
  </si>
  <si>
    <t>Yasin A, Niu B, Chen ZA, Hu YL, Yang XQ, Li Y, Zhang GX, Li FJ, Hou WG (2022) Effect of warming on the carbon flux of the alpine wetland on the Qinghai-Tibet Plateau. Front Earth 10: ARTN 935641</t>
  </si>
  <si>
    <t>Natali SM, Schuur EAG, Trucco C, Pries CEH, Crummer KG, Lopez AFB (2011) Effects of experimental warming of air, soil and permafrost on carbon balance in Alaskan tundra. Global Change Biol 17: 1394-1407.</t>
  </si>
  <si>
    <t xml:space="preserve">Hermesdorf L, Elberling B, D'Imperio L, Xu WY, Lambæk A, Ambus PL (2022) Effects of fire on CO2, CH4, and NO2 exchange in a well-drained Arctic heath ecosystem. Global Change Biol 28: 4882-4899. </t>
  </si>
  <si>
    <t>Jiang L, Guo R, Zhu TC, Niu XD, Guo JX, Sun W (2012) Water- and Plant-Mediated Responses of Ecosystem Carbon Fluxes to Warming and Nitrogen Addition on the Songnen Grassland in Northeast China. Plos One 7:  e45205</t>
  </si>
  <si>
    <t>Sullivan PF, Arens SJT, Chimner RA, Welker JM (2008) Temperature and microtopography interact to control carbon cycling in a high arctic fen. Ecosystems 11: 61-76.</t>
  </si>
  <si>
    <t>Cahoon SMP, Sullivan PF, Post E (2016) Greater Abundance of  and Early Onset of the Growing Season Increase Ecosystem CO2 Uptake in West Greenland. Ecosystems 19: 1149-1163.</t>
  </si>
  <si>
    <t>Wu ZT, Koch GW, Dijkstra P, Bowker MA, Hungate BA (2011) Responses of Ecosystem Carbon Cycling to Climate Change Treatments Along an Elevation Gradient. Ecosystems 14: 1066-1080.</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</si>
</sst>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Red]\-0.00\ "/>
    <numFmt numFmtId="177" formatCode="0.0_ ;[Red]\-0.0\ "/>
    <numFmt numFmtId="178" formatCode="0_ ;[Red]\-0\ "/>
    <numFmt numFmtId="179" formatCode="0_ "/>
    <numFmt numFmtId="180" formatCode="0.0000_ ;[Red]\-0.0000\ "/>
    <numFmt numFmtId="181" formatCode="0_);[Red]\(0\)"/>
  </numFmts>
  <fonts count="29">
    <font>
      <sz val="11"/>
      <color theme="1"/>
      <name val="宋体"/>
      <charset val="134"/>
      <scheme val="minor"/>
    </font>
    <font>
      <sz val="10"/>
      <color theme="1"/>
      <name val="Arial Regular"/>
      <charset val="134"/>
    </font>
    <font>
      <sz val="10"/>
      <name val="Arial Regular"/>
      <charset val="134"/>
    </font>
    <font>
      <sz val="10"/>
      <name val="等线"/>
      <charset val="134"/>
    </font>
    <font>
      <sz val="10"/>
      <color theme="1"/>
      <name val="等线"/>
      <charset val="134"/>
    </font>
    <font>
      <sz val="10"/>
      <color indexed="8"/>
      <name val="Arial Regular"/>
      <charset val="134"/>
    </font>
    <font>
      <sz val="10"/>
      <color theme="1"/>
      <name val="宋体"/>
      <charset val="134"/>
      <scheme val="minor"/>
    </font>
    <font>
      <sz val="11"/>
      <color theme="1"/>
      <name val="等线"/>
      <charset val="134"/>
    </font>
    <font>
      <sz val="10"/>
      <color rgb="FF000000"/>
      <name val="Arial Regular"/>
      <charset val="134"/>
    </font>
    <font>
      <sz val="10"/>
      <color theme="1"/>
      <name val="宋体-简"/>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8" tint="0.799920651875362"/>
        <bgColor indexed="64"/>
      </patternFill>
    </fill>
    <fill>
      <patternFill patternType="solid">
        <fgColor theme="4" tint="0.599993896298105"/>
        <bgColor indexed="64"/>
      </patternFill>
    </fill>
    <fill>
      <patternFill patternType="solid">
        <fgColor theme="9" tint="0.7999206518753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5"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6" borderId="4" applyNumberFormat="0" applyAlignment="0" applyProtection="0">
      <alignment vertical="center"/>
    </xf>
    <xf numFmtId="0" fontId="19" fillId="7" borderId="5" applyNumberFormat="0" applyAlignment="0" applyProtection="0">
      <alignment vertical="center"/>
    </xf>
    <xf numFmtId="0" fontId="20" fillId="7" borderId="4" applyNumberFormat="0" applyAlignment="0" applyProtection="0">
      <alignment vertical="center"/>
    </xf>
    <xf numFmtId="0" fontId="21" fillId="8"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57">
    <xf numFmtId="0" fontId="0" fillId="0" borderId="0" xfId="0">
      <alignment vertical="center"/>
    </xf>
    <xf numFmtId="0" fontId="1" fillId="0" borderId="0" xfId="0" applyFont="1">
      <alignment vertical="center"/>
    </xf>
    <xf numFmtId="0" fontId="1" fillId="0" borderId="0" xfId="0" applyFont="1" applyAlignment="1"/>
    <xf numFmtId="0" fontId="1" fillId="0" borderId="0" xfId="0" applyFont="1" applyAlignment="1">
      <alignment vertical="center" wrapText="1"/>
    </xf>
    <xf numFmtId="0" fontId="1" fillId="0" borderId="0" xfId="0" applyFont="1" applyFill="1" applyAlignment="1">
      <alignment vertical="center"/>
    </xf>
    <xf numFmtId="0" fontId="2" fillId="0" borderId="0" xfId="0" applyFont="1" applyAlignment="1"/>
    <xf numFmtId="176" fontId="1" fillId="0" borderId="0" xfId="0" applyNumberFormat="1" applyFont="1">
      <alignment vertical="center"/>
    </xf>
    <xf numFmtId="177" fontId="1" fillId="0" borderId="0" xfId="0" applyNumberFormat="1" applyFont="1">
      <alignment vertical="center"/>
    </xf>
    <xf numFmtId="178" fontId="1" fillId="0" borderId="0" xfId="0" applyNumberFormat="1" applyFont="1">
      <alignment vertical="center"/>
    </xf>
    <xf numFmtId="179" fontId="1" fillId="0" borderId="0" xfId="0" applyNumberFormat="1" applyFont="1">
      <alignment vertical="center"/>
    </xf>
    <xf numFmtId="180" fontId="1" fillId="0" borderId="0" xfId="0" applyNumberFormat="1" applyFont="1">
      <alignment vertical="center"/>
    </xf>
    <xf numFmtId="0" fontId="3" fillId="0" borderId="0" xfId="0" applyFont="1" applyAlignment="1"/>
    <xf numFmtId="0" fontId="4" fillId="0" borderId="0" xfId="0" applyFont="1" applyAlignment="1"/>
    <xf numFmtId="0" fontId="5" fillId="0" borderId="0" xfId="0" applyFont="1">
      <alignment vertical="center"/>
    </xf>
    <xf numFmtId="0" fontId="5" fillId="0" borderId="0" xfId="0" applyNumberFormat="1" applyFont="1" applyFill="1" applyBorder="1" applyAlignment="1" applyProtection="1">
      <alignment vertical="center"/>
    </xf>
    <xf numFmtId="176" fontId="4" fillId="0" borderId="0" xfId="0" applyNumberFormat="1" applyFont="1" applyAlignment="1"/>
    <xf numFmtId="176" fontId="1" fillId="0" borderId="0" xfId="0" applyNumberFormat="1" applyFont="1" applyAlignment="1"/>
    <xf numFmtId="176" fontId="5" fillId="0" borderId="0" xfId="0" applyNumberFormat="1" applyFont="1" applyFill="1" applyBorder="1" applyAlignment="1" applyProtection="1">
      <alignment vertical="center"/>
    </xf>
    <xf numFmtId="176" fontId="1" fillId="0" borderId="0" xfId="0" applyNumberFormat="1" applyFont="1" applyFill="1" applyAlignment="1">
      <alignment vertical="center"/>
    </xf>
    <xf numFmtId="181" fontId="6" fillId="0" borderId="0" xfId="0" applyNumberFormat="1" applyFont="1" applyFill="1" applyAlignment="1"/>
    <xf numFmtId="177" fontId="4" fillId="0" borderId="0" xfId="0" applyNumberFormat="1" applyFont="1" applyAlignment="1"/>
    <xf numFmtId="181" fontId="7" fillId="0" borderId="0" xfId="0" applyNumberFormat="1" applyFont="1" applyFill="1" applyAlignment="1"/>
    <xf numFmtId="177" fontId="1" fillId="0" borderId="0" xfId="0" applyNumberFormat="1" applyFont="1" applyAlignment="1"/>
    <xf numFmtId="177" fontId="5" fillId="0" borderId="0" xfId="0" applyNumberFormat="1" applyFont="1">
      <alignment vertical="center"/>
    </xf>
    <xf numFmtId="177" fontId="5" fillId="0" borderId="0" xfId="0" applyNumberFormat="1" applyFont="1" applyFill="1" applyBorder="1" applyAlignment="1" applyProtection="1">
      <alignment vertical="center"/>
    </xf>
    <xf numFmtId="177" fontId="1" fillId="0" borderId="0" xfId="0" applyNumberFormat="1" applyFont="1" applyFill="1" applyAlignment="1">
      <alignment vertical="center"/>
    </xf>
    <xf numFmtId="178" fontId="6" fillId="0" borderId="0" xfId="0" applyNumberFormat="1" applyFont="1" applyFill="1" applyAlignment="1"/>
    <xf numFmtId="178" fontId="7" fillId="0" borderId="0" xfId="0" applyNumberFormat="1" applyFont="1" applyFill="1" applyAlignment="1"/>
    <xf numFmtId="178" fontId="5" fillId="0" borderId="0" xfId="0" applyNumberFormat="1" applyFont="1">
      <alignment vertical="center"/>
    </xf>
    <xf numFmtId="178" fontId="5" fillId="0" borderId="0" xfId="0" applyNumberFormat="1" applyFont="1" applyFill="1" applyAlignment="1" applyProtection="1">
      <alignment vertical="center"/>
    </xf>
    <xf numFmtId="0" fontId="6" fillId="0" borderId="0" xfId="0" applyFont="1" applyFill="1" applyAlignment="1"/>
    <xf numFmtId="179" fontId="4" fillId="0" borderId="0" xfId="0" applyNumberFormat="1" applyFont="1" applyAlignment="1"/>
    <xf numFmtId="0" fontId="7" fillId="0" borderId="0" xfId="0" applyFont="1" applyFill="1" applyAlignment="1"/>
    <xf numFmtId="179" fontId="1" fillId="0" borderId="0" xfId="0" applyNumberFormat="1" applyFont="1" applyAlignment="1"/>
    <xf numFmtId="49" fontId="0" fillId="0" borderId="0" xfId="0" applyNumberFormat="1" applyFill="1" applyAlignment="1"/>
    <xf numFmtId="0" fontId="0" fillId="0" borderId="0" xfId="0" applyFill="1" applyAlignment="1"/>
    <xf numFmtId="49" fontId="6" fillId="0" borderId="0" xfId="0" applyNumberFormat="1" applyFont="1" applyFill="1" applyAlignment="1"/>
    <xf numFmtId="49" fontId="7" fillId="0" borderId="0" xfId="0" applyNumberFormat="1" applyFont="1" applyFill="1" applyAlignment="1"/>
    <xf numFmtId="176" fontId="5" fillId="0" borderId="0" xfId="0" applyNumberFormat="1" applyFont="1">
      <alignment vertical="center"/>
    </xf>
    <xf numFmtId="176" fontId="5" fillId="0" borderId="0" xfId="0" applyNumberFormat="1" applyFont="1" applyFill="1" applyAlignment="1" applyProtection="1">
      <alignment vertical="center"/>
    </xf>
    <xf numFmtId="180" fontId="2" fillId="2" borderId="0" xfId="0" applyNumberFormat="1" applyFont="1" applyFill="1" applyAlignment="1"/>
    <xf numFmtId="180" fontId="1" fillId="0" borderId="0" xfId="0" applyNumberFormat="1" applyFont="1" applyAlignment="1"/>
    <xf numFmtId="180" fontId="1" fillId="0" borderId="0" xfId="0" applyNumberFormat="1" applyFont="1" applyFill="1" applyAlignment="1">
      <alignment vertical="center"/>
    </xf>
    <xf numFmtId="179" fontId="5" fillId="0" borderId="0" xfId="0" applyNumberFormat="1" applyFont="1" applyFill="1" applyBorder="1" applyAlignment="1" applyProtection="1">
      <alignment vertical="center"/>
    </xf>
    <xf numFmtId="180" fontId="5" fillId="0" borderId="0" xfId="0" applyNumberFormat="1" applyFont="1" applyFill="1" applyBorder="1" applyAlignment="1" applyProtection="1">
      <alignment vertical="center"/>
    </xf>
    <xf numFmtId="179" fontId="1" fillId="0" borderId="0" xfId="0" applyNumberFormat="1" applyFont="1" applyFill="1" applyAlignment="1">
      <alignment vertical="center"/>
    </xf>
    <xf numFmtId="180" fontId="0" fillId="0" borderId="0" xfId="0" applyNumberFormat="1" applyFill="1" applyAlignment="1"/>
    <xf numFmtId="180" fontId="2" fillId="3" borderId="0" xfId="0" applyNumberFormat="1" applyFont="1" applyFill="1" applyAlignment="1"/>
    <xf numFmtId="180" fontId="5" fillId="0" borderId="0" xfId="0" applyNumberFormat="1" applyFont="1" applyFill="1" applyAlignment="1" applyProtection="1">
      <alignment vertical="center"/>
    </xf>
    <xf numFmtId="180" fontId="2" fillId="4" borderId="0" xfId="0" applyNumberFormat="1" applyFont="1" applyFill="1" applyAlignment="1"/>
    <xf numFmtId="176" fontId="0" fillId="0" borderId="0" xfId="0" applyNumberFormat="1" applyFill="1" applyAlignment="1"/>
    <xf numFmtId="180" fontId="2" fillId="0" borderId="0" xfId="0" applyNumberFormat="1" applyFont="1" applyAlignment="1"/>
    <xf numFmtId="176" fontId="1" fillId="0" borderId="0" xfId="0" applyNumberFormat="1" applyFont="1" applyFill="1" applyAlignment="1"/>
    <xf numFmtId="180" fontId="1" fillId="0" borderId="0" xfId="0" applyNumberFormat="1" applyFont="1" applyFill="1" applyAlignment="1"/>
    <xf numFmtId="180" fontId="8" fillId="0" borderId="0" xfId="0" applyNumberFormat="1" applyFont="1">
      <alignment vertical="center"/>
    </xf>
    <xf numFmtId="0" fontId="9" fillId="0" borderId="0" xfId="0" applyFont="1">
      <alignment vertical="center"/>
    </xf>
    <xf numFmtId="0" fontId="1"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M213"/>
  <sheetViews>
    <sheetView tabSelected="1" workbookViewId="0">
      <pane xSplit="2" ySplit="1" topLeftCell="C193" activePane="bottomRight" state="frozen"/>
      <selection/>
      <selection pane="topRight"/>
      <selection pane="bottomLeft"/>
      <selection pane="bottomRight" activeCell="AV83" sqref="AV83:AV91"/>
    </sheetView>
  </sheetViews>
  <sheetFormatPr defaultColWidth="9.20192307692308" defaultRowHeight="16.8"/>
  <cols>
    <col min="1" max="1" width="9.20192307692308" style="1"/>
    <col min="2" max="2" width="20.5096153846154" style="1" customWidth="1"/>
    <col min="3" max="3" width="16.8942307692308" style="1" customWidth="1"/>
    <col min="4" max="4" width="9.20192307692308" style="1"/>
    <col min="5" max="5" width="10.2019230769231" style="1" customWidth="1"/>
    <col min="6" max="6" width="9.23076923076923" style="1"/>
    <col min="7" max="7" width="10.2019230769231" style="6" customWidth="1"/>
    <col min="8" max="8" width="10.3076923076923" style="6"/>
    <col min="9" max="9" width="9.45192307692308" style="1" customWidth="1"/>
    <col min="10" max="10" width="9.23076923076923" style="1"/>
    <col min="11" max="11" width="12.0192307692308" style="1" customWidth="1"/>
    <col min="12" max="12" width="9.20192307692308" style="7"/>
    <col min="13" max="13" width="9.23076923076923" style="7"/>
    <col min="14" max="14" width="9.20192307692308" style="7"/>
    <col min="15" max="15" width="9.20192307692308" style="8"/>
    <col min="16" max="19" width="9.20192307692308" style="1"/>
    <col min="20" max="21" width="9.20192307692308" style="9"/>
    <col min="22" max="24" width="9.20192307692308" style="6"/>
    <col min="25" max="25" width="9.20192307692308" style="9"/>
    <col min="26" max="26" width="9.69230769230769" style="1"/>
    <col min="27" max="27" width="10.3076923076923" style="1"/>
    <col min="28" max="28" width="11.5384615384615" style="10"/>
    <col min="29" max="29" width="10.6923076923077" style="10"/>
    <col min="30" max="31" width="11.5384615384615" style="10"/>
    <col min="32" max="32" width="9.69230769230769" style="10"/>
    <col min="33" max="33" width="11.5384615384615" style="10"/>
    <col min="34" max="34" width="9.84615384615385" style="10"/>
    <col min="35" max="35" width="9.89423076923077" style="10"/>
    <col min="36" max="36" width="11.5384615384615" style="10"/>
    <col min="37" max="37" width="10.3076923076923" style="10"/>
    <col min="38" max="39" width="11.5384615384615" style="10"/>
    <col min="40" max="40" width="9.69230769230769" style="10"/>
    <col min="41" max="41" width="11.5384615384615" style="10"/>
    <col min="42" max="42" width="9.20192307692308" style="10"/>
    <col min="43" max="43" width="11" style="10"/>
    <col min="44" max="44" width="15.0769230769231" style="10"/>
    <col min="45" max="45" width="13.8461538461538" style="10"/>
    <col min="46" max="46" width="11.5384615384615" style="10"/>
    <col min="47" max="47" width="11.1538461538462" style="10"/>
    <col min="48" max="48" width="11" style="10"/>
    <col min="49" max="49" width="11.5384615384615" style="10"/>
    <col min="50" max="50" width="10.7692307692308" style="10"/>
    <col min="51" max="52" width="9.20192307692308" style="10"/>
    <col min="53" max="53" width="11.8461538461538" style="10"/>
    <col min="54" max="55" width="10.7692307692308" style="10"/>
    <col min="56" max="56" width="11.8461538461538" style="10"/>
    <col min="57" max="57" width="9.69230769230769" style="10"/>
    <col min="58" max="58" width="10.3076923076923" style="10"/>
    <col min="59" max="60" width="9.20192307692308" style="10"/>
    <col min="61" max="61" width="11.8461538461538" style="10"/>
    <col min="62" max="62" width="11.5384615384615" style="10"/>
    <col min="63" max="63" width="10.7692307692308" style="10"/>
    <col min="64" max="64" width="11.8461538461538" style="10"/>
    <col min="65" max="66" width="10.7692307692308" style="10"/>
    <col min="67" max="68" width="9.20192307692308" style="10"/>
    <col min="69" max="74" width="9.69230769230769" style="10"/>
    <col min="75" max="75" width="9.20192307692308" style="10"/>
    <col min="76" max="76" width="9.23076923076923" style="10"/>
    <col min="77" max="78" width="9.69230769230769" style="10"/>
    <col min="79" max="81" width="11.7692307692308" style="10"/>
    <col min="82" max="84" width="9.20192307692308" style="10"/>
    <col min="85" max="85" width="9.69230769230769" style="10"/>
    <col min="86" max="86" width="9.20192307692308" style="10"/>
    <col min="87" max="88" width="9.69230769230769" style="10"/>
    <col min="89" max="92" width="9.20192307692308" style="10"/>
    <col min="93" max="93" width="9.23076923076923" style="10"/>
    <col min="94" max="94" width="9.20192307692308" style="10"/>
    <col min="95" max="96" width="9.23076923076923" style="10"/>
    <col min="97" max="100" width="9.20192307692308" style="10"/>
    <col min="101" max="105" width="10.7692307692308" style="10"/>
    <col min="106" max="107" width="9.69230769230769" style="10"/>
    <col min="108" max="108" width="9.20192307692308" style="10"/>
    <col min="109" max="109" width="9.69230769230769" style="10"/>
    <col min="110" max="110" width="9.20192307692308" style="10"/>
    <col min="111" max="112" width="9.69230769230769" style="10"/>
    <col min="113" max="116" width="9.20192307692308" style="10"/>
    <col min="117" max="16382" width="9.20192307692308" style="1"/>
  </cols>
  <sheetData>
    <row r="1" s="5" customFormat="1" ht="16.05" customHeight="1" spans="1:117">
      <c r="A1" s="11" t="s">
        <v>0</v>
      </c>
      <c r="B1" s="12" t="s">
        <v>1</v>
      </c>
      <c r="C1" s="12" t="s">
        <v>2</v>
      </c>
      <c r="D1" s="12" t="s">
        <v>3</v>
      </c>
      <c r="E1" s="15" t="s">
        <v>4</v>
      </c>
      <c r="F1" s="12" t="s">
        <v>5</v>
      </c>
      <c r="G1" s="15" t="s">
        <v>4</v>
      </c>
      <c r="H1" s="15" t="s">
        <v>5</v>
      </c>
      <c r="I1" s="19" t="s">
        <v>6</v>
      </c>
      <c r="J1" s="12" t="s">
        <v>6</v>
      </c>
      <c r="K1" s="12" t="s">
        <v>7</v>
      </c>
      <c r="L1" s="20" t="s">
        <v>8</v>
      </c>
      <c r="M1" s="20" t="s">
        <v>9</v>
      </c>
      <c r="N1" s="20" t="s">
        <v>10</v>
      </c>
      <c r="O1" s="26" t="s">
        <v>11</v>
      </c>
      <c r="P1" s="12" t="s">
        <v>11</v>
      </c>
      <c r="Q1" s="12" t="s">
        <v>11</v>
      </c>
      <c r="R1" s="12" t="s">
        <v>12</v>
      </c>
      <c r="S1" s="30" t="s">
        <v>13</v>
      </c>
      <c r="T1" s="31" t="s">
        <v>14</v>
      </c>
      <c r="U1" s="36" t="s">
        <v>15</v>
      </c>
      <c r="V1" s="15" t="s">
        <v>16</v>
      </c>
      <c r="W1" s="15" t="s">
        <v>17</v>
      </c>
      <c r="X1" s="15" t="s">
        <v>18</v>
      </c>
      <c r="Y1" s="31" t="s">
        <v>19</v>
      </c>
      <c r="Z1" s="12" t="s">
        <v>20</v>
      </c>
      <c r="AA1" s="2" t="s">
        <v>21</v>
      </c>
      <c r="AB1" s="40" t="s">
        <v>22</v>
      </c>
      <c r="AC1" s="40" t="s">
        <v>22</v>
      </c>
      <c r="AD1" s="40" t="s">
        <v>22</v>
      </c>
      <c r="AE1" s="40" t="s">
        <v>22</v>
      </c>
      <c r="AF1" s="40" t="s">
        <v>22</v>
      </c>
      <c r="AG1" s="40" t="s">
        <v>22</v>
      </c>
      <c r="AH1" s="40" t="s">
        <v>22</v>
      </c>
      <c r="AI1" s="40" t="s">
        <v>22</v>
      </c>
      <c r="AJ1" s="47" t="s">
        <v>23</v>
      </c>
      <c r="AK1" s="47" t="s">
        <v>23</v>
      </c>
      <c r="AL1" s="47" t="s">
        <v>23</v>
      </c>
      <c r="AM1" s="47" t="s">
        <v>23</v>
      </c>
      <c r="AN1" s="47" t="s">
        <v>23</v>
      </c>
      <c r="AO1" s="47" t="s">
        <v>23</v>
      </c>
      <c r="AP1" s="47" t="s">
        <v>23</v>
      </c>
      <c r="AQ1" s="47" t="s">
        <v>23</v>
      </c>
      <c r="AR1" s="49" t="s">
        <v>24</v>
      </c>
      <c r="AS1" s="49" t="s">
        <v>24</v>
      </c>
      <c r="AT1" s="49" t="s">
        <v>24</v>
      </c>
      <c r="AU1" s="49" t="s">
        <v>24</v>
      </c>
      <c r="AV1" s="49" t="s">
        <v>24</v>
      </c>
      <c r="AW1" s="49" t="s">
        <v>24</v>
      </c>
      <c r="AX1" s="49" t="s">
        <v>24</v>
      </c>
      <c r="AY1" s="49" t="s">
        <v>24</v>
      </c>
      <c r="AZ1" s="49" t="s">
        <v>24</v>
      </c>
      <c r="BA1" s="41" t="s">
        <v>25</v>
      </c>
      <c r="BB1" s="41" t="s">
        <v>25</v>
      </c>
      <c r="BC1" s="41" t="s">
        <v>25</v>
      </c>
      <c r="BD1" s="41" t="s">
        <v>25</v>
      </c>
      <c r="BE1" s="41" t="s">
        <v>25</v>
      </c>
      <c r="BF1" s="41" t="s">
        <v>25</v>
      </c>
      <c r="BG1" s="41" t="s">
        <v>25</v>
      </c>
      <c r="BH1" s="41" t="s">
        <v>25</v>
      </c>
      <c r="BI1" s="51" t="s">
        <v>26</v>
      </c>
      <c r="BJ1" s="51" t="s">
        <v>26</v>
      </c>
      <c r="BK1" s="51" t="s">
        <v>26</v>
      </c>
      <c r="BL1" s="51" t="s">
        <v>26</v>
      </c>
      <c r="BM1" s="51" t="s">
        <v>26</v>
      </c>
      <c r="BN1" s="51" t="s">
        <v>26</v>
      </c>
      <c r="BO1" s="51" t="s">
        <v>26</v>
      </c>
      <c r="BP1" s="51" t="s">
        <v>26</v>
      </c>
      <c r="BQ1" s="51" t="s">
        <v>27</v>
      </c>
      <c r="BR1" s="51" t="s">
        <v>27</v>
      </c>
      <c r="BS1" s="51" t="s">
        <v>27</v>
      </c>
      <c r="BT1" s="51" t="s">
        <v>27</v>
      </c>
      <c r="BU1" s="51" t="s">
        <v>27</v>
      </c>
      <c r="BV1" s="51" t="s">
        <v>27</v>
      </c>
      <c r="BW1" s="51" t="s">
        <v>27</v>
      </c>
      <c r="BX1" s="51" t="s">
        <v>27</v>
      </c>
      <c r="BY1" s="51" t="s">
        <v>28</v>
      </c>
      <c r="BZ1" s="51" t="s">
        <v>28</v>
      </c>
      <c r="CA1" s="51" t="s">
        <v>28</v>
      </c>
      <c r="CB1" s="51" t="s">
        <v>28</v>
      </c>
      <c r="CC1" s="51" t="s">
        <v>28</v>
      </c>
      <c r="CD1" s="51" t="s">
        <v>28</v>
      </c>
      <c r="CE1" s="51" t="s">
        <v>28</v>
      </c>
      <c r="CF1" s="51" t="s">
        <v>28</v>
      </c>
      <c r="CG1" s="51" t="s">
        <v>29</v>
      </c>
      <c r="CH1" s="51" t="s">
        <v>29</v>
      </c>
      <c r="CI1" s="51" t="s">
        <v>29</v>
      </c>
      <c r="CJ1" s="51" t="s">
        <v>29</v>
      </c>
      <c r="CK1" s="51" t="s">
        <v>29</v>
      </c>
      <c r="CL1" s="51" t="s">
        <v>29</v>
      </c>
      <c r="CM1" s="51" t="s">
        <v>29</v>
      </c>
      <c r="CN1" s="51" t="s">
        <v>29</v>
      </c>
      <c r="CO1" s="51" t="s">
        <v>30</v>
      </c>
      <c r="CP1" s="51" t="s">
        <v>30</v>
      </c>
      <c r="CQ1" s="51" t="s">
        <v>30</v>
      </c>
      <c r="CR1" s="51" t="s">
        <v>30</v>
      </c>
      <c r="CS1" s="51" t="s">
        <v>30</v>
      </c>
      <c r="CT1" s="51" t="s">
        <v>30</v>
      </c>
      <c r="CU1" s="51" t="s">
        <v>30</v>
      </c>
      <c r="CV1" s="51" t="s">
        <v>30</v>
      </c>
      <c r="CW1" s="51" t="s">
        <v>31</v>
      </c>
      <c r="CX1" s="51" t="s">
        <v>31</v>
      </c>
      <c r="CY1" s="51" t="s">
        <v>31</v>
      </c>
      <c r="CZ1" s="51" t="s">
        <v>31</v>
      </c>
      <c r="DA1" s="51" t="s">
        <v>31</v>
      </c>
      <c r="DB1" s="51" t="s">
        <v>31</v>
      </c>
      <c r="DC1" s="51" t="s">
        <v>31</v>
      </c>
      <c r="DD1" s="51" t="s">
        <v>31</v>
      </c>
      <c r="DE1" s="51" t="s">
        <v>32</v>
      </c>
      <c r="DF1" s="51" t="s">
        <v>32</v>
      </c>
      <c r="DG1" s="51" t="s">
        <v>32</v>
      </c>
      <c r="DH1" s="51" t="s">
        <v>32</v>
      </c>
      <c r="DI1" s="51" t="s">
        <v>32</v>
      </c>
      <c r="DJ1" s="51" t="s">
        <v>32</v>
      </c>
      <c r="DK1" s="51" t="s">
        <v>32</v>
      </c>
      <c r="DL1" s="51" t="s">
        <v>32</v>
      </c>
      <c r="DM1" s="11" t="s">
        <v>33</v>
      </c>
    </row>
    <row r="2" s="5" customFormat="1" spans="1:117">
      <c r="A2" s="5" t="s">
        <v>34</v>
      </c>
      <c r="B2" s="2" t="s">
        <v>35</v>
      </c>
      <c r="C2" s="2" t="s">
        <v>36</v>
      </c>
      <c r="D2" s="2" t="s">
        <v>37</v>
      </c>
      <c r="E2" s="16" t="s">
        <v>38</v>
      </c>
      <c r="F2" s="16" t="s">
        <v>39</v>
      </c>
      <c r="G2" s="16" t="s">
        <v>38</v>
      </c>
      <c r="H2" s="16" t="s">
        <v>39</v>
      </c>
      <c r="I2" s="21" t="s">
        <v>40</v>
      </c>
      <c r="J2" s="2" t="s">
        <v>41</v>
      </c>
      <c r="K2" s="2" t="s">
        <v>42</v>
      </c>
      <c r="L2" s="22" t="s">
        <v>43</v>
      </c>
      <c r="M2" s="22" t="s">
        <v>44</v>
      </c>
      <c r="N2" s="22" t="s">
        <v>45</v>
      </c>
      <c r="O2" s="27" t="s">
        <v>46</v>
      </c>
      <c r="P2" s="2" t="s">
        <v>47</v>
      </c>
      <c r="Q2" s="2" t="s">
        <v>48</v>
      </c>
      <c r="R2" s="2" t="s">
        <v>49</v>
      </c>
      <c r="S2" s="32" t="s">
        <v>50</v>
      </c>
      <c r="T2" s="33" t="s">
        <v>51</v>
      </c>
      <c r="U2" s="37" t="s">
        <v>52</v>
      </c>
      <c r="V2" s="16" t="s">
        <v>53</v>
      </c>
      <c r="W2" s="16" t="s">
        <v>54</v>
      </c>
      <c r="X2" s="16" t="s">
        <v>55</v>
      </c>
      <c r="Y2" s="33" t="s">
        <v>56</v>
      </c>
      <c r="Z2" s="2" t="s">
        <v>57</v>
      </c>
      <c r="AA2" s="2" t="s">
        <v>58</v>
      </c>
      <c r="AB2" s="41" t="s">
        <v>59</v>
      </c>
      <c r="AC2" s="41" t="s">
        <v>60</v>
      </c>
      <c r="AD2" s="41" t="s">
        <v>61</v>
      </c>
      <c r="AE2" s="41" t="s">
        <v>62</v>
      </c>
      <c r="AF2" s="41" t="s">
        <v>63</v>
      </c>
      <c r="AG2" s="41" t="s">
        <v>64</v>
      </c>
      <c r="AH2" s="41" t="s">
        <v>65</v>
      </c>
      <c r="AI2" s="41" t="s">
        <v>66</v>
      </c>
      <c r="AJ2" s="41" t="s">
        <v>59</v>
      </c>
      <c r="AK2" s="41" t="s">
        <v>60</v>
      </c>
      <c r="AL2" s="41" t="s">
        <v>61</v>
      </c>
      <c r="AM2" s="41" t="s">
        <v>62</v>
      </c>
      <c r="AN2" s="41" t="s">
        <v>63</v>
      </c>
      <c r="AO2" s="41" t="s">
        <v>64</v>
      </c>
      <c r="AP2" s="41" t="s">
        <v>65</v>
      </c>
      <c r="AQ2" s="41" t="s">
        <v>66</v>
      </c>
      <c r="AR2" s="41" t="s">
        <v>59</v>
      </c>
      <c r="AS2" s="41" t="s">
        <v>60</v>
      </c>
      <c r="AT2" s="41" t="s">
        <v>61</v>
      </c>
      <c r="AU2" s="41" t="s">
        <v>62</v>
      </c>
      <c r="AV2" s="41" t="s">
        <v>63</v>
      </c>
      <c r="AW2" s="41" t="s">
        <v>64</v>
      </c>
      <c r="AX2" s="41" t="s">
        <v>67</v>
      </c>
      <c r="AY2" s="41" t="s">
        <v>68</v>
      </c>
      <c r="AZ2" s="41" t="s">
        <v>66</v>
      </c>
      <c r="BA2" s="41" t="s">
        <v>59</v>
      </c>
      <c r="BB2" s="41" t="s">
        <v>60</v>
      </c>
      <c r="BC2" s="41" t="s">
        <v>61</v>
      </c>
      <c r="BD2" s="41" t="s">
        <v>62</v>
      </c>
      <c r="BE2" s="41" t="s">
        <v>63</v>
      </c>
      <c r="BF2" s="41" t="s">
        <v>64</v>
      </c>
      <c r="BG2" s="41" t="s">
        <v>65</v>
      </c>
      <c r="BH2" s="41" t="s">
        <v>66</v>
      </c>
      <c r="BI2" s="41" t="s">
        <v>59</v>
      </c>
      <c r="BJ2" s="41" t="s">
        <v>60</v>
      </c>
      <c r="BK2" s="41" t="s">
        <v>61</v>
      </c>
      <c r="BL2" s="41" t="s">
        <v>62</v>
      </c>
      <c r="BM2" s="41" t="s">
        <v>63</v>
      </c>
      <c r="BN2" s="41" t="s">
        <v>64</v>
      </c>
      <c r="BO2" s="41" t="s">
        <v>65</v>
      </c>
      <c r="BP2" s="41" t="s">
        <v>66</v>
      </c>
      <c r="BQ2" s="41" t="s">
        <v>59</v>
      </c>
      <c r="BR2" s="41" t="s">
        <v>60</v>
      </c>
      <c r="BS2" s="41" t="s">
        <v>61</v>
      </c>
      <c r="BT2" s="41" t="s">
        <v>62</v>
      </c>
      <c r="BU2" s="41" t="s">
        <v>63</v>
      </c>
      <c r="BV2" s="41" t="s">
        <v>64</v>
      </c>
      <c r="BW2" s="41" t="s">
        <v>65</v>
      </c>
      <c r="BX2" s="41" t="s">
        <v>66</v>
      </c>
      <c r="BY2" s="41" t="s">
        <v>59</v>
      </c>
      <c r="BZ2" s="41" t="s">
        <v>60</v>
      </c>
      <c r="CA2" s="41" t="s">
        <v>61</v>
      </c>
      <c r="CB2" s="41" t="s">
        <v>62</v>
      </c>
      <c r="CC2" s="41" t="s">
        <v>63</v>
      </c>
      <c r="CD2" s="41" t="s">
        <v>64</v>
      </c>
      <c r="CE2" s="41" t="s">
        <v>65</v>
      </c>
      <c r="CF2" s="41" t="s">
        <v>66</v>
      </c>
      <c r="CG2" s="41" t="s">
        <v>59</v>
      </c>
      <c r="CH2" s="41" t="s">
        <v>60</v>
      </c>
      <c r="CI2" s="41" t="s">
        <v>61</v>
      </c>
      <c r="CJ2" s="41" t="s">
        <v>62</v>
      </c>
      <c r="CK2" s="41" t="s">
        <v>63</v>
      </c>
      <c r="CL2" s="41" t="s">
        <v>64</v>
      </c>
      <c r="CM2" s="41" t="s">
        <v>65</v>
      </c>
      <c r="CN2" s="41" t="s">
        <v>66</v>
      </c>
      <c r="CO2" s="41" t="s">
        <v>59</v>
      </c>
      <c r="CP2" s="41" t="s">
        <v>60</v>
      </c>
      <c r="CQ2" s="41" t="s">
        <v>61</v>
      </c>
      <c r="CR2" s="41" t="s">
        <v>62</v>
      </c>
      <c r="CS2" s="41" t="s">
        <v>63</v>
      </c>
      <c r="CT2" s="41" t="s">
        <v>64</v>
      </c>
      <c r="CU2" s="41" t="s">
        <v>65</v>
      </c>
      <c r="CV2" s="41" t="s">
        <v>66</v>
      </c>
      <c r="CW2" s="41" t="s">
        <v>59</v>
      </c>
      <c r="CX2" s="41" t="s">
        <v>60</v>
      </c>
      <c r="CY2" s="41" t="s">
        <v>61</v>
      </c>
      <c r="CZ2" s="41" t="s">
        <v>62</v>
      </c>
      <c r="DA2" s="41" t="s">
        <v>63</v>
      </c>
      <c r="DB2" s="41" t="s">
        <v>64</v>
      </c>
      <c r="DC2" s="41" t="s">
        <v>65</v>
      </c>
      <c r="DD2" s="41" t="s">
        <v>66</v>
      </c>
      <c r="DE2" s="41" t="s">
        <v>59</v>
      </c>
      <c r="DF2" s="41" t="s">
        <v>60</v>
      </c>
      <c r="DG2" s="41" t="s">
        <v>61</v>
      </c>
      <c r="DH2" s="41" t="s">
        <v>62</v>
      </c>
      <c r="DI2" s="41" t="s">
        <v>63</v>
      </c>
      <c r="DJ2" s="41" t="s">
        <v>64</v>
      </c>
      <c r="DK2" s="41" t="s">
        <v>65</v>
      </c>
      <c r="DL2" s="41" t="s">
        <v>66</v>
      </c>
      <c r="DM2" s="5" t="s">
        <v>69</v>
      </c>
    </row>
    <row r="3" spans="1:100">
      <c r="A3" s="1">
        <v>1</v>
      </c>
      <c r="B3" s="1" t="s">
        <v>70</v>
      </c>
      <c r="C3" s="1" t="s">
        <v>71</v>
      </c>
      <c r="D3" s="1" t="s">
        <v>72</v>
      </c>
      <c r="E3" s="1">
        <v>78.883</v>
      </c>
      <c r="F3" s="1" t="s">
        <v>73</v>
      </c>
      <c r="G3" s="6">
        <v>78.883</v>
      </c>
      <c r="H3" s="6">
        <v>-75.767</v>
      </c>
      <c r="I3" s="1">
        <v>2</v>
      </c>
      <c r="J3" s="13" t="s">
        <v>74</v>
      </c>
      <c r="K3" s="13" t="s">
        <v>74</v>
      </c>
      <c r="L3" s="23">
        <v>50</v>
      </c>
      <c r="M3" s="23">
        <v>-14.6</v>
      </c>
      <c r="N3" s="23">
        <v>101</v>
      </c>
      <c r="O3" s="28">
        <v>1</v>
      </c>
      <c r="P3" s="13" t="s">
        <v>75</v>
      </c>
      <c r="Q3" s="13" t="s">
        <v>75</v>
      </c>
      <c r="R3" s="1">
        <v>2001</v>
      </c>
      <c r="S3" s="34" t="s">
        <v>76</v>
      </c>
      <c r="T3" s="9">
        <v>9</v>
      </c>
      <c r="U3" s="34" t="s">
        <v>77</v>
      </c>
      <c r="V3" s="38">
        <v>1.8</v>
      </c>
      <c r="W3" s="38">
        <v>0.488999992609024</v>
      </c>
      <c r="X3" s="6">
        <v>-4.3</v>
      </c>
      <c r="Y3" s="9">
        <v>3</v>
      </c>
      <c r="Z3" s="1" t="s">
        <v>78</v>
      </c>
      <c r="AA3" s="13" t="s">
        <v>79</v>
      </c>
      <c r="AB3" s="10">
        <v>407</v>
      </c>
      <c r="AC3" s="46">
        <f>AD3*(Y3^0.5)</f>
        <v>28.4056332441296</v>
      </c>
      <c r="AD3" s="10">
        <v>16.4</v>
      </c>
      <c r="AE3" s="10">
        <v>481.8</v>
      </c>
      <c r="AF3" s="46">
        <f>AG3*(Y3^0.5)</f>
        <v>27.712812921102</v>
      </c>
      <c r="AG3" s="10">
        <v>16</v>
      </c>
      <c r="AH3" s="46">
        <f>LN(AE3)-LN(AB3)</f>
        <v>0.168715904738177</v>
      </c>
      <c r="AI3" s="46">
        <f>(AF3^2)/(Y3*(AE3^2))+(AC3^2)/(Y3*(AB3^2))</f>
        <v>0.00272649857388317</v>
      </c>
      <c r="AJ3" s="10">
        <v>376.7</v>
      </c>
      <c r="AK3" s="46">
        <f>AL3*(Y3^0.5)</f>
        <v>22.3434554176385</v>
      </c>
      <c r="AL3" s="10">
        <v>12.9</v>
      </c>
      <c r="AM3" s="10">
        <v>448.1</v>
      </c>
      <c r="AN3" s="46">
        <f>AO3*(Y3^0.5)</f>
        <v>20.7846096908265</v>
      </c>
      <c r="AO3" s="10">
        <v>12</v>
      </c>
      <c r="AP3" s="46">
        <f>LN(AM3)-LN(AJ3)</f>
        <v>0.173567307094102</v>
      </c>
      <c r="AQ3" s="46">
        <f>(AN3^2)/(Y3*(AM3^2))+(AK3^2)/(Y3*(AJ3^2))</f>
        <v>0.00188985768481235</v>
      </c>
      <c r="AR3" s="10">
        <v>-23.2</v>
      </c>
      <c r="AS3" s="46">
        <f>AT3*(Y3^0.5)</f>
        <v>4.67653718043597</v>
      </c>
      <c r="AT3" s="10">
        <v>2.7</v>
      </c>
      <c r="AU3" s="10">
        <v>-26</v>
      </c>
      <c r="AV3" s="46">
        <f>AW3*(Y3^0.5)</f>
        <v>5.19615242270663</v>
      </c>
      <c r="AW3" s="10">
        <v>3</v>
      </c>
      <c r="AX3" s="50">
        <f>(((Y3-1)*(AV3^2)+(Y3-1)*(AS3^2))/(Y3+Y3-2))^0.5</f>
        <v>4.94317711598522</v>
      </c>
      <c r="AY3" s="46">
        <f>(AU3-AR3)/AX3</f>
        <v>-0.566437320432111</v>
      </c>
      <c r="AZ3" s="46">
        <f>((Y3+Y3)/(Y3*Y3))+(AY3^2)/(2*(Y3+Y3))</f>
        <v>0.693404269831526</v>
      </c>
      <c r="CG3" s="10">
        <v>1.65</v>
      </c>
      <c r="CH3" s="46">
        <f>CI3*(Y3^0.5)</f>
        <v>0.900666419935816</v>
      </c>
      <c r="CI3" s="10">
        <v>0.52</v>
      </c>
      <c r="CJ3" s="10">
        <v>3.06</v>
      </c>
      <c r="CK3" s="46">
        <f>CL3*(Y3^0.5)</f>
        <v>0.450333209967908</v>
      </c>
      <c r="CL3" s="10">
        <v>0.26</v>
      </c>
      <c r="CM3" s="46">
        <f>LN(CJ3)-LN(CG3)</f>
        <v>0.6176396280518</v>
      </c>
      <c r="CN3" s="46">
        <f>(CK3^2)/(Y3*(CJ3^2))+(CH3^2)/(Y3*(CG3^2))</f>
        <v>0.106539923014705</v>
      </c>
      <c r="CO3" s="10">
        <v>0.13</v>
      </c>
      <c r="CP3" s="46">
        <f>CQ3*(Y3^0.5)</f>
        <v>0.0346410161513775</v>
      </c>
      <c r="CQ3" s="10">
        <v>0.02</v>
      </c>
      <c r="CR3" s="10">
        <v>0.21</v>
      </c>
      <c r="CS3" s="46">
        <f>CT3*(Y3^0.5)</f>
        <v>0.0346410161513775</v>
      </c>
      <c r="CT3" s="10">
        <v>0.02</v>
      </c>
      <c r="CU3" s="46">
        <f>LN(CR3)-LN(CO3)</f>
        <v>0.479573080261886</v>
      </c>
      <c r="CV3" s="46">
        <f>(CS3^2)/(Y3*(CR3^2))+(CP3^2)/(Y3*(CO3^2))</f>
        <v>0.0327389338378349</v>
      </c>
    </row>
    <row r="4" spans="1:100">
      <c r="A4" s="1">
        <v>1</v>
      </c>
      <c r="B4" s="1" t="s">
        <v>70</v>
      </c>
      <c r="C4" s="1" t="s">
        <v>71</v>
      </c>
      <c r="D4" s="1" t="s">
        <v>72</v>
      </c>
      <c r="E4" s="1">
        <v>78.883</v>
      </c>
      <c r="F4" s="1" t="s">
        <v>73</v>
      </c>
      <c r="G4" s="6">
        <v>78.883</v>
      </c>
      <c r="H4" s="6">
        <v>-75.767</v>
      </c>
      <c r="I4" s="1">
        <v>2</v>
      </c>
      <c r="J4" s="13" t="s">
        <v>74</v>
      </c>
      <c r="K4" s="13" t="s">
        <v>74</v>
      </c>
      <c r="L4" s="23">
        <v>50</v>
      </c>
      <c r="M4" s="23">
        <v>-14.6</v>
      </c>
      <c r="N4" s="23">
        <v>101</v>
      </c>
      <c r="O4" s="28">
        <v>1</v>
      </c>
      <c r="P4" s="13" t="s">
        <v>75</v>
      </c>
      <c r="Q4" s="13" t="s">
        <v>75</v>
      </c>
      <c r="R4" s="1">
        <v>2001</v>
      </c>
      <c r="S4" s="34" t="s">
        <v>76</v>
      </c>
      <c r="T4" s="9">
        <v>9</v>
      </c>
      <c r="U4" s="34" t="s">
        <v>77</v>
      </c>
      <c r="V4" s="6">
        <v>0.6</v>
      </c>
      <c r="W4" s="6">
        <v>0.488999992609024</v>
      </c>
      <c r="X4" s="6">
        <v>-4.1</v>
      </c>
      <c r="Y4" s="9">
        <v>3</v>
      </c>
      <c r="Z4" s="1" t="s">
        <v>80</v>
      </c>
      <c r="AA4" s="13" t="s">
        <v>79</v>
      </c>
      <c r="AB4" s="10">
        <v>203.9</v>
      </c>
      <c r="AC4" s="46">
        <f>AD4*(Y4^0.5)</f>
        <v>18.0133283987163</v>
      </c>
      <c r="AD4" s="10">
        <v>10.4</v>
      </c>
      <c r="AE4" s="10">
        <v>259.8</v>
      </c>
      <c r="AF4" s="46">
        <f>AG4*(Y4^0.5)</f>
        <v>24.9415316289918</v>
      </c>
      <c r="AG4" s="10">
        <v>14.4</v>
      </c>
      <c r="AH4" s="46">
        <f>LN(AE4)-LN(AB4)</f>
        <v>0.242282426656089</v>
      </c>
      <c r="AI4" s="46">
        <f>(AF4^2)/(Y4*(AE4^2))+(AC4^2)/(Y4*(AB4^2))</f>
        <v>0.00567373053341771</v>
      </c>
      <c r="AJ4" s="10">
        <v>265.1</v>
      </c>
      <c r="AK4" s="46">
        <f>AL4*(Y4^0.5)</f>
        <v>15.0688420258492</v>
      </c>
      <c r="AL4" s="10">
        <v>8.7</v>
      </c>
      <c r="AM4" s="10">
        <v>279.3</v>
      </c>
      <c r="AN4" s="46">
        <f>AO4*(Y4^0.5)</f>
        <v>19.5721741255283</v>
      </c>
      <c r="AO4" s="10">
        <v>11.3</v>
      </c>
      <c r="AP4" s="46">
        <f>LN(AM4)-LN(AJ4)</f>
        <v>0.0521793596561508</v>
      </c>
      <c r="AQ4" s="46">
        <f>(AN4^2)/(Y4*(AM4^2))+(AK4^2)/(Y4*(AJ4^2))</f>
        <v>0.00271388141360589</v>
      </c>
      <c r="AR4" s="10">
        <v>64.6</v>
      </c>
      <c r="AS4" s="46">
        <f>AT4*(Y4^0.5)</f>
        <v>8.14063879557372</v>
      </c>
      <c r="AT4" s="10">
        <v>4.7</v>
      </c>
      <c r="AU4" s="10">
        <v>25.4</v>
      </c>
      <c r="AV4" s="46">
        <f>AW4*(Y4^0.5)</f>
        <v>5.71576766497729</v>
      </c>
      <c r="AW4" s="10">
        <v>3.3</v>
      </c>
      <c r="AX4" s="50">
        <f>(((Y4-1)*(AV4^2)+(Y4-1)*(AS4^2))/(Y4+Y4-2))^0.5</f>
        <v>7.03349130944227</v>
      </c>
      <c r="AY4" s="46">
        <f t="shared" ref="AY4:AY35" si="0">(AU4-AR4)/AX4</f>
        <v>-5.57333453264882</v>
      </c>
      <c r="AZ4" s="46">
        <f t="shared" ref="AZ4:AZ35" si="1">((Y4+Y4)/(Y4*Y4))+(AY4^2)/(2*(Y4+Y4))</f>
        <v>3.25517148440132</v>
      </c>
      <c r="CG4" s="10">
        <v>23.4</v>
      </c>
      <c r="CH4" s="46">
        <f>CI4*(Y4^0.5)</f>
        <v>3.29089653438087</v>
      </c>
      <c r="CI4" s="10">
        <v>1.9</v>
      </c>
      <c r="CJ4" s="10">
        <v>19.72</v>
      </c>
      <c r="CK4" s="46">
        <f>CL4*(Y4^0.5)</f>
        <v>16.2812775911474</v>
      </c>
      <c r="CL4" s="10">
        <v>9.4</v>
      </c>
      <c r="CM4" s="46">
        <f>LN(CJ4)-LN(CG4)</f>
        <v>-0.171102673189166</v>
      </c>
      <c r="CN4" s="46">
        <f>(CK4^2)/(Y4*(CJ4^2))+(CH4^2)/(Y4*(CG4^2))</f>
        <v>0.233810441751549</v>
      </c>
      <c r="CO4" s="10">
        <v>1.47</v>
      </c>
      <c r="CP4" s="46">
        <f>CQ4*(Y4^0.5)</f>
        <v>0.363730669589464</v>
      </c>
      <c r="CQ4" s="10">
        <v>0.21</v>
      </c>
      <c r="CR4" s="10">
        <v>1.25</v>
      </c>
      <c r="CS4" s="46">
        <f>CT4*(Y4^0.5)</f>
        <v>0.779422863405995</v>
      </c>
      <c r="CT4" s="10">
        <v>0.45</v>
      </c>
      <c r="CU4" s="46">
        <f>LN(CR4)-LN(CO4)</f>
        <v>-0.162118849476435</v>
      </c>
      <c r="CV4" s="46">
        <f>(CS4^2)/(Y4*(CR4^2))+(CP4^2)/(Y4*(CO4^2))</f>
        <v>0.150008163265306</v>
      </c>
    </row>
    <row r="5" spans="1:100">
      <c r="A5" s="1">
        <v>1</v>
      </c>
      <c r="B5" s="1" t="s">
        <v>70</v>
      </c>
      <c r="C5" s="1" t="s">
        <v>71</v>
      </c>
      <c r="D5" s="1" t="s">
        <v>72</v>
      </c>
      <c r="E5" s="1">
        <v>78.883</v>
      </c>
      <c r="F5" s="1" t="s">
        <v>73</v>
      </c>
      <c r="G5" s="6">
        <v>78.883</v>
      </c>
      <c r="H5" s="6">
        <v>-75.767</v>
      </c>
      <c r="I5" s="1">
        <v>2</v>
      </c>
      <c r="J5" s="13" t="s">
        <v>74</v>
      </c>
      <c r="K5" s="13" t="s">
        <v>74</v>
      </c>
      <c r="L5" s="23">
        <v>50</v>
      </c>
      <c r="M5" s="23">
        <v>-14.6</v>
      </c>
      <c r="N5" s="23">
        <v>101</v>
      </c>
      <c r="O5" s="28">
        <v>1</v>
      </c>
      <c r="P5" s="13" t="s">
        <v>75</v>
      </c>
      <c r="Q5" s="13" t="s">
        <v>75</v>
      </c>
      <c r="R5" s="1">
        <v>2001</v>
      </c>
      <c r="S5" s="34" t="s">
        <v>76</v>
      </c>
      <c r="T5" s="9">
        <v>9</v>
      </c>
      <c r="U5" s="34" t="s">
        <v>77</v>
      </c>
      <c r="V5" s="6">
        <v>0.4</v>
      </c>
      <c r="W5" s="6">
        <v>0.488999992609024</v>
      </c>
      <c r="X5" s="6">
        <v>0.2</v>
      </c>
      <c r="Y5" s="9">
        <v>3</v>
      </c>
      <c r="Z5" s="1" t="s">
        <v>81</v>
      </c>
      <c r="AA5" s="13" t="s">
        <v>79</v>
      </c>
      <c r="AB5" s="10">
        <v>263.5</v>
      </c>
      <c r="AC5" s="46">
        <f>AD5*(Y5^0.5)</f>
        <v>22.8630706599092</v>
      </c>
      <c r="AD5" s="10">
        <v>13.2</v>
      </c>
      <c r="AE5" s="10">
        <v>259.5</v>
      </c>
      <c r="AF5" s="46">
        <f>AG5*(Y5^0.5)</f>
        <v>32.0429399400242</v>
      </c>
      <c r="AG5" s="10">
        <v>18.5</v>
      </c>
      <c r="AH5" s="46">
        <f>LN(AE5)-LN(AB5)</f>
        <v>-0.0152966653754731</v>
      </c>
      <c r="AI5" s="46">
        <f>(AF5^2)/(Y5*(AE5^2))+(AC5^2)/(Y5*(AB5^2))</f>
        <v>0.00759189538160832</v>
      </c>
      <c r="AJ5" s="10">
        <v>194.9</v>
      </c>
      <c r="AK5" s="46">
        <f>AL5*(Y5^0.5)</f>
        <v>17.3205080756888</v>
      </c>
      <c r="AL5" s="10">
        <v>10</v>
      </c>
      <c r="AM5" s="10">
        <v>206.6</v>
      </c>
      <c r="AN5" s="46">
        <f>AO5*(Y5^0.5)</f>
        <v>21.1310198523403</v>
      </c>
      <c r="AO5" s="10">
        <v>12.2</v>
      </c>
      <c r="AP5" s="46">
        <f>LN(AM5)-LN(AJ5)</f>
        <v>0.0582979501720233</v>
      </c>
      <c r="AQ5" s="46">
        <f>(AN5^2)/(Y5*(AM5^2))+(AK5^2)/(Y5*(AJ5^2))</f>
        <v>0.00611960498418077</v>
      </c>
      <c r="AR5" s="10">
        <v>-55.3</v>
      </c>
      <c r="AS5" s="46">
        <f>AT5*(Y5^0.5)</f>
        <v>6.75499814951862</v>
      </c>
      <c r="AT5" s="10">
        <v>3.9</v>
      </c>
      <c r="AU5" s="10">
        <v>-55.3</v>
      </c>
      <c r="AV5" s="46">
        <f>AW5*(Y5^0.5)</f>
        <v>7.1014083110324</v>
      </c>
      <c r="AW5" s="10">
        <v>4.1</v>
      </c>
      <c r="AX5" s="50">
        <f>(((Y5-1)*(AV5^2)+(Y5-1)*(AS5^2))/(Y5+Y5-2))^0.5</f>
        <v>6.93036795559947</v>
      </c>
      <c r="AY5" s="46">
        <f t="shared" si="0"/>
        <v>0</v>
      </c>
      <c r="AZ5" s="46">
        <f t="shared" si="1"/>
        <v>0.666666666666667</v>
      </c>
      <c r="CG5" s="10">
        <v>36.6</v>
      </c>
      <c r="CH5" s="46">
        <f>CI5*(Y5^0.5)</f>
        <v>13.6832013797941</v>
      </c>
      <c r="CI5" s="10">
        <v>7.9</v>
      </c>
      <c r="CJ5" s="10">
        <v>33.78</v>
      </c>
      <c r="CK5" s="46">
        <f>CL5*(Y5^0.5)</f>
        <v>16.6276877526612</v>
      </c>
      <c r="CL5" s="10">
        <v>9.6</v>
      </c>
      <c r="CM5" s="46">
        <f>LN(CJ5)-LN(CG5)</f>
        <v>-0.0801793290276667</v>
      </c>
      <c r="CN5" s="46">
        <f>(CK5^2)/(Y5*(CJ5^2))+(CH5^2)/(Y5*(CG5^2))</f>
        <v>0.127354920995992</v>
      </c>
      <c r="CO5" s="10">
        <v>3.03</v>
      </c>
      <c r="CP5" s="46">
        <f>CQ5*(Y5^0.5)</f>
        <v>1.14315353299546</v>
      </c>
      <c r="CQ5" s="10">
        <v>0.66</v>
      </c>
      <c r="CR5" s="10">
        <v>2.83</v>
      </c>
      <c r="CS5" s="46">
        <f>CT5*(Y5^0.5)</f>
        <v>0.155884572681199</v>
      </c>
      <c r="CT5" s="10">
        <v>0.09</v>
      </c>
      <c r="CU5" s="46">
        <f>LN(CR5)-LN(CO5)</f>
        <v>-0.0682859078661313</v>
      </c>
      <c r="CV5" s="46">
        <f>(CS5^2)/(Y5*(CR5^2))+(CP5^2)/(Y5*(CO5^2))</f>
        <v>0.0484577036367794</v>
      </c>
    </row>
    <row r="6" spans="1:68">
      <c r="A6" s="1">
        <v>2</v>
      </c>
      <c r="B6" s="1" t="s">
        <v>82</v>
      </c>
      <c r="C6" s="1" t="s">
        <v>83</v>
      </c>
      <c r="D6" s="13" t="s">
        <v>84</v>
      </c>
      <c r="E6" s="1">
        <v>68.633</v>
      </c>
      <c r="F6" s="1" t="s">
        <v>85</v>
      </c>
      <c r="G6" s="6">
        <v>68.633</v>
      </c>
      <c r="H6" s="6">
        <v>-149.567</v>
      </c>
      <c r="I6" s="1">
        <v>2</v>
      </c>
      <c r="J6" s="13" t="s">
        <v>74</v>
      </c>
      <c r="K6" s="13" t="s">
        <v>74</v>
      </c>
      <c r="L6" s="7">
        <v>760</v>
      </c>
      <c r="M6" s="7">
        <v>-11.7</v>
      </c>
      <c r="N6" s="7">
        <v>226</v>
      </c>
      <c r="O6" s="28">
        <v>1</v>
      </c>
      <c r="P6" s="1" t="s">
        <v>75</v>
      </c>
      <c r="Q6" s="1" t="s">
        <v>75</v>
      </c>
      <c r="R6" s="1">
        <v>1997</v>
      </c>
      <c r="S6" s="35" t="s">
        <v>86</v>
      </c>
      <c r="T6" s="9">
        <v>1</v>
      </c>
      <c r="U6" s="34" t="s">
        <v>87</v>
      </c>
      <c r="V6" s="6">
        <v>3</v>
      </c>
      <c r="W6" s="6">
        <v>0.640999972820282</v>
      </c>
      <c r="X6" s="6">
        <v>15</v>
      </c>
      <c r="Y6" s="9">
        <v>9</v>
      </c>
      <c r="Z6" s="1" t="s">
        <v>88</v>
      </c>
      <c r="AA6" s="13" t="s">
        <v>89</v>
      </c>
      <c r="AB6" s="10">
        <v>1.48418</v>
      </c>
      <c r="AC6" s="46">
        <f>AD6*(Y6^0.5)</f>
        <v>0.85443</v>
      </c>
      <c r="AD6" s="10">
        <v>0.28481</v>
      </c>
      <c r="AE6" s="10">
        <v>1.16772</v>
      </c>
      <c r="AF6" s="46">
        <f>AG6*(Y6^0.5)</f>
        <v>0.75951</v>
      </c>
      <c r="AG6" s="10">
        <v>0.25317</v>
      </c>
      <c r="AH6" s="46">
        <f>LN(AE6)-LN(AB6)</f>
        <v>-0.239809301550469</v>
      </c>
      <c r="AI6" s="46">
        <f>(AF6^2)/(Y6*(AE6^2))+(AC6^2)/(Y6*(AB6^2))</f>
        <v>0.0838298624191238</v>
      </c>
      <c r="AJ6" s="10">
        <v>2.64557</v>
      </c>
      <c r="AK6" s="46">
        <f>AL6*(Y6^0.5)</f>
        <v>0.85443</v>
      </c>
      <c r="AL6" s="10">
        <v>0.28481</v>
      </c>
      <c r="AM6" s="10">
        <v>3.83228</v>
      </c>
      <c r="AN6" s="46">
        <f>AO6*(Y6^0.5)</f>
        <v>1.0443</v>
      </c>
      <c r="AO6" s="10">
        <v>0.348100000000001</v>
      </c>
      <c r="AP6" s="46">
        <f>LN(AM6)-LN(AJ6)</f>
        <v>0.370573383294292</v>
      </c>
      <c r="AQ6" s="46">
        <f>(AN6^2)/(Y6*(AM6^2))+(AK6^2)/(Y6*(AJ6^2))</f>
        <v>0.0198404464760921</v>
      </c>
      <c r="AR6" s="10">
        <v>1.2057</v>
      </c>
      <c r="AS6" s="46">
        <f>AT6*(Y6^0.5)</f>
        <v>0.85443</v>
      </c>
      <c r="AT6" s="10">
        <v>0.28481</v>
      </c>
      <c r="AU6" s="10">
        <v>2.70886</v>
      </c>
      <c r="AV6" s="46">
        <f>AW6*(Y6^0.5)</f>
        <v>0.99684</v>
      </c>
      <c r="AW6" s="10">
        <v>0.33228</v>
      </c>
      <c r="AX6" s="50">
        <f>(((Y6-1)*(AV6^2)+(Y6-1)*(AS6^2))/(Y6+Y6-2))^0.5</f>
        <v>0.928369702893196</v>
      </c>
      <c r="AY6" s="46">
        <f t="shared" si="0"/>
        <v>1.61913943907854</v>
      </c>
      <c r="AZ6" s="46">
        <f t="shared" si="1"/>
        <v>0.295044792310544</v>
      </c>
      <c r="BA6" s="42">
        <v>1426</v>
      </c>
      <c r="BB6" s="46">
        <f>BC6*(Y6^0.5)</f>
        <v>1913.79</v>
      </c>
      <c r="BC6" s="42">
        <v>637.93</v>
      </c>
      <c r="BD6" s="42">
        <v>1413</v>
      </c>
      <c r="BE6" s="46">
        <f>BF6*(Y6^0.5)</f>
        <v>807.21</v>
      </c>
      <c r="BF6" s="42">
        <v>269.07</v>
      </c>
      <c r="BG6" s="46">
        <f>LN(BD6)-LN(BA6)</f>
        <v>-0.00915821828971453</v>
      </c>
      <c r="BH6" s="46">
        <f>(BE6^2)/(Y6*(BD6^2))+(BB6^2)/(Y6*(BA6^2))</f>
        <v>0.236389145691572</v>
      </c>
      <c r="BI6" s="10">
        <v>682</v>
      </c>
      <c r="BJ6" s="46">
        <f>BK6*(Y6^0.5)</f>
        <v>423</v>
      </c>
      <c r="BK6" s="10">
        <v>141</v>
      </c>
      <c r="BL6" s="10">
        <v>527</v>
      </c>
      <c r="BM6" s="46">
        <f>BN6*(Y6^0.5)</f>
        <v>429</v>
      </c>
      <c r="BN6" s="10">
        <v>143</v>
      </c>
      <c r="BO6" s="46">
        <f>LN(BL6)-LN(BI6)</f>
        <v>-0.2578291093021</v>
      </c>
      <c r="BP6" s="46">
        <f>(BM6^2)/(Y6*(BL6^2))+(BJ6^2)/(Y6*(BI6^2))</f>
        <v>0.116372769769115</v>
      </c>
    </row>
    <row r="7" spans="1:68">
      <c r="A7" s="1">
        <v>2</v>
      </c>
      <c r="B7" s="1" t="s">
        <v>82</v>
      </c>
      <c r="C7" s="1" t="s">
        <v>83</v>
      </c>
      <c r="D7" s="13" t="s">
        <v>84</v>
      </c>
      <c r="E7" s="1">
        <v>68.633</v>
      </c>
      <c r="F7" s="1" t="s">
        <v>85</v>
      </c>
      <c r="G7" s="6">
        <v>68.633</v>
      </c>
      <c r="H7" s="6">
        <v>-149.567</v>
      </c>
      <c r="I7" s="1">
        <v>2</v>
      </c>
      <c r="J7" s="13" t="s">
        <v>74</v>
      </c>
      <c r="K7" s="13" t="s">
        <v>74</v>
      </c>
      <c r="L7" s="7">
        <v>760</v>
      </c>
      <c r="M7" s="7">
        <v>-11.7</v>
      </c>
      <c r="N7" s="7">
        <v>226</v>
      </c>
      <c r="O7" s="28">
        <v>1</v>
      </c>
      <c r="P7" s="1" t="s">
        <v>75</v>
      </c>
      <c r="Q7" s="1" t="s">
        <v>75</v>
      </c>
      <c r="R7" s="1">
        <v>1997</v>
      </c>
      <c r="S7" s="35" t="s">
        <v>86</v>
      </c>
      <c r="T7" s="9">
        <v>1</v>
      </c>
      <c r="U7" s="34" t="s">
        <v>87</v>
      </c>
      <c r="V7" s="6">
        <v>2.5</v>
      </c>
      <c r="W7" s="6">
        <v>0.640999972820282</v>
      </c>
      <c r="X7" s="6">
        <v>15</v>
      </c>
      <c r="Y7" s="9">
        <v>9</v>
      </c>
      <c r="Z7" s="1" t="s">
        <v>90</v>
      </c>
      <c r="AA7" s="13" t="s">
        <v>89</v>
      </c>
      <c r="AB7" s="10">
        <v>2.84494</v>
      </c>
      <c r="AC7" s="46">
        <f>AD7*(Y7^0.5)</f>
        <v>1.23417</v>
      </c>
      <c r="AD7" s="10">
        <v>0.41139</v>
      </c>
      <c r="AE7" s="10">
        <v>3.08228</v>
      </c>
      <c r="AF7" s="46">
        <f>AG7*(Y7^0.5)</f>
        <v>1.32912</v>
      </c>
      <c r="AG7" s="10">
        <v>0.44304</v>
      </c>
      <c r="AH7" s="46">
        <f>LN(AE7)-LN(AB7)</f>
        <v>0.0801276051436697</v>
      </c>
      <c r="AI7" s="46">
        <f>(AF7^2)/(Y7*(AE7^2))+(AC7^2)/(Y7*(AB7^2))</f>
        <v>0.0415708884455448</v>
      </c>
      <c r="AJ7" s="10">
        <v>3.48418</v>
      </c>
      <c r="AK7" s="46">
        <f>AL7*(Y7^0.5)</f>
        <v>0.66456</v>
      </c>
      <c r="AL7" s="10">
        <v>0.22152</v>
      </c>
      <c r="AM7" s="10">
        <v>4.65506</v>
      </c>
      <c r="AN7" s="46">
        <f>AO7*(Y7^0.5)</f>
        <v>1.85127</v>
      </c>
      <c r="AO7" s="10">
        <v>0.61709</v>
      </c>
      <c r="AP7" s="46">
        <f>LN(AM7)-LN(AJ7)</f>
        <v>0.2897220776034</v>
      </c>
      <c r="AQ7" s="46">
        <f>(AN7^2)/(Y7*(AM7^2))+(AK7^2)/(Y7*(AJ7^2))</f>
        <v>0.0216152863560037</v>
      </c>
      <c r="AR7" s="10">
        <v>0.572785</v>
      </c>
      <c r="AS7" s="46">
        <f>AT7*(Y7^0.5)</f>
        <v>0.85443</v>
      </c>
      <c r="AT7" s="10">
        <v>0.28481</v>
      </c>
      <c r="AU7" s="10">
        <v>1.52215</v>
      </c>
      <c r="AV7" s="46">
        <f>AW7*(Y7^0.5)</f>
        <v>1.56645</v>
      </c>
      <c r="AW7" s="10">
        <v>0.52215</v>
      </c>
      <c r="AX7" s="50">
        <f>(((Y7-1)*(AV7^2)+(Y7-1)*(AS7^2))/(Y7+Y7-2))^0.5</f>
        <v>1.2617084107273</v>
      </c>
      <c r="AY7" s="46">
        <f t="shared" si="0"/>
        <v>0.752444060710311</v>
      </c>
      <c r="AZ7" s="46">
        <f t="shared" si="1"/>
        <v>0.237949224013839</v>
      </c>
      <c r="BA7" s="42">
        <v>811</v>
      </c>
      <c r="BB7" s="46">
        <f>BC7*(Y7^0.5)</f>
        <v>1320.3</v>
      </c>
      <c r="BC7" s="42">
        <v>440.1</v>
      </c>
      <c r="BD7" s="42">
        <v>527</v>
      </c>
      <c r="BE7" s="46">
        <f>BF7*(Y7^0.5)</f>
        <v>510.12</v>
      </c>
      <c r="BF7" s="42">
        <v>170.04</v>
      </c>
      <c r="BG7" s="46">
        <f>LN(BD7)-LN(BA7)</f>
        <v>-0.431067505574051</v>
      </c>
      <c r="BH7" s="46">
        <f>(BE7^2)/(Y7*(BD7^2))+(BB7^2)/(Y7*(BA7^2))</f>
        <v>0.398590789406453</v>
      </c>
      <c r="BI7" s="10">
        <v>325</v>
      </c>
      <c r="BJ7" s="46">
        <f>BK7*(Y7^0.5)</f>
        <v>261</v>
      </c>
      <c r="BK7" s="10">
        <v>87</v>
      </c>
      <c r="BL7" s="10">
        <v>208</v>
      </c>
      <c r="BM7" s="46">
        <f>BN7*(Y7^0.5)</f>
        <v>102</v>
      </c>
      <c r="BN7" s="10">
        <v>34</v>
      </c>
      <c r="BO7" s="46">
        <f>LN(BL7)-LN(BI7)</f>
        <v>-0.44628710262842</v>
      </c>
      <c r="BP7" s="46">
        <f>(BM7^2)/(Y7*(BL7^2))+(BJ7^2)/(Y7*(BI7^2))</f>
        <v>0.0983788461538461</v>
      </c>
    </row>
    <row r="8" spans="1:52">
      <c r="A8" s="1">
        <v>3</v>
      </c>
      <c r="B8" s="1" t="s">
        <v>91</v>
      </c>
      <c r="C8" s="1" t="s">
        <v>92</v>
      </c>
      <c r="D8" s="13" t="s">
        <v>84</v>
      </c>
      <c r="E8" s="14">
        <v>34.982</v>
      </c>
      <c r="F8" s="14" t="s">
        <v>93</v>
      </c>
      <c r="G8" s="17">
        <v>34.982</v>
      </c>
      <c r="H8" s="17">
        <v>-97.521</v>
      </c>
      <c r="I8" s="1">
        <v>1</v>
      </c>
      <c r="J8" s="1" t="s">
        <v>94</v>
      </c>
      <c r="K8" s="1" t="s">
        <v>94</v>
      </c>
      <c r="L8" s="24">
        <v>345</v>
      </c>
      <c r="M8" s="24">
        <v>16.23</v>
      </c>
      <c r="N8" s="24">
        <v>905</v>
      </c>
      <c r="O8" s="29">
        <v>2</v>
      </c>
      <c r="P8" s="1" t="s">
        <v>95</v>
      </c>
      <c r="Q8" s="1" t="s">
        <v>95</v>
      </c>
      <c r="R8" s="1">
        <v>2010</v>
      </c>
      <c r="S8" s="34" t="s">
        <v>96</v>
      </c>
      <c r="T8" s="9">
        <v>11</v>
      </c>
      <c r="U8" s="34" t="s">
        <v>77</v>
      </c>
      <c r="V8" s="17">
        <v>1.7</v>
      </c>
      <c r="W8" s="39">
        <v>0.640999972820282</v>
      </c>
      <c r="X8" s="6">
        <v>-1.76</v>
      </c>
      <c r="Y8" s="9">
        <v>6</v>
      </c>
      <c r="Z8" s="1" t="s">
        <v>97</v>
      </c>
      <c r="AA8" s="14" t="s">
        <v>98</v>
      </c>
      <c r="AB8" s="42">
        <v>2.37</v>
      </c>
      <c r="AC8" s="46">
        <f t="shared" ref="AC8:AC27" si="2">AD8*(Y8^0.5)</f>
        <v>0.465403051128804</v>
      </c>
      <c r="AD8" s="42">
        <v>0.19</v>
      </c>
      <c r="AE8" s="42">
        <v>2.53</v>
      </c>
      <c r="AF8" s="46">
        <f t="shared" ref="AF8:AF27" si="3">AG8*(Y8^0.5)</f>
        <v>1.42070405081424</v>
      </c>
      <c r="AG8" s="42">
        <v>0.58</v>
      </c>
      <c r="AH8" s="46">
        <f t="shared" ref="AH8:AH27" si="4">LN(AE8)-LN(AB8)</f>
        <v>0.065329347592389</v>
      </c>
      <c r="AI8" s="46">
        <f t="shared" ref="AI8:AI27" si="5">(AF8^2)/(Y8*(AE8^2))+(AC8^2)/(Y8*(AB8^2))</f>
        <v>0.0589821421426081</v>
      </c>
      <c r="AJ8" s="42">
        <v>2.33</v>
      </c>
      <c r="AK8" s="46">
        <f t="shared" ref="AK8:AK27" si="6">AL8*(Y8^0.5)</f>
        <v>1.20024997396376</v>
      </c>
      <c r="AL8" s="42">
        <v>0.49</v>
      </c>
      <c r="AM8" s="42">
        <v>2.47</v>
      </c>
      <c r="AN8" s="46">
        <f t="shared" ref="AN8:AN27" si="7">AO8*(Y8^0.5)</f>
        <v>1.20024997396376</v>
      </c>
      <c r="AO8" s="42">
        <v>0.49</v>
      </c>
      <c r="AP8" s="46">
        <f t="shared" ref="AP8:AP27" si="8">LN(AM8)-LN(AJ8)</f>
        <v>0.0583498830622766</v>
      </c>
      <c r="AQ8" s="46">
        <f t="shared" ref="AQ8:AQ27" si="9">(AN8^2)/(Y8*(AM8^2))+(AK8^2)/(Y8*(AJ8^2))</f>
        <v>0.0835811197997374</v>
      </c>
      <c r="AR8" s="42">
        <v>-0.48</v>
      </c>
      <c r="AS8" s="46">
        <f t="shared" ref="AS8:AS27" si="10">AT8*(Y8^0.5)</f>
        <v>0.783836717690617</v>
      </c>
      <c r="AT8" s="42">
        <v>0.32</v>
      </c>
      <c r="AU8" s="42">
        <v>-0.16</v>
      </c>
      <c r="AV8" s="46">
        <f t="shared" ref="AV8:AV27" si="11">AW8*(Y8^0.5)</f>
        <v>1.17575507653593</v>
      </c>
      <c r="AW8" s="42">
        <v>0.48</v>
      </c>
      <c r="AX8" s="50">
        <f t="shared" ref="AX8:AX27" si="12">(((Y8-1)*(AV8^2)+(Y8-1)*(AS8^2))/(Y8+Y8-2))^0.5</f>
        <v>0.999199679743744</v>
      </c>
      <c r="AY8" s="46">
        <f t="shared" si="0"/>
        <v>0.320256307610174</v>
      </c>
      <c r="AZ8" s="46">
        <f t="shared" si="1"/>
        <v>0.337606837606838</v>
      </c>
    </row>
    <row r="9" spans="1:52">
      <c r="A9" s="1">
        <v>3</v>
      </c>
      <c r="B9" s="1" t="s">
        <v>91</v>
      </c>
      <c r="C9" s="1" t="s">
        <v>92</v>
      </c>
      <c r="D9" s="13" t="s">
        <v>84</v>
      </c>
      <c r="E9" s="14">
        <v>34.982</v>
      </c>
      <c r="F9" s="14" t="s">
        <v>93</v>
      </c>
      <c r="G9" s="17">
        <v>34.982</v>
      </c>
      <c r="H9" s="17">
        <v>-97.521</v>
      </c>
      <c r="I9" s="1">
        <v>1</v>
      </c>
      <c r="J9" s="1" t="s">
        <v>94</v>
      </c>
      <c r="K9" s="1" t="s">
        <v>94</v>
      </c>
      <c r="L9" s="24">
        <v>345</v>
      </c>
      <c r="M9" s="24">
        <v>16.23</v>
      </c>
      <c r="N9" s="24">
        <v>905</v>
      </c>
      <c r="O9" s="29">
        <v>2</v>
      </c>
      <c r="P9" s="1" t="s">
        <v>95</v>
      </c>
      <c r="Q9" s="1" t="s">
        <v>95</v>
      </c>
      <c r="R9" s="1">
        <v>2011</v>
      </c>
      <c r="S9" s="34" t="s">
        <v>96</v>
      </c>
      <c r="T9" s="9">
        <v>12</v>
      </c>
      <c r="U9" s="34" t="s">
        <v>77</v>
      </c>
      <c r="V9" s="17">
        <v>1.7</v>
      </c>
      <c r="W9" s="39">
        <v>0.640999972820282</v>
      </c>
      <c r="X9" s="6">
        <v>-1.76</v>
      </c>
      <c r="Y9" s="9">
        <v>6</v>
      </c>
      <c r="Z9" s="1" t="s">
        <v>97</v>
      </c>
      <c r="AA9" s="14" t="s">
        <v>98</v>
      </c>
      <c r="AB9" s="10">
        <v>2.37</v>
      </c>
      <c r="AC9" s="46">
        <f t="shared" si="2"/>
        <v>0.465403051128804</v>
      </c>
      <c r="AD9" s="10">
        <v>0.19</v>
      </c>
      <c r="AE9" s="10">
        <v>2.53</v>
      </c>
      <c r="AF9" s="46">
        <f t="shared" si="3"/>
        <v>1.42070405081424</v>
      </c>
      <c r="AG9" s="10">
        <v>0.58</v>
      </c>
      <c r="AH9" s="46">
        <f t="shared" si="4"/>
        <v>0.065329347592389</v>
      </c>
      <c r="AI9" s="46">
        <f t="shared" si="5"/>
        <v>0.0589821421426081</v>
      </c>
      <c r="AJ9" s="44">
        <v>2.33</v>
      </c>
      <c r="AK9" s="46">
        <f t="shared" si="6"/>
        <v>1.20024997396376</v>
      </c>
      <c r="AL9" s="44">
        <v>0.49</v>
      </c>
      <c r="AM9" s="44">
        <v>2.47</v>
      </c>
      <c r="AN9" s="46">
        <f t="shared" si="7"/>
        <v>1.20024997396376</v>
      </c>
      <c r="AO9" s="44">
        <v>0.49</v>
      </c>
      <c r="AP9" s="46">
        <f t="shared" si="8"/>
        <v>0.0583498830622766</v>
      </c>
      <c r="AQ9" s="46">
        <f t="shared" si="9"/>
        <v>0.0835811197997374</v>
      </c>
      <c r="AR9" s="44">
        <v>-0.48</v>
      </c>
      <c r="AS9" s="46">
        <f t="shared" si="10"/>
        <v>0.783836717690617</v>
      </c>
      <c r="AT9" s="44">
        <v>0.32</v>
      </c>
      <c r="AU9" s="44">
        <v>-0.62</v>
      </c>
      <c r="AV9" s="46">
        <f t="shared" si="11"/>
        <v>0.514392845984467</v>
      </c>
      <c r="AW9" s="44">
        <v>0.21</v>
      </c>
      <c r="AX9" s="50">
        <f t="shared" si="12"/>
        <v>0.662947961758689</v>
      </c>
      <c r="AY9" s="46">
        <f t="shared" si="0"/>
        <v>-0.211177962790026</v>
      </c>
      <c r="AZ9" s="46">
        <f t="shared" si="1"/>
        <v>0.335191505498673</v>
      </c>
    </row>
    <row r="10" spans="1:52">
      <c r="A10" s="1">
        <v>3</v>
      </c>
      <c r="B10" s="1" t="s">
        <v>99</v>
      </c>
      <c r="C10" s="1" t="s">
        <v>92</v>
      </c>
      <c r="D10" s="13" t="s">
        <v>84</v>
      </c>
      <c r="E10" s="14">
        <v>34.982</v>
      </c>
      <c r="F10" s="14" t="s">
        <v>93</v>
      </c>
      <c r="G10" s="17">
        <v>34.982</v>
      </c>
      <c r="H10" s="17">
        <v>-97.521</v>
      </c>
      <c r="I10" s="1">
        <v>1</v>
      </c>
      <c r="J10" s="1" t="s">
        <v>94</v>
      </c>
      <c r="K10" s="1" t="s">
        <v>94</v>
      </c>
      <c r="L10" s="24">
        <v>345</v>
      </c>
      <c r="M10" s="24">
        <v>16.23</v>
      </c>
      <c r="N10" s="24">
        <v>905</v>
      </c>
      <c r="O10" s="29">
        <v>2</v>
      </c>
      <c r="P10" s="1" t="s">
        <v>95</v>
      </c>
      <c r="Q10" s="1" t="s">
        <v>95</v>
      </c>
      <c r="R10" s="1">
        <v>2009</v>
      </c>
      <c r="S10" s="35" t="s">
        <v>86</v>
      </c>
      <c r="T10" s="9">
        <v>1</v>
      </c>
      <c r="U10" s="34" t="s">
        <v>87</v>
      </c>
      <c r="V10" s="17">
        <v>2.8</v>
      </c>
      <c r="W10" s="39">
        <v>0.640999972820282</v>
      </c>
      <c r="X10" s="6">
        <v>-2.25</v>
      </c>
      <c r="Y10" s="9">
        <v>4</v>
      </c>
      <c r="Z10" s="1" t="s">
        <v>100</v>
      </c>
      <c r="AA10" s="14" t="s">
        <v>98</v>
      </c>
      <c r="AB10" s="10">
        <v>6.74607</v>
      </c>
      <c r="AC10" s="46">
        <f t="shared" si="2"/>
        <v>0.514180000000002</v>
      </c>
      <c r="AD10" s="10">
        <v>0.257090000000001</v>
      </c>
      <c r="AE10" s="10">
        <v>5.80651</v>
      </c>
      <c r="AF10" s="46">
        <f t="shared" si="3"/>
        <v>0.57142</v>
      </c>
      <c r="AG10" s="10">
        <v>0.28571</v>
      </c>
      <c r="AH10" s="46">
        <f t="shared" si="4"/>
        <v>-0.149980411194979</v>
      </c>
      <c r="AI10" s="46">
        <f t="shared" si="5"/>
        <v>0.00387348475412355</v>
      </c>
      <c r="AJ10" s="48">
        <v>4.60215</v>
      </c>
      <c r="AK10" s="46">
        <f t="shared" si="6"/>
        <v>0.3871</v>
      </c>
      <c r="AL10" s="48">
        <v>0.19355</v>
      </c>
      <c r="AM10" s="48">
        <v>3.76344</v>
      </c>
      <c r="AN10" s="46">
        <f t="shared" si="7"/>
        <v>0.3871</v>
      </c>
      <c r="AO10" s="48">
        <v>0.19355</v>
      </c>
      <c r="AP10" s="46">
        <f t="shared" si="8"/>
        <v>-0.201190152847355</v>
      </c>
      <c r="AQ10" s="46">
        <f t="shared" si="9"/>
        <v>0.0044136865668077</v>
      </c>
      <c r="AR10" s="48">
        <v>-2.11707</v>
      </c>
      <c r="AS10" s="46">
        <f t="shared" si="10"/>
        <v>0.30116</v>
      </c>
      <c r="AT10" s="48">
        <v>0.15058</v>
      </c>
      <c r="AU10" s="48">
        <v>-1.9976</v>
      </c>
      <c r="AV10" s="46">
        <f t="shared" si="11"/>
        <v>0.2366</v>
      </c>
      <c r="AW10" s="48">
        <v>0.1183</v>
      </c>
      <c r="AX10" s="50">
        <f t="shared" si="12"/>
        <v>0.270810732431342</v>
      </c>
      <c r="AY10" s="46">
        <f t="shared" si="0"/>
        <v>0.441156814308638</v>
      </c>
      <c r="AZ10" s="46">
        <f t="shared" si="1"/>
        <v>0.512163708425684</v>
      </c>
    </row>
    <row r="11" spans="1:52">
      <c r="A11" s="1">
        <v>3</v>
      </c>
      <c r="B11" s="1" t="s">
        <v>91</v>
      </c>
      <c r="C11" s="1" t="s">
        <v>92</v>
      </c>
      <c r="D11" s="13" t="s">
        <v>84</v>
      </c>
      <c r="E11" s="14">
        <v>34.982</v>
      </c>
      <c r="F11" s="14" t="s">
        <v>93</v>
      </c>
      <c r="G11" s="17">
        <v>34.982</v>
      </c>
      <c r="H11" s="17">
        <v>-97.521</v>
      </c>
      <c r="I11" s="1">
        <v>1</v>
      </c>
      <c r="J11" s="1" t="s">
        <v>94</v>
      </c>
      <c r="K11" s="1" t="s">
        <v>94</v>
      </c>
      <c r="L11" s="24">
        <v>345</v>
      </c>
      <c r="M11" s="24">
        <v>16.23</v>
      </c>
      <c r="N11" s="24">
        <v>905</v>
      </c>
      <c r="O11" s="29">
        <v>2</v>
      </c>
      <c r="P11" s="1" t="s">
        <v>95</v>
      </c>
      <c r="Q11" s="1" t="s">
        <v>95</v>
      </c>
      <c r="R11" s="1">
        <v>2010</v>
      </c>
      <c r="S11" s="35" t="s">
        <v>86</v>
      </c>
      <c r="T11" s="9">
        <v>2</v>
      </c>
      <c r="U11" s="34" t="s">
        <v>87</v>
      </c>
      <c r="V11" s="17">
        <v>2.8</v>
      </c>
      <c r="W11" s="39">
        <v>0.640999972820282</v>
      </c>
      <c r="X11" s="6">
        <v>-2.25</v>
      </c>
      <c r="Y11" s="9">
        <v>4</v>
      </c>
      <c r="Z11" s="1" t="s">
        <v>100</v>
      </c>
      <c r="AA11" s="14" t="s">
        <v>98</v>
      </c>
      <c r="AB11" s="42">
        <v>7.35</v>
      </c>
      <c r="AC11" s="46">
        <f t="shared" si="2"/>
        <v>1.96</v>
      </c>
      <c r="AD11" s="42">
        <v>0.98</v>
      </c>
      <c r="AE11" s="42">
        <v>6.53</v>
      </c>
      <c r="AF11" s="46">
        <f t="shared" si="3"/>
        <v>1.3</v>
      </c>
      <c r="AG11" s="42">
        <v>0.65</v>
      </c>
      <c r="AH11" s="46">
        <f t="shared" si="4"/>
        <v>-0.118293369936405</v>
      </c>
      <c r="AI11" s="46">
        <f t="shared" si="5"/>
        <v>0.0276861052286524</v>
      </c>
      <c r="AJ11" s="42">
        <v>6.03</v>
      </c>
      <c r="AK11" s="46">
        <f t="shared" si="6"/>
        <v>1.48</v>
      </c>
      <c r="AL11" s="42">
        <v>0.74</v>
      </c>
      <c r="AM11" s="42">
        <v>4.8</v>
      </c>
      <c r="AN11" s="46">
        <f t="shared" si="7"/>
        <v>1.48</v>
      </c>
      <c r="AO11" s="42">
        <v>0.74</v>
      </c>
      <c r="AP11" s="46">
        <f t="shared" si="8"/>
        <v>-0.228131092825249</v>
      </c>
      <c r="AQ11" s="46">
        <f t="shared" si="9"/>
        <v>0.0388274943861401</v>
      </c>
      <c r="AR11" s="42">
        <v>-1.19</v>
      </c>
      <c r="AS11" s="46">
        <f t="shared" si="10"/>
        <v>0.64</v>
      </c>
      <c r="AT11" s="42">
        <v>0.32</v>
      </c>
      <c r="AU11" s="42">
        <v>-1.68</v>
      </c>
      <c r="AV11" s="46">
        <f t="shared" si="11"/>
        <v>0.86</v>
      </c>
      <c r="AW11" s="42">
        <v>0.43</v>
      </c>
      <c r="AX11" s="50">
        <f t="shared" si="12"/>
        <v>0.758023746329889</v>
      </c>
      <c r="AY11" s="46">
        <f t="shared" si="0"/>
        <v>-0.646417743998687</v>
      </c>
      <c r="AZ11" s="46">
        <f t="shared" si="1"/>
        <v>0.526115993734772</v>
      </c>
    </row>
    <row r="12" spans="1:52">
      <c r="A12" s="1">
        <v>3</v>
      </c>
      <c r="B12" s="1" t="s">
        <v>91</v>
      </c>
      <c r="C12" s="1" t="s">
        <v>92</v>
      </c>
      <c r="D12" s="13" t="s">
        <v>84</v>
      </c>
      <c r="E12" s="14">
        <v>34.982</v>
      </c>
      <c r="F12" s="14" t="s">
        <v>93</v>
      </c>
      <c r="G12" s="17">
        <v>34.982</v>
      </c>
      <c r="H12" s="17">
        <v>-97.521</v>
      </c>
      <c r="I12" s="1">
        <v>1</v>
      </c>
      <c r="J12" s="1" t="s">
        <v>94</v>
      </c>
      <c r="K12" s="1" t="s">
        <v>94</v>
      </c>
      <c r="L12" s="24">
        <v>345</v>
      </c>
      <c r="M12" s="24">
        <v>16.23</v>
      </c>
      <c r="N12" s="24">
        <v>905</v>
      </c>
      <c r="O12" s="29">
        <v>2</v>
      </c>
      <c r="P12" s="1" t="s">
        <v>95</v>
      </c>
      <c r="Q12" s="1" t="s">
        <v>95</v>
      </c>
      <c r="R12" s="1">
        <v>2011</v>
      </c>
      <c r="S12" s="35" t="s">
        <v>86</v>
      </c>
      <c r="T12" s="9">
        <v>3</v>
      </c>
      <c r="U12" s="34" t="s">
        <v>87</v>
      </c>
      <c r="V12" s="17">
        <v>2.8</v>
      </c>
      <c r="W12" s="39">
        <v>1.15499997138977</v>
      </c>
      <c r="X12" s="6">
        <v>-2.25</v>
      </c>
      <c r="Y12" s="9">
        <v>4</v>
      </c>
      <c r="Z12" s="1" t="s">
        <v>100</v>
      </c>
      <c r="AA12" s="14" t="s">
        <v>98</v>
      </c>
      <c r="AB12" s="10">
        <v>4.86</v>
      </c>
      <c r="AC12" s="46">
        <f t="shared" si="2"/>
        <v>1.52</v>
      </c>
      <c r="AD12" s="10">
        <v>0.76</v>
      </c>
      <c r="AE12" s="10">
        <v>3.81</v>
      </c>
      <c r="AF12" s="46">
        <f t="shared" si="3"/>
        <v>1.14</v>
      </c>
      <c r="AG12" s="10">
        <v>0.57</v>
      </c>
      <c r="AH12" s="46">
        <f t="shared" si="4"/>
        <v>-0.243409248773793</v>
      </c>
      <c r="AI12" s="46">
        <f t="shared" si="5"/>
        <v>0.0468363115594629</v>
      </c>
      <c r="AJ12" s="44">
        <v>3.76</v>
      </c>
      <c r="AK12" s="46">
        <f t="shared" si="6"/>
        <v>0.98</v>
      </c>
      <c r="AL12" s="44">
        <v>0.49</v>
      </c>
      <c r="AM12" s="44">
        <v>2.78</v>
      </c>
      <c r="AN12" s="46">
        <f t="shared" si="7"/>
        <v>0.98</v>
      </c>
      <c r="AO12" s="44">
        <v>0.49</v>
      </c>
      <c r="AP12" s="46">
        <f t="shared" si="8"/>
        <v>-0.301968029699258</v>
      </c>
      <c r="AQ12" s="46">
        <f t="shared" si="9"/>
        <v>0.048050313124347</v>
      </c>
      <c r="AR12" s="44">
        <v>-0.91</v>
      </c>
      <c r="AS12" s="46">
        <f t="shared" si="10"/>
        <v>2.14</v>
      </c>
      <c r="AT12" s="44">
        <v>1.07</v>
      </c>
      <c r="AU12" s="44">
        <v>-1.68</v>
      </c>
      <c r="AV12" s="46">
        <f t="shared" si="11"/>
        <v>0.86</v>
      </c>
      <c r="AW12" s="44">
        <v>0.43</v>
      </c>
      <c r="AX12" s="50">
        <f t="shared" si="12"/>
        <v>1.6308280105517</v>
      </c>
      <c r="AY12" s="46">
        <f t="shared" si="0"/>
        <v>-0.472152792948114</v>
      </c>
      <c r="AZ12" s="46">
        <f t="shared" si="1"/>
        <v>0.513933016243044</v>
      </c>
    </row>
    <row r="13" spans="1:60">
      <c r="A13" s="1">
        <v>4</v>
      </c>
      <c r="B13" s="14" t="s">
        <v>101</v>
      </c>
      <c r="C13" s="1" t="s">
        <v>102</v>
      </c>
      <c r="D13" s="14" t="s">
        <v>103</v>
      </c>
      <c r="E13" s="14">
        <v>51.15</v>
      </c>
      <c r="F13" s="14">
        <v>4.4</v>
      </c>
      <c r="G13" s="17">
        <v>51.15</v>
      </c>
      <c r="H13" s="17">
        <v>4.4</v>
      </c>
      <c r="I13" s="1">
        <v>1</v>
      </c>
      <c r="J13" s="1" t="s">
        <v>94</v>
      </c>
      <c r="K13" s="1" t="s">
        <v>94</v>
      </c>
      <c r="L13" s="24">
        <v>9</v>
      </c>
      <c r="M13" s="24">
        <v>9.6</v>
      </c>
      <c r="N13" s="24">
        <v>776</v>
      </c>
      <c r="O13" s="29">
        <v>3</v>
      </c>
      <c r="P13" s="1" t="s">
        <v>104</v>
      </c>
      <c r="Q13" s="1" t="s">
        <v>104</v>
      </c>
      <c r="R13" s="14">
        <v>2003</v>
      </c>
      <c r="S13" s="35" t="s">
        <v>86</v>
      </c>
      <c r="T13" s="9">
        <v>1</v>
      </c>
      <c r="U13" s="34" t="s">
        <v>87</v>
      </c>
      <c r="V13" s="17">
        <v>3</v>
      </c>
      <c r="W13" s="39">
        <v>1.15499997138977</v>
      </c>
      <c r="Y13" s="43">
        <v>6</v>
      </c>
      <c r="Z13" s="14" t="s">
        <v>105</v>
      </c>
      <c r="AA13" s="14" t="s">
        <v>106</v>
      </c>
      <c r="AB13" s="42">
        <v>224.52</v>
      </c>
      <c r="AC13" s="46">
        <f t="shared" si="2"/>
        <v>325.169763354467</v>
      </c>
      <c r="AD13" s="42">
        <v>132.75</v>
      </c>
      <c r="AE13" s="42">
        <v>227.1</v>
      </c>
      <c r="AF13" s="46">
        <f t="shared" si="3"/>
        <v>278.70294293387</v>
      </c>
      <c r="AG13" s="42">
        <v>113.78</v>
      </c>
      <c r="AH13" s="46">
        <f t="shared" si="4"/>
        <v>0.0114256590375144</v>
      </c>
      <c r="AI13" s="46">
        <f t="shared" si="5"/>
        <v>0.600603788354457</v>
      </c>
      <c r="AJ13" s="42">
        <v>148.05</v>
      </c>
      <c r="AK13" s="46">
        <f t="shared" si="6"/>
        <v>153.485027282794</v>
      </c>
      <c r="AL13" s="42">
        <v>62.66</v>
      </c>
      <c r="AM13" s="42">
        <v>145.45</v>
      </c>
      <c r="AN13" s="46">
        <f t="shared" si="7"/>
        <v>133.154262417694</v>
      </c>
      <c r="AO13" s="42">
        <v>54.36</v>
      </c>
      <c r="AP13" s="46">
        <f t="shared" si="8"/>
        <v>-0.0177176696063892</v>
      </c>
      <c r="AQ13" s="46">
        <f t="shared" si="9"/>
        <v>0.318807303699902</v>
      </c>
      <c r="AR13" s="42">
        <v>-79.6</v>
      </c>
      <c r="AS13" s="46">
        <f t="shared" si="10"/>
        <v>322.377345047694</v>
      </c>
      <c r="AT13" s="42">
        <v>131.61</v>
      </c>
      <c r="AU13" s="42">
        <v>-87.56</v>
      </c>
      <c r="AV13" s="46">
        <f t="shared" si="11"/>
        <v>274.63678996085</v>
      </c>
      <c r="AW13" s="42">
        <v>112.12</v>
      </c>
      <c r="AX13" s="50">
        <f t="shared" si="12"/>
        <v>299.459946403522</v>
      </c>
      <c r="AY13" s="46">
        <f t="shared" si="0"/>
        <v>-0.0265811842137777</v>
      </c>
      <c r="AZ13" s="46">
        <f t="shared" si="1"/>
        <v>0.333362773306425</v>
      </c>
      <c r="BA13" s="10">
        <v>761.2</v>
      </c>
      <c r="BB13" s="46">
        <f t="shared" ref="BB13:BB18" si="13">BA13*0.3337</f>
        <v>254.01244</v>
      </c>
      <c r="BD13" s="10">
        <v>630.8</v>
      </c>
      <c r="BE13" s="46">
        <f t="shared" ref="BE13:BE18" si="14">BD13*0.3299</f>
        <v>208.10092</v>
      </c>
      <c r="BG13" s="46">
        <f t="shared" ref="BG13:BG18" si="15">LN(BD13)-LN(BA13)</f>
        <v>-0.187907280333111</v>
      </c>
      <c r="BH13" s="46">
        <f t="shared" ref="BH13:BH18" si="16">(BE13^2)/(Y13*(BD13^2))+(BB13^2)/(Y13*(BA13^2))</f>
        <v>0.0366982833333333</v>
      </c>
    </row>
    <row r="14" spans="1:60">
      <c r="A14" s="1">
        <v>4</v>
      </c>
      <c r="B14" s="14" t="s">
        <v>101</v>
      </c>
      <c r="C14" s="1" t="s">
        <v>102</v>
      </c>
      <c r="D14" s="14" t="s">
        <v>103</v>
      </c>
      <c r="E14" s="14">
        <v>51.15</v>
      </c>
      <c r="F14" s="14">
        <v>4.4</v>
      </c>
      <c r="G14" s="17">
        <v>51.15</v>
      </c>
      <c r="H14" s="17">
        <v>4.4</v>
      </c>
      <c r="I14" s="1">
        <v>1</v>
      </c>
      <c r="J14" s="1" t="s">
        <v>94</v>
      </c>
      <c r="K14" s="1" t="s">
        <v>94</v>
      </c>
      <c r="L14" s="24">
        <v>9</v>
      </c>
      <c r="M14" s="24">
        <v>9.6</v>
      </c>
      <c r="N14" s="24">
        <v>776</v>
      </c>
      <c r="O14" s="29">
        <v>3</v>
      </c>
      <c r="P14" s="1" t="s">
        <v>104</v>
      </c>
      <c r="Q14" s="1" t="s">
        <v>104</v>
      </c>
      <c r="R14" s="14">
        <v>2004</v>
      </c>
      <c r="S14" s="35" t="s">
        <v>86</v>
      </c>
      <c r="T14" s="9">
        <v>2</v>
      </c>
      <c r="U14" s="34" t="s">
        <v>87</v>
      </c>
      <c r="V14" s="17">
        <v>3</v>
      </c>
      <c r="W14" s="39">
        <v>0.995999991893768</v>
      </c>
      <c r="Y14" s="43">
        <v>6</v>
      </c>
      <c r="Z14" s="14" t="s">
        <v>105</v>
      </c>
      <c r="AA14" s="14" t="s">
        <v>106</v>
      </c>
      <c r="AB14" s="44">
        <v>185.81</v>
      </c>
      <c r="AC14" s="46">
        <f t="shared" si="2"/>
        <v>356.131313703246</v>
      </c>
      <c r="AD14" s="44">
        <v>145.39</v>
      </c>
      <c r="AE14" s="44">
        <v>196.13</v>
      </c>
      <c r="AF14" s="46">
        <f t="shared" si="3"/>
        <v>247.741392585091</v>
      </c>
      <c r="AG14" s="44">
        <v>101.14</v>
      </c>
      <c r="AH14" s="46">
        <f t="shared" si="4"/>
        <v>0.0540530584287566</v>
      </c>
      <c r="AI14" s="46">
        <f t="shared" si="5"/>
        <v>0.878177166405628</v>
      </c>
      <c r="AJ14" s="44">
        <v>137.66</v>
      </c>
      <c r="AK14" s="46">
        <f t="shared" si="6"/>
        <v>328.74601837893</v>
      </c>
      <c r="AL14" s="44">
        <v>134.21</v>
      </c>
      <c r="AM14" s="44">
        <v>153.25</v>
      </c>
      <c r="AN14" s="46">
        <f t="shared" si="7"/>
        <v>211.978842340456</v>
      </c>
      <c r="AO14" s="44">
        <v>86.54</v>
      </c>
      <c r="AP14" s="46">
        <f t="shared" si="8"/>
        <v>0.107283697846102</v>
      </c>
      <c r="AQ14" s="46">
        <f t="shared" si="9"/>
        <v>1.26938866181353</v>
      </c>
      <c r="AR14" s="44">
        <v>-55.72</v>
      </c>
      <c r="AS14" s="46">
        <f t="shared" si="10"/>
        <v>429.86095496102</v>
      </c>
      <c r="AT14" s="44">
        <v>175.49</v>
      </c>
      <c r="AU14" s="44">
        <v>-47.76</v>
      </c>
      <c r="AV14" s="46">
        <f t="shared" si="11"/>
        <v>310.44833000034</v>
      </c>
      <c r="AW14" s="44">
        <v>126.74</v>
      </c>
      <c r="AX14" s="50">
        <f t="shared" si="12"/>
        <v>374.939065849372</v>
      </c>
      <c r="AY14" s="46">
        <f t="shared" si="0"/>
        <v>0.0212301163709568</v>
      </c>
      <c r="AZ14" s="46">
        <f t="shared" si="1"/>
        <v>0.33335211324338</v>
      </c>
      <c r="BA14" s="10">
        <v>559</v>
      </c>
      <c r="BB14" s="46">
        <f t="shared" si="13"/>
        <v>186.5383</v>
      </c>
      <c r="BD14" s="10">
        <v>379.2</v>
      </c>
      <c r="BE14" s="46">
        <f t="shared" si="14"/>
        <v>125.09808</v>
      </c>
      <c r="BG14" s="46">
        <f t="shared" si="15"/>
        <v>-0.388085702774233</v>
      </c>
      <c r="BH14" s="46">
        <f t="shared" si="16"/>
        <v>0.0366982833333333</v>
      </c>
    </row>
    <row r="15" spans="1:60">
      <c r="A15" s="1">
        <v>4</v>
      </c>
      <c r="B15" s="14" t="s">
        <v>101</v>
      </c>
      <c r="C15" s="1" t="s">
        <v>102</v>
      </c>
      <c r="D15" s="14" t="s">
        <v>103</v>
      </c>
      <c r="E15" s="14">
        <v>51.15</v>
      </c>
      <c r="F15" s="14">
        <v>4.4</v>
      </c>
      <c r="G15" s="17">
        <v>51.15</v>
      </c>
      <c r="H15" s="17">
        <v>4.4</v>
      </c>
      <c r="I15" s="1">
        <v>1</v>
      </c>
      <c r="J15" s="1" t="s">
        <v>94</v>
      </c>
      <c r="K15" s="1" t="s">
        <v>94</v>
      </c>
      <c r="L15" s="24">
        <v>9</v>
      </c>
      <c r="M15" s="24">
        <v>9.6</v>
      </c>
      <c r="N15" s="24">
        <v>776</v>
      </c>
      <c r="O15" s="29">
        <v>3</v>
      </c>
      <c r="P15" s="1" t="s">
        <v>104</v>
      </c>
      <c r="Q15" s="1" t="s">
        <v>104</v>
      </c>
      <c r="R15" s="14">
        <v>2003</v>
      </c>
      <c r="S15" s="35" t="s">
        <v>86</v>
      </c>
      <c r="T15" s="9">
        <v>1</v>
      </c>
      <c r="U15" s="34" t="s">
        <v>87</v>
      </c>
      <c r="V15" s="17">
        <v>3</v>
      </c>
      <c r="W15" s="39">
        <v>0.995999991893768</v>
      </c>
      <c r="Y15" s="43">
        <v>6</v>
      </c>
      <c r="Z15" s="14" t="s">
        <v>107</v>
      </c>
      <c r="AA15" s="14" t="s">
        <v>106</v>
      </c>
      <c r="AB15" s="42">
        <v>335.48</v>
      </c>
      <c r="AC15" s="46">
        <f t="shared" si="2"/>
        <v>247.741392585091</v>
      </c>
      <c r="AD15" s="42">
        <v>101.14</v>
      </c>
      <c r="AE15" s="42">
        <v>283.87</v>
      </c>
      <c r="AF15" s="46">
        <f t="shared" si="3"/>
        <v>201.299067061922</v>
      </c>
      <c r="AG15" s="42">
        <v>82.18</v>
      </c>
      <c r="AH15" s="46">
        <f t="shared" si="4"/>
        <v>-0.16704595523178</v>
      </c>
      <c r="AI15" s="46">
        <f t="shared" si="5"/>
        <v>0.174698778581209</v>
      </c>
      <c r="AJ15" s="42">
        <v>228.57</v>
      </c>
      <c r="AK15" s="46">
        <f t="shared" si="6"/>
        <v>192.774842757036</v>
      </c>
      <c r="AL15" s="42">
        <v>78.7</v>
      </c>
      <c r="AM15" s="42">
        <v>228.57</v>
      </c>
      <c r="AN15" s="46">
        <f t="shared" si="7"/>
        <v>118.677778037845</v>
      </c>
      <c r="AO15" s="42">
        <v>48.45</v>
      </c>
      <c r="AP15" s="46">
        <f t="shared" si="8"/>
        <v>0</v>
      </c>
      <c r="AQ15" s="46">
        <f t="shared" si="9"/>
        <v>0.163483892175079</v>
      </c>
      <c r="AR15" s="42">
        <v>-109.45</v>
      </c>
      <c r="AS15" s="46">
        <f t="shared" si="10"/>
        <v>334.330854992476</v>
      </c>
      <c r="AT15" s="42">
        <v>136.49</v>
      </c>
      <c r="AU15" s="42">
        <v>-57.71</v>
      </c>
      <c r="AV15" s="46">
        <f t="shared" si="11"/>
        <v>226.871739976578</v>
      </c>
      <c r="AW15" s="42">
        <v>92.62</v>
      </c>
      <c r="AX15" s="50">
        <f t="shared" si="12"/>
        <v>285.699061076511</v>
      </c>
      <c r="AY15" s="46">
        <f t="shared" si="0"/>
        <v>0.18109965011801</v>
      </c>
      <c r="AZ15" s="46">
        <f t="shared" si="1"/>
        <v>0.334699878469703</v>
      </c>
      <c r="BA15" s="10">
        <v>1300.7</v>
      </c>
      <c r="BB15" s="46">
        <f t="shared" si="13"/>
        <v>434.04359</v>
      </c>
      <c r="BD15" s="10">
        <v>1025.5</v>
      </c>
      <c r="BE15" s="46">
        <f t="shared" si="14"/>
        <v>338.31245</v>
      </c>
      <c r="BG15" s="46">
        <f t="shared" si="15"/>
        <v>-0.23772228255726</v>
      </c>
      <c r="BH15" s="46">
        <f t="shared" si="16"/>
        <v>0.0366982833333333</v>
      </c>
    </row>
    <row r="16" spans="1:60">
      <c r="A16" s="1">
        <v>4</v>
      </c>
      <c r="B16" s="14" t="s">
        <v>101</v>
      </c>
      <c r="C16" s="1" t="s">
        <v>102</v>
      </c>
      <c r="D16" s="14" t="s">
        <v>103</v>
      </c>
      <c r="E16" s="14">
        <v>51.15</v>
      </c>
      <c r="F16" s="14">
        <v>4.4</v>
      </c>
      <c r="G16" s="17">
        <v>51.15</v>
      </c>
      <c r="H16" s="17">
        <v>4.4</v>
      </c>
      <c r="I16" s="1">
        <v>1</v>
      </c>
      <c r="J16" s="1" t="s">
        <v>94</v>
      </c>
      <c r="K16" s="1" t="s">
        <v>94</v>
      </c>
      <c r="L16" s="24">
        <v>9</v>
      </c>
      <c r="M16" s="24">
        <v>9.6</v>
      </c>
      <c r="N16" s="24">
        <v>776</v>
      </c>
      <c r="O16" s="29">
        <v>3</v>
      </c>
      <c r="P16" s="1" t="s">
        <v>104</v>
      </c>
      <c r="Q16" s="1" t="s">
        <v>104</v>
      </c>
      <c r="R16" s="14">
        <v>2004</v>
      </c>
      <c r="S16" s="35" t="s">
        <v>86</v>
      </c>
      <c r="T16" s="9">
        <v>2</v>
      </c>
      <c r="U16" s="34" t="s">
        <v>87</v>
      </c>
      <c r="V16" s="17">
        <v>3</v>
      </c>
      <c r="W16" s="39">
        <v>0.995999991893768</v>
      </c>
      <c r="Y16" s="43">
        <v>6</v>
      </c>
      <c r="Z16" s="14" t="s">
        <v>107</v>
      </c>
      <c r="AA16" s="14" t="s">
        <v>106</v>
      </c>
      <c r="AB16" s="44">
        <v>353.55</v>
      </c>
      <c r="AC16" s="46">
        <f t="shared" si="2"/>
        <v>371.612088877636</v>
      </c>
      <c r="AD16" s="44">
        <v>151.71</v>
      </c>
      <c r="AE16" s="44">
        <v>320</v>
      </c>
      <c r="AF16" s="46">
        <f t="shared" si="3"/>
        <v>340.650538528857</v>
      </c>
      <c r="AG16" s="44">
        <v>139.07</v>
      </c>
      <c r="AH16" s="46">
        <f t="shared" si="4"/>
        <v>-0.0997039222564782</v>
      </c>
      <c r="AI16" s="46">
        <f t="shared" si="5"/>
        <v>0.373002651970193</v>
      </c>
      <c r="AJ16" s="44">
        <v>311.69</v>
      </c>
      <c r="AK16" s="46">
        <f t="shared" si="6"/>
        <v>671.748067060859</v>
      </c>
      <c r="AL16" s="44">
        <v>274.24</v>
      </c>
      <c r="AM16" s="44">
        <v>290.91</v>
      </c>
      <c r="AN16" s="46">
        <f t="shared" si="7"/>
        <v>392.408256793865</v>
      </c>
      <c r="AO16" s="44">
        <v>160.2</v>
      </c>
      <c r="AP16" s="46">
        <f t="shared" si="8"/>
        <v>-0.068995163143831</v>
      </c>
      <c r="AQ16" s="46">
        <f t="shared" si="9"/>
        <v>1.07738832901941</v>
      </c>
      <c r="AR16" s="44">
        <v>-45.77</v>
      </c>
      <c r="AS16" s="46">
        <f t="shared" si="10"/>
        <v>752.238300008714</v>
      </c>
      <c r="AT16" s="44">
        <v>307.1</v>
      </c>
      <c r="AU16" s="44">
        <v>-31.84</v>
      </c>
      <c r="AV16" s="46">
        <f t="shared" si="11"/>
        <v>477.601510047864</v>
      </c>
      <c r="AW16" s="44">
        <v>194.98</v>
      </c>
      <c r="AX16" s="50">
        <f t="shared" si="12"/>
        <v>630.065735618118</v>
      </c>
      <c r="AY16" s="46">
        <f t="shared" si="0"/>
        <v>0.0221088042287114</v>
      </c>
      <c r="AZ16" s="46">
        <f t="shared" si="1"/>
        <v>0.333353699967684</v>
      </c>
      <c r="BA16" s="10">
        <v>1359.3</v>
      </c>
      <c r="BB16" s="46">
        <f t="shared" si="13"/>
        <v>453.59841</v>
      </c>
      <c r="BD16" s="10">
        <v>1172.2</v>
      </c>
      <c r="BE16" s="46">
        <f t="shared" si="14"/>
        <v>386.70878</v>
      </c>
      <c r="BG16" s="46">
        <f t="shared" si="15"/>
        <v>-0.148087536298874</v>
      </c>
      <c r="BH16" s="46">
        <f t="shared" si="16"/>
        <v>0.0366982833333333</v>
      </c>
    </row>
    <row r="17" spans="1:60">
      <c r="A17" s="1">
        <v>4</v>
      </c>
      <c r="B17" s="14" t="s">
        <v>101</v>
      </c>
      <c r="C17" s="1" t="s">
        <v>102</v>
      </c>
      <c r="D17" s="14" t="s">
        <v>103</v>
      </c>
      <c r="E17" s="14">
        <v>51.15</v>
      </c>
      <c r="F17" s="14">
        <v>4.4</v>
      </c>
      <c r="G17" s="17">
        <v>51.15</v>
      </c>
      <c r="H17" s="17">
        <v>4.4</v>
      </c>
      <c r="I17" s="1">
        <v>1</v>
      </c>
      <c r="J17" s="1" t="s">
        <v>94</v>
      </c>
      <c r="K17" s="1" t="s">
        <v>94</v>
      </c>
      <c r="L17" s="24">
        <v>9</v>
      </c>
      <c r="M17" s="24">
        <v>9.6</v>
      </c>
      <c r="N17" s="24">
        <v>776</v>
      </c>
      <c r="O17" s="29">
        <v>3</v>
      </c>
      <c r="P17" s="1" t="s">
        <v>104</v>
      </c>
      <c r="Q17" s="1" t="s">
        <v>104</v>
      </c>
      <c r="R17" s="14">
        <v>2003</v>
      </c>
      <c r="S17" s="35" t="s">
        <v>86</v>
      </c>
      <c r="T17" s="9">
        <v>1</v>
      </c>
      <c r="U17" s="34" t="s">
        <v>87</v>
      </c>
      <c r="V17" s="17">
        <v>3</v>
      </c>
      <c r="W17" s="39">
        <v>0.995999991893768</v>
      </c>
      <c r="Y17" s="43">
        <v>6</v>
      </c>
      <c r="Z17" s="14" t="s">
        <v>108</v>
      </c>
      <c r="AA17" s="14" t="s">
        <v>106</v>
      </c>
      <c r="AB17" s="42">
        <v>379.35</v>
      </c>
      <c r="AC17" s="46">
        <f t="shared" si="2"/>
        <v>201.299067061922</v>
      </c>
      <c r="AD17" s="42">
        <v>82.18</v>
      </c>
      <c r="AE17" s="42">
        <v>278.71</v>
      </c>
      <c r="AF17" s="46">
        <f t="shared" si="3"/>
        <v>325.169763354467</v>
      </c>
      <c r="AG17" s="42">
        <v>132.75</v>
      </c>
      <c r="AH17" s="46">
        <f t="shared" si="4"/>
        <v>-0.308287447064391</v>
      </c>
      <c r="AI17" s="46">
        <f t="shared" si="5"/>
        <v>0.273793316161164</v>
      </c>
      <c r="AJ17" s="42">
        <v>290.91</v>
      </c>
      <c r="AK17" s="46">
        <f t="shared" si="6"/>
        <v>315.175845203911</v>
      </c>
      <c r="AL17" s="42">
        <v>128.67</v>
      </c>
      <c r="AM17" s="42">
        <v>262.34</v>
      </c>
      <c r="AN17" s="46">
        <f t="shared" si="7"/>
        <v>272.162805320639</v>
      </c>
      <c r="AO17" s="42">
        <v>111.11</v>
      </c>
      <c r="AP17" s="46">
        <f t="shared" si="8"/>
        <v>-0.103372568597565</v>
      </c>
      <c r="AQ17" s="46">
        <f t="shared" si="9"/>
        <v>0.375012172867431</v>
      </c>
      <c r="AR17" s="42">
        <v>-89.55</v>
      </c>
      <c r="AS17" s="46">
        <f t="shared" si="10"/>
        <v>405.978429968884</v>
      </c>
      <c r="AT17" s="42">
        <v>165.74</v>
      </c>
      <c r="AU17" s="42">
        <v>-23.88</v>
      </c>
      <c r="AV17" s="46">
        <f t="shared" si="11"/>
        <v>394.024920024102</v>
      </c>
      <c r="AW17" s="42">
        <v>160.86</v>
      </c>
      <c r="AX17" s="50">
        <f t="shared" si="12"/>
        <v>400.046324317572</v>
      </c>
      <c r="AY17" s="46">
        <f t="shared" si="0"/>
        <v>0.16415598896459</v>
      </c>
      <c r="AZ17" s="46">
        <f t="shared" si="1"/>
        <v>0.334456132863039</v>
      </c>
      <c r="BA17" s="10">
        <v>1488.4</v>
      </c>
      <c r="BB17" s="46">
        <f t="shared" si="13"/>
        <v>496.67908</v>
      </c>
      <c r="BD17" s="10">
        <v>905.5</v>
      </c>
      <c r="BE17" s="46">
        <f t="shared" si="14"/>
        <v>298.72445</v>
      </c>
      <c r="BG17" s="46">
        <f t="shared" si="15"/>
        <v>-0.496969719148999</v>
      </c>
      <c r="BH17" s="46">
        <f t="shared" si="16"/>
        <v>0.0366982833333333</v>
      </c>
    </row>
    <row r="18" spans="1:60">
      <c r="A18" s="1">
        <v>4</v>
      </c>
      <c r="B18" s="14" t="s">
        <v>101</v>
      </c>
      <c r="C18" s="1" t="s">
        <v>102</v>
      </c>
      <c r="D18" s="14" t="s">
        <v>103</v>
      </c>
      <c r="E18" s="14">
        <v>51.15</v>
      </c>
      <c r="F18" s="14">
        <v>4.4</v>
      </c>
      <c r="G18" s="17">
        <v>51.15</v>
      </c>
      <c r="H18" s="17">
        <v>4.4</v>
      </c>
      <c r="I18" s="1">
        <v>1</v>
      </c>
      <c r="J18" s="1" t="s">
        <v>94</v>
      </c>
      <c r="K18" s="1" t="s">
        <v>94</v>
      </c>
      <c r="L18" s="24">
        <v>9</v>
      </c>
      <c r="M18" s="24">
        <v>9.6</v>
      </c>
      <c r="N18" s="24">
        <v>776</v>
      </c>
      <c r="O18" s="29">
        <v>3</v>
      </c>
      <c r="P18" s="1" t="s">
        <v>104</v>
      </c>
      <c r="Q18" s="1" t="s">
        <v>104</v>
      </c>
      <c r="R18" s="14">
        <v>2004</v>
      </c>
      <c r="S18" s="35" t="s">
        <v>86</v>
      </c>
      <c r="T18" s="9">
        <v>2</v>
      </c>
      <c r="U18" s="34" t="s">
        <v>87</v>
      </c>
      <c r="V18" s="17">
        <v>3</v>
      </c>
      <c r="W18" s="39">
        <v>0.995999991893768</v>
      </c>
      <c r="Y18" s="43">
        <v>6</v>
      </c>
      <c r="Z18" s="14" t="s">
        <v>108</v>
      </c>
      <c r="AA18" s="14" t="s">
        <v>106</v>
      </c>
      <c r="AB18" s="44">
        <v>366.45</v>
      </c>
      <c r="AC18" s="46">
        <f t="shared" si="2"/>
        <v>387.092864052026</v>
      </c>
      <c r="AD18" s="44">
        <v>158.03</v>
      </c>
      <c r="AE18" s="44">
        <v>343.23</v>
      </c>
      <c r="AF18" s="46">
        <f t="shared" si="3"/>
        <v>418.054414400805</v>
      </c>
      <c r="AG18" s="44">
        <v>170.67</v>
      </c>
      <c r="AH18" s="46">
        <f t="shared" si="4"/>
        <v>-0.0654613099908969</v>
      </c>
      <c r="AI18" s="46">
        <f t="shared" si="5"/>
        <v>0.433227209502326</v>
      </c>
      <c r="AJ18" s="44">
        <v>340.26</v>
      </c>
      <c r="AK18" s="46">
        <f t="shared" si="6"/>
        <v>608.600221491908</v>
      </c>
      <c r="AL18" s="44">
        <v>248.46</v>
      </c>
      <c r="AM18" s="44">
        <v>296.1</v>
      </c>
      <c r="AN18" s="46">
        <f t="shared" si="7"/>
        <v>641.986766686043</v>
      </c>
      <c r="AO18" s="44">
        <v>262.09</v>
      </c>
      <c r="AP18" s="46">
        <f t="shared" si="8"/>
        <v>-0.139012796146446</v>
      </c>
      <c r="AQ18" s="46">
        <f t="shared" si="9"/>
        <v>1.3166743538998</v>
      </c>
      <c r="AR18" s="44">
        <v>-31.84</v>
      </c>
      <c r="AS18" s="46">
        <f t="shared" si="10"/>
        <v>716.426759969224</v>
      </c>
      <c r="AT18" s="44">
        <v>292.48</v>
      </c>
      <c r="AU18" s="44">
        <v>-51.74</v>
      </c>
      <c r="AV18" s="46">
        <f t="shared" si="11"/>
        <v>764.167315056068</v>
      </c>
      <c r="AW18" s="44">
        <v>311.97</v>
      </c>
      <c r="AX18" s="50">
        <f t="shared" si="12"/>
        <v>740.681776406035</v>
      </c>
      <c r="AY18" s="46">
        <f t="shared" si="0"/>
        <v>-0.0268671386739924</v>
      </c>
      <c r="AZ18" s="46">
        <f t="shared" si="1"/>
        <v>0.333363410130855</v>
      </c>
      <c r="BA18" s="10">
        <v>2122.8</v>
      </c>
      <c r="BB18" s="46">
        <f t="shared" si="13"/>
        <v>708.37836</v>
      </c>
      <c r="BD18" s="10">
        <v>1253.1</v>
      </c>
      <c r="BE18" s="46">
        <f t="shared" si="14"/>
        <v>413.39769</v>
      </c>
      <c r="BG18" s="46">
        <f t="shared" si="15"/>
        <v>-0.5271154907825</v>
      </c>
      <c r="BH18" s="46">
        <f t="shared" si="16"/>
        <v>0.0366982833333333</v>
      </c>
    </row>
    <row r="19" spans="1:52">
      <c r="A19" s="1">
        <v>5</v>
      </c>
      <c r="B19" s="14" t="s">
        <v>109</v>
      </c>
      <c r="C19" s="1" t="s">
        <v>110</v>
      </c>
      <c r="D19" s="14" t="s">
        <v>111</v>
      </c>
      <c r="E19" s="14">
        <v>67.11</v>
      </c>
      <c r="F19" s="14" t="s">
        <v>112</v>
      </c>
      <c r="G19" s="17">
        <v>67.11</v>
      </c>
      <c r="H19" s="17">
        <v>-50.37</v>
      </c>
      <c r="I19" s="1">
        <v>2</v>
      </c>
      <c r="J19" s="13" t="s">
        <v>74</v>
      </c>
      <c r="K19" s="13" t="s">
        <v>74</v>
      </c>
      <c r="L19" s="7">
        <v>280</v>
      </c>
      <c r="M19" s="7">
        <v>-5.2</v>
      </c>
      <c r="N19" s="7">
        <v>267</v>
      </c>
      <c r="O19" s="28">
        <v>1</v>
      </c>
      <c r="P19" s="1" t="s">
        <v>75</v>
      </c>
      <c r="Q19" s="1" t="s">
        <v>75</v>
      </c>
      <c r="R19" s="1">
        <v>2009</v>
      </c>
      <c r="S19" s="34" t="s">
        <v>76</v>
      </c>
      <c r="T19" s="9">
        <v>9</v>
      </c>
      <c r="U19" s="34" t="s">
        <v>87</v>
      </c>
      <c r="V19" s="6">
        <v>2.25</v>
      </c>
      <c r="W19" s="6">
        <v>0.995999991893768</v>
      </c>
      <c r="Y19" s="9">
        <v>3</v>
      </c>
      <c r="Z19" s="1" t="s">
        <v>113</v>
      </c>
      <c r="AA19" s="14" t="s">
        <v>98</v>
      </c>
      <c r="AB19" s="10">
        <v>6.81</v>
      </c>
      <c r="AC19" s="46">
        <f t="shared" si="2"/>
        <v>0.98726896031426</v>
      </c>
      <c r="AD19" s="10">
        <v>0.57</v>
      </c>
      <c r="AE19" s="10">
        <v>6.12</v>
      </c>
      <c r="AF19" s="46">
        <f t="shared" si="3"/>
        <v>0.883345911860127</v>
      </c>
      <c r="AG19" s="10">
        <v>0.51</v>
      </c>
      <c r="AH19" s="46">
        <f t="shared" si="4"/>
        <v>-0.106830023637186</v>
      </c>
      <c r="AI19" s="46">
        <f t="shared" si="5"/>
        <v>0.0139502081891319</v>
      </c>
      <c r="AJ19" s="10">
        <v>4.62</v>
      </c>
      <c r="AK19" s="46">
        <f t="shared" si="6"/>
        <v>0.433012701892219</v>
      </c>
      <c r="AL19" s="10">
        <v>0.25</v>
      </c>
      <c r="AM19" s="10">
        <v>4.29</v>
      </c>
      <c r="AN19" s="46">
        <f t="shared" si="7"/>
        <v>0.433012701892219</v>
      </c>
      <c r="AO19" s="10">
        <v>0.25</v>
      </c>
      <c r="AP19" s="46">
        <f t="shared" si="8"/>
        <v>-0.0741079721537219</v>
      </c>
      <c r="AQ19" s="46">
        <f t="shared" si="9"/>
        <v>0.00632415092954553</v>
      </c>
      <c r="AR19" s="10">
        <v>-2.15</v>
      </c>
      <c r="AS19" s="46">
        <f t="shared" si="10"/>
        <v>0.883345911860127</v>
      </c>
      <c r="AT19" s="10">
        <v>0.51</v>
      </c>
      <c r="AU19" s="10">
        <v>-1.93</v>
      </c>
      <c r="AV19" s="46">
        <f t="shared" si="11"/>
        <v>0.658179306876173</v>
      </c>
      <c r="AW19" s="10">
        <v>0.38</v>
      </c>
      <c r="AX19" s="50">
        <f t="shared" si="12"/>
        <v>0.778941589594496</v>
      </c>
      <c r="AY19" s="46">
        <f t="shared" si="0"/>
        <v>0.282434527747489</v>
      </c>
      <c r="AZ19" s="46">
        <f t="shared" si="1"/>
        <v>0.673314105205329</v>
      </c>
    </row>
    <row r="20" spans="1:52">
      <c r="A20" s="1">
        <v>6</v>
      </c>
      <c r="B20" s="1" t="s">
        <v>114</v>
      </c>
      <c r="C20" s="1" t="s">
        <v>115</v>
      </c>
      <c r="D20" s="13" t="s">
        <v>84</v>
      </c>
      <c r="E20" s="14">
        <v>70.367</v>
      </c>
      <c r="F20" s="14" t="s">
        <v>116</v>
      </c>
      <c r="G20" s="17">
        <v>70.367</v>
      </c>
      <c r="H20" s="17">
        <v>-148.567</v>
      </c>
      <c r="I20" s="1">
        <v>2</v>
      </c>
      <c r="J20" s="13" t="s">
        <v>74</v>
      </c>
      <c r="K20" s="13" t="s">
        <v>74</v>
      </c>
      <c r="L20" s="7">
        <v>8</v>
      </c>
      <c r="M20" s="7">
        <v>4</v>
      </c>
      <c r="N20" s="7">
        <v>195</v>
      </c>
      <c r="O20" s="28">
        <v>1</v>
      </c>
      <c r="P20" s="1" t="s">
        <v>75</v>
      </c>
      <c r="Q20" s="1" t="s">
        <v>75</v>
      </c>
      <c r="R20" s="1">
        <v>1993</v>
      </c>
      <c r="S20" s="35" t="s">
        <v>86</v>
      </c>
      <c r="T20" s="9">
        <v>1</v>
      </c>
      <c r="U20" s="34" t="s">
        <v>77</v>
      </c>
      <c r="V20" s="6">
        <v>0.5</v>
      </c>
      <c r="W20" s="6">
        <v>0.574000000953674</v>
      </c>
      <c r="Y20" s="9">
        <v>5</v>
      </c>
      <c r="Z20" s="1" t="s">
        <v>113</v>
      </c>
      <c r="AA20" s="14" t="s">
        <v>98</v>
      </c>
      <c r="AB20" s="10">
        <v>86.7588</v>
      </c>
      <c r="AC20" s="46">
        <f t="shared" si="2"/>
        <v>18.4357096540925</v>
      </c>
      <c r="AD20" s="10">
        <v>8.24470000000001</v>
      </c>
      <c r="AE20" s="10">
        <v>86.2457</v>
      </c>
      <c r="AF20" s="46">
        <f t="shared" si="3"/>
        <v>0.635266912407679</v>
      </c>
      <c r="AG20" s="10">
        <v>0.284099999999995</v>
      </c>
      <c r="AH20" s="46">
        <f t="shared" si="4"/>
        <v>-0.00593165500817605</v>
      </c>
      <c r="AI20" s="46">
        <f t="shared" si="5"/>
        <v>0.00904157645945815</v>
      </c>
      <c r="AJ20" s="10">
        <v>77.4271</v>
      </c>
      <c r="AK20" s="46">
        <f t="shared" si="6"/>
        <v>23.1790806547628</v>
      </c>
      <c r="AL20" s="10">
        <v>10.366</v>
      </c>
      <c r="AM20" s="10">
        <v>72.2747</v>
      </c>
      <c r="AN20" s="46">
        <f t="shared" si="7"/>
        <v>0.851718292629695</v>
      </c>
      <c r="AO20" s="10">
        <v>0.380900000000011</v>
      </c>
      <c r="AP20" s="46">
        <f t="shared" si="8"/>
        <v>-0.0688627114327955</v>
      </c>
      <c r="AQ20" s="46">
        <f t="shared" si="9"/>
        <v>0.0179518360803126</v>
      </c>
      <c r="AR20" s="10">
        <v>-10.2866</v>
      </c>
      <c r="AS20" s="46">
        <f>ABS(AR20)*0.4201</f>
        <v>4.32140066</v>
      </c>
      <c r="AU20" s="10">
        <v>-13.9717</v>
      </c>
      <c r="AV20" s="46">
        <f>ABS(AU20)*0.4327</f>
        <v>6.04555459</v>
      </c>
      <c r="AX20" s="50">
        <f t="shared" si="12"/>
        <v>5.25467572571888</v>
      </c>
      <c r="AY20" s="46">
        <f t="shared" si="0"/>
        <v>-0.701299222321821</v>
      </c>
      <c r="AZ20" s="46">
        <f t="shared" si="1"/>
        <v>0.42459102996146</v>
      </c>
    </row>
    <row r="21" spans="1:52">
      <c r="A21" s="1">
        <v>6</v>
      </c>
      <c r="B21" s="1" t="s">
        <v>114</v>
      </c>
      <c r="C21" s="1" t="s">
        <v>115</v>
      </c>
      <c r="D21" s="13" t="s">
        <v>84</v>
      </c>
      <c r="E21" s="14">
        <v>70.367</v>
      </c>
      <c r="F21" s="14" t="s">
        <v>116</v>
      </c>
      <c r="G21" s="17">
        <v>70.367</v>
      </c>
      <c r="H21" s="17">
        <v>-148.567</v>
      </c>
      <c r="I21" s="1">
        <v>2</v>
      </c>
      <c r="J21" s="13" t="s">
        <v>74</v>
      </c>
      <c r="K21" s="13" t="s">
        <v>74</v>
      </c>
      <c r="L21" s="7">
        <v>8</v>
      </c>
      <c r="M21" s="7">
        <v>4</v>
      </c>
      <c r="N21" s="7">
        <v>195</v>
      </c>
      <c r="O21" s="28">
        <v>1</v>
      </c>
      <c r="P21" s="1" t="s">
        <v>75</v>
      </c>
      <c r="Q21" s="1" t="s">
        <v>75</v>
      </c>
      <c r="R21" s="1">
        <v>1994</v>
      </c>
      <c r="S21" s="35" t="s">
        <v>86</v>
      </c>
      <c r="T21" s="9">
        <v>2</v>
      </c>
      <c r="U21" s="34" t="s">
        <v>77</v>
      </c>
      <c r="V21" s="6">
        <v>0.5</v>
      </c>
      <c r="W21" s="6">
        <v>0.574000000953674</v>
      </c>
      <c r="Y21" s="9">
        <v>5</v>
      </c>
      <c r="Z21" s="1" t="s">
        <v>113</v>
      </c>
      <c r="AA21" s="14" t="s">
        <v>98</v>
      </c>
      <c r="AB21" s="10">
        <v>89.0296</v>
      </c>
      <c r="AC21" s="46">
        <f t="shared" si="2"/>
        <v>11.9902437089494</v>
      </c>
      <c r="AD21" s="10">
        <v>5.3622</v>
      </c>
      <c r="AE21" s="10">
        <v>109.534</v>
      </c>
      <c r="AF21" s="46">
        <f t="shared" si="3"/>
        <v>15.1739572953136</v>
      </c>
      <c r="AG21" s="10">
        <v>6.78599999999999</v>
      </c>
      <c r="AH21" s="46">
        <f t="shared" si="4"/>
        <v>0.207266104635889</v>
      </c>
      <c r="AI21" s="46">
        <f t="shared" si="5"/>
        <v>0.00746580101778596</v>
      </c>
      <c r="AJ21" s="10">
        <v>1.56</v>
      </c>
      <c r="AK21" s="46">
        <f t="shared" si="6"/>
        <v>0.737902432574931</v>
      </c>
      <c r="AL21" s="10">
        <v>0.33</v>
      </c>
      <c r="AM21" s="10">
        <v>1.4</v>
      </c>
      <c r="AN21" s="46">
        <f t="shared" si="7"/>
        <v>0.134164078649987</v>
      </c>
      <c r="AO21" s="10">
        <v>0.06</v>
      </c>
      <c r="AP21" s="46">
        <f t="shared" si="8"/>
        <v>-0.108213584640233</v>
      </c>
      <c r="AQ21" s="46">
        <f t="shared" si="9"/>
        <v>0.0465852554039367</v>
      </c>
      <c r="AR21" s="10">
        <v>-0.48</v>
      </c>
      <c r="AS21" s="46">
        <f t="shared" si="10"/>
        <v>0.447213595499958</v>
      </c>
      <c r="AT21" s="10">
        <v>0.2</v>
      </c>
      <c r="AU21" s="10">
        <v>-0.47</v>
      </c>
      <c r="AV21" s="46">
        <f t="shared" si="11"/>
        <v>0.42485291572496</v>
      </c>
      <c r="AW21" s="10">
        <v>0.19</v>
      </c>
      <c r="AX21" s="50">
        <f t="shared" si="12"/>
        <v>0.436176569751288</v>
      </c>
      <c r="AY21" s="46">
        <f t="shared" si="0"/>
        <v>0.0229264951249034</v>
      </c>
      <c r="AZ21" s="46">
        <f t="shared" si="1"/>
        <v>0.400026281208936</v>
      </c>
    </row>
    <row r="22" spans="1:52">
      <c r="A22" s="1">
        <v>7</v>
      </c>
      <c r="B22" s="1" t="s">
        <v>117</v>
      </c>
      <c r="C22" s="1" t="s">
        <v>118</v>
      </c>
      <c r="D22" s="1" t="s">
        <v>72</v>
      </c>
      <c r="E22" s="14">
        <v>78.88</v>
      </c>
      <c r="F22" s="14" t="s">
        <v>119</v>
      </c>
      <c r="G22" s="17">
        <v>78.88</v>
      </c>
      <c r="H22" s="17">
        <v>-75.92</v>
      </c>
      <c r="I22" s="1">
        <v>2</v>
      </c>
      <c r="J22" s="13" t="s">
        <v>74</v>
      </c>
      <c r="K22" s="13" t="s">
        <v>74</v>
      </c>
      <c r="L22" s="7">
        <v>10</v>
      </c>
      <c r="M22" s="7">
        <v>-14.6</v>
      </c>
      <c r="N22" s="7">
        <v>5</v>
      </c>
      <c r="O22" s="28">
        <v>1</v>
      </c>
      <c r="P22" s="1" t="s">
        <v>75</v>
      </c>
      <c r="Q22" s="1" t="s">
        <v>75</v>
      </c>
      <c r="R22" s="1">
        <v>2000</v>
      </c>
      <c r="S22" s="34" t="s">
        <v>76</v>
      </c>
      <c r="T22" s="9">
        <v>8</v>
      </c>
      <c r="U22" s="34" t="s">
        <v>77</v>
      </c>
      <c r="V22" s="6">
        <v>1.2</v>
      </c>
      <c r="W22" s="6">
        <v>0.574000000953674</v>
      </c>
      <c r="Y22" s="9">
        <v>3</v>
      </c>
      <c r="Z22" s="1" t="s">
        <v>120</v>
      </c>
      <c r="AA22" s="14" t="s">
        <v>98</v>
      </c>
      <c r="AB22" s="10">
        <v>1.96289</v>
      </c>
      <c r="AC22" s="46">
        <f t="shared" si="2"/>
        <v>0.993504343221508</v>
      </c>
      <c r="AD22" s="10">
        <v>0.5736</v>
      </c>
      <c r="AE22" s="10">
        <v>2.04133</v>
      </c>
      <c r="AF22" s="46">
        <f t="shared" si="3"/>
        <v>0.536883788822125</v>
      </c>
      <c r="AG22" s="10">
        <v>0.30997</v>
      </c>
      <c r="AH22" s="46">
        <f t="shared" si="4"/>
        <v>0.0391836791606766</v>
      </c>
      <c r="AI22" s="46">
        <f t="shared" si="5"/>
        <v>0.108451339734243</v>
      </c>
      <c r="AJ22" s="10">
        <v>1.43878</v>
      </c>
      <c r="AK22" s="46">
        <f t="shared" si="6"/>
        <v>1.00741271120629</v>
      </c>
      <c r="AL22" s="10">
        <v>0.58163</v>
      </c>
      <c r="AM22" s="10">
        <v>1.46939</v>
      </c>
      <c r="AN22" s="46">
        <f t="shared" si="7"/>
        <v>1.07811502517125</v>
      </c>
      <c r="AO22" s="10">
        <v>0.62245</v>
      </c>
      <c r="AP22" s="46">
        <f t="shared" si="8"/>
        <v>0.0210518164119361</v>
      </c>
      <c r="AQ22" s="46">
        <f t="shared" si="9"/>
        <v>0.342866265763151</v>
      </c>
      <c r="AR22" s="10">
        <v>-0.469388</v>
      </c>
      <c r="AS22" s="46">
        <f t="shared" si="10"/>
        <v>0.388828085791137</v>
      </c>
      <c r="AT22" s="10">
        <v>0.22449</v>
      </c>
      <c r="AU22" s="10">
        <v>-0.469388</v>
      </c>
      <c r="AV22" s="46">
        <f t="shared" si="11"/>
        <v>0.583240396635898</v>
      </c>
      <c r="AW22" s="10">
        <v>0.336734</v>
      </c>
      <c r="AX22" s="50">
        <f t="shared" si="12"/>
        <v>0.495659480171619</v>
      </c>
      <c r="AY22" s="46">
        <f t="shared" si="0"/>
        <v>0</v>
      </c>
      <c r="AZ22" s="46">
        <f t="shared" si="1"/>
        <v>0.666666666666667</v>
      </c>
    </row>
    <row r="23" spans="1:52">
      <c r="A23" s="1">
        <v>7</v>
      </c>
      <c r="B23" s="1" t="s">
        <v>117</v>
      </c>
      <c r="C23" s="1" t="s">
        <v>118</v>
      </c>
      <c r="D23" s="1" t="s">
        <v>72</v>
      </c>
      <c r="E23" s="14">
        <v>78.88</v>
      </c>
      <c r="F23" s="14" t="s">
        <v>119</v>
      </c>
      <c r="G23" s="17">
        <v>78.88</v>
      </c>
      <c r="H23" s="17">
        <v>-75.92</v>
      </c>
      <c r="I23" s="1">
        <v>2</v>
      </c>
      <c r="J23" s="13" t="s">
        <v>74</v>
      </c>
      <c r="K23" s="13" t="s">
        <v>74</v>
      </c>
      <c r="L23" s="7">
        <v>10</v>
      </c>
      <c r="M23" s="7">
        <v>-14.6</v>
      </c>
      <c r="N23" s="7">
        <v>5</v>
      </c>
      <c r="O23" s="28">
        <v>1</v>
      </c>
      <c r="P23" s="1" t="s">
        <v>75</v>
      </c>
      <c r="Q23" s="1" t="s">
        <v>75</v>
      </c>
      <c r="R23" s="1">
        <v>2001</v>
      </c>
      <c r="S23" s="34" t="s">
        <v>76</v>
      </c>
      <c r="T23" s="9">
        <v>9</v>
      </c>
      <c r="U23" s="34" t="s">
        <v>77</v>
      </c>
      <c r="V23" s="6">
        <v>1.2</v>
      </c>
      <c r="W23" s="6">
        <v>0.574000000953674</v>
      </c>
      <c r="Y23" s="9">
        <v>3</v>
      </c>
      <c r="Z23" s="1" t="s">
        <v>120</v>
      </c>
      <c r="AA23" s="14" t="s">
        <v>98</v>
      </c>
      <c r="AB23" s="10">
        <v>2.0339</v>
      </c>
      <c r="AC23" s="46">
        <f t="shared" si="2"/>
        <v>0.726577993267068</v>
      </c>
      <c r="AD23" s="10">
        <v>0.41949</v>
      </c>
      <c r="AE23" s="10">
        <v>2.02119</v>
      </c>
      <c r="AF23" s="46">
        <f t="shared" si="3"/>
        <v>0.748592359031269</v>
      </c>
      <c r="AG23" s="10">
        <v>0.4322</v>
      </c>
      <c r="AH23" s="46">
        <f t="shared" si="4"/>
        <v>-0.00626868534184288</v>
      </c>
      <c r="AI23" s="46">
        <f t="shared" si="5"/>
        <v>0.088263843232668</v>
      </c>
      <c r="AJ23" s="10">
        <v>0.869198</v>
      </c>
      <c r="AK23" s="46">
        <f t="shared" si="6"/>
        <v>0.540801687748846</v>
      </c>
      <c r="AL23" s="10">
        <v>0.312232</v>
      </c>
      <c r="AM23" s="10">
        <v>1.08017</v>
      </c>
      <c r="AN23" s="46">
        <f t="shared" si="7"/>
        <v>0.862370776580468</v>
      </c>
      <c r="AO23" s="10">
        <v>0.49789</v>
      </c>
      <c r="AP23" s="46">
        <f t="shared" si="8"/>
        <v>0.217302767725205</v>
      </c>
      <c r="AQ23" s="46">
        <f t="shared" si="9"/>
        <v>0.341500574755215</v>
      </c>
      <c r="AR23" s="10">
        <v>-0.765823</v>
      </c>
      <c r="AS23" s="46">
        <f t="shared" si="10"/>
        <v>0.526191839187002</v>
      </c>
      <c r="AT23" s="10">
        <v>0.303797</v>
      </c>
      <c r="AU23" s="10">
        <v>-0.512658</v>
      </c>
      <c r="AV23" s="46">
        <f t="shared" si="11"/>
        <v>0.467726464177515</v>
      </c>
      <c r="AW23" s="10">
        <v>0.270042</v>
      </c>
      <c r="AX23" s="50">
        <f t="shared" si="12"/>
        <v>0.49781818815658</v>
      </c>
      <c r="AY23" s="46">
        <f t="shared" si="0"/>
        <v>0.508549116972744</v>
      </c>
      <c r="AZ23" s="46">
        <f t="shared" si="1"/>
        <v>0.688218517031146</v>
      </c>
    </row>
    <row r="24" spans="1:52">
      <c r="A24" s="1">
        <v>7</v>
      </c>
      <c r="B24" s="1" t="s">
        <v>117</v>
      </c>
      <c r="C24" s="1" t="s">
        <v>118</v>
      </c>
      <c r="D24" s="1" t="s">
        <v>72</v>
      </c>
      <c r="E24" s="14">
        <v>78.88</v>
      </c>
      <c r="F24" s="14" t="s">
        <v>119</v>
      </c>
      <c r="G24" s="17">
        <v>78.88</v>
      </c>
      <c r="H24" s="17">
        <v>-75.92</v>
      </c>
      <c r="I24" s="1">
        <v>2</v>
      </c>
      <c r="J24" s="13" t="s">
        <v>74</v>
      </c>
      <c r="K24" s="13" t="s">
        <v>74</v>
      </c>
      <c r="L24" s="7">
        <v>10</v>
      </c>
      <c r="M24" s="7">
        <v>-14.6</v>
      </c>
      <c r="N24" s="7">
        <v>5</v>
      </c>
      <c r="O24" s="28">
        <v>1</v>
      </c>
      <c r="P24" s="1" t="s">
        <v>75</v>
      </c>
      <c r="Q24" s="1" t="s">
        <v>75</v>
      </c>
      <c r="R24" s="1">
        <v>2000</v>
      </c>
      <c r="S24" s="34" t="s">
        <v>76</v>
      </c>
      <c r="T24" s="9">
        <v>8</v>
      </c>
      <c r="U24" s="34" t="s">
        <v>77</v>
      </c>
      <c r="V24" s="6">
        <v>1.2</v>
      </c>
      <c r="W24" s="6">
        <v>0.625</v>
      </c>
      <c r="Y24" s="9">
        <v>3</v>
      </c>
      <c r="Z24" s="1" t="s">
        <v>121</v>
      </c>
      <c r="AA24" s="14" t="s">
        <v>98</v>
      </c>
      <c r="AB24" s="10">
        <v>0.950814</v>
      </c>
      <c r="AC24" s="46">
        <f t="shared" si="2"/>
        <v>0.859332759463992</v>
      </c>
      <c r="AD24" s="10">
        <v>0.496136</v>
      </c>
      <c r="AE24" s="10">
        <v>1.77334</v>
      </c>
      <c r="AF24" s="46">
        <f t="shared" si="3"/>
        <v>1.04702471317539</v>
      </c>
      <c r="AG24" s="10">
        <v>0.6045</v>
      </c>
      <c r="AH24" s="46">
        <f t="shared" si="4"/>
        <v>0.6233015932388</v>
      </c>
      <c r="AI24" s="46">
        <f t="shared" si="5"/>
        <v>0.38847727594055</v>
      </c>
      <c r="AJ24" s="10">
        <v>1.36735</v>
      </c>
      <c r="AK24" s="46">
        <f t="shared" si="6"/>
        <v>0.724620775854515</v>
      </c>
      <c r="AL24" s="10">
        <v>0.41836</v>
      </c>
      <c r="AM24" s="10">
        <v>1.81633</v>
      </c>
      <c r="AN24" s="46">
        <f t="shared" si="7"/>
        <v>0.636251543652351</v>
      </c>
      <c r="AO24" s="10">
        <v>0.36734</v>
      </c>
      <c r="AP24" s="46">
        <f t="shared" si="8"/>
        <v>0.283943421648245</v>
      </c>
      <c r="AQ24" s="46">
        <f t="shared" si="9"/>
        <v>0.134516249829304</v>
      </c>
      <c r="AR24" s="10">
        <v>0.5</v>
      </c>
      <c r="AS24" s="46">
        <f t="shared" si="10"/>
        <v>0.335806546469839</v>
      </c>
      <c r="AT24" s="10">
        <v>0.193878</v>
      </c>
      <c r="AU24" s="10">
        <v>0.377551</v>
      </c>
      <c r="AV24" s="46">
        <f t="shared" si="11"/>
        <v>0.494871164433734</v>
      </c>
      <c r="AW24" s="10">
        <v>0.285714</v>
      </c>
      <c r="AX24" s="50">
        <f t="shared" si="12"/>
        <v>0.422885035228252</v>
      </c>
      <c r="AY24" s="46">
        <f t="shared" si="0"/>
        <v>-0.289556238219468</v>
      </c>
      <c r="AZ24" s="46">
        <f t="shared" si="1"/>
        <v>0.673653567924317</v>
      </c>
    </row>
    <row r="25" spans="1:52">
      <c r="A25" s="1">
        <v>7</v>
      </c>
      <c r="B25" s="1" t="s">
        <v>117</v>
      </c>
      <c r="C25" s="1" t="s">
        <v>118</v>
      </c>
      <c r="D25" s="1" t="s">
        <v>72</v>
      </c>
      <c r="E25" s="14">
        <v>78.88</v>
      </c>
      <c r="F25" s="14" t="s">
        <v>119</v>
      </c>
      <c r="G25" s="17">
        <v>78.88</v>
      </c>
      <c r="H25" s="17">
        <v>-75.92</v>
      </c>
      <c r="I25" s="1">
        <v>2</v>
      </c>
      <c r="J25" s="13" t="s">
        <v>74</v>
      </c>
      <c r="K25" s="13" t="s">
        <v>74</v>
      </c>
      <c r="L25" s="7">
        <v>10</v>
      </c>
      <c r="M25" s="7">
        <v>-14.6</v>
      </c>
      <c r="N25" s="7">
        <v>5</v>
      </c>
      <c r="O25" s="28">
        <v>1</v>
      </c>
      <c r="P25" s="1" t="s">
        <v>75</v>
      </c>
      <c r="Q25" s="1" t="s">
        <v>75</v>
      </c>
      <c r="R25" s="1">
        <v>2001</v>
      </c>
      <c r="S25" s="34" t="s">
        <v>76</v>
      </c>
      <c r="T25" s="9">
        <v>9</v>
      </c>
      <c r="U25" s="34" t="s">
        <v>77</v>
      </c>
      <c r="V25" s="6">
        <v>1.2</v>
      </c>
      <c r="W25" s="6">
        <v>0.625</v>
      </c>
      <c r="Y25" s="9">
        <v>3</v>
      </c>
      <c r="Z25" s="1" t="s">
        <v>121</v>
      </c>
      <c r="AA25" s="14" t="s">
        <v>98</v>
      </c>
      <c r="AB25" s="10">
        <v>1.23305</v>
      </c>
      <c r="AC25" s="46">
        <f t="shared" si="2"/>
        <v>0.59447447817379</v>
      </c>
      <c r="AD25" s="10">
        <v>0.34322</v>
      </c>
      <c r="AE25" s="10">
        <v>1.55085</v>
      </c>
      <c r="AF25" s="46">
        <f t="shared" si="3"/>
        <v>0.836667142596146</v>
      </c>
      <c r="AG25" s="10">
        <v>0.48305</v>
      </c>
      <c r="AH25" s="46">
        <f t="shared" si="4"/>
        <v>0.229312392858252</v>
      </c>
      <c r="AI25" s="46">
        <f t="shared" si="5"/>
        <v>0.174495235350563</v>
      </c>
      <c r="AJ25" s="10">
        <v>1.80591</v>
      </c>
      <c r="AK25" s="46">
        <f t="shared" si="6"/>
        <v>0.847752267764587</v>
      </c>
      <c r="AL25" s="10">
        <v>0.48945</v>
      </c>
      <c r="AM25" s="10">
        <v>1.94093</v>
      </c>
      <c r="AN25" s="46">
        <f t="shared" si="7"/>
        <v>0.526197035339425</v>
      </c>
      <c r="AO25" s="10">
        <v>0.3038</v>
      </c>
      <c r="AP25" s="46">
        <f t="shared" si="8"/>
        <v>0.0721026197859591</v>
      </c>
      <c r="AQ25" s="46">
        <f t="shared" si="9"/>
        <v>0.0979549432673366</v>
      </c>
      <c r="AR25" s="10">
        <v>0.575949</v>
      </c>
      <c r="AS25" s="46">
        <f t="shared" si="10"/>
        <v>0.394644312402954</v>
      </c>
      <c r="AT25" s="10">
        <v>0.227848</v>
      </c>
      <c r="AU25" s="10">
        <v>0.381857</v>
      </c>
      <c r="AV25" s="46">
        <f t="shared" si="11"/>
        <v>0.482343240942588</v>
      </c>
      <c r="AW25" s="10">
        <v>0.278481</v>
      </c>
      <c r="AX25" s="50">
        <f t="shared" si="12"/>
        <v>0.440680800236974</v>
      </c>
      <c r="AY25" s="46">
        <f t="shared" si="0"/>
        <v>-0.440436705877878</v>
      </c>
      <c r="AZ25" s="46">
        <f t="shared" si="1"/>
        <v>0.68283204099038</v>
      </c>
    </row>
    <row r="26" spans="1:52">
      <c r="A26" s="1">
        <v>7</v>
      </c>
      <c r="B26" s="1" t="s">
        <v>117</v>
      </c>
      <c r="C26" s="1" t="s">
        <v>118</v>
      </c>
      <c r="D26" s="1" t="s">
        <v>72</v>
      </c>
      <c r="E26" s="14">
        <v>78.88</v>
      </c>
      <c r="F26" s="14" t="s">
        <v>119</v>
      </c>
      <c r="G26" s="17">
        <v>78.88</v>
      </c>
      <c r="H26" s="17">
        <v>-75.92</v>
      </c>
      <c r="I26" s="1">
        <v>2</v>
      </c>
      <c r="J26" s="13" t="s">
        <v>74</v>
      </c>
      <c r="K26" s="13" t="s">
        <v>74</v>
      </c>
      <c r="L26" s="7">
        <v>10</v>
      </c>
      <c r="M26" s="7">
        <v>-14.6</v>
      </c>
      <c r="N26" s="7">
        <v>5</v>
      </c>
      <c r="O26" s="28">
        <v>1</v>
      </c>
      <c r="P26" s="1" t="s">
        <v>75</v>
      </c>
      <c r="Q26" s="1" t="s">
        <v>75</v>
      </c>
      <c r="R26" s="1">
        <v>2000</v>
      </c>
      <c r="S26" s="34" t="s">
        <v>76</v>
      </c>
      <c r="T26" s="9">
        <v>8</v>
      </c>
      <c r="U26" s="34" t="s">
        <v>77</v>
      </c>
      <c r="V26" s="6">
        <v>1.2</v>
      </c>
      <c r="W26" s="6">
        <v>0.625</v>
      </c>
      <c r="Y26" s="9">
        <v>3</v>
      </c>
      <c r="Z26" s="1" t="s">
        <v>122</v>
      </c>
      <c r="AA26" s="14" t="s">
        <v>98</v>
      </c>
      <c r="AB26" s="10">
        <v>2.68281</v>
      </c>
      <c r="AC26" s="46">
        <f t="shared" si="2"/>
        <v>0.617822523059819</v>
      </c>
      <c r="AD26" s="10">
        <v>0.3567</v>
      </c>
      <c r="AE26" s="10">
        <v>3.11763</v>
      </c>
      <c r="AF26" s="46">
        <f t="shared" si="3"/>
        <v>0.671342893013697</v>
      </c>
      <c r="AG26" s="10">
        <v>0.3876</v>
      </c>
      <c r="AH26" s="46">
        <f t="shared" si="4"/>
        <v>0.150208345097391</v>
      </c>
      <c r="AI26" s="46">
        <f t="shared" si="5"/>
        <v>0.0331344829799599</v>
      </c>
      <c r="AJ26" s="10">
        <v>2.53061</v>
      </c>
      <c r="AK26" s="46">
        <f t="shared" si="6"/>
        <v>0.795340410327553</v>
      </c>
      <c r="AL26" s="10">
        <v>0.45919</v>
      </c>
      <c r="AM26" s="10">
        <v>2.52041</v>
      </c>
      <c r="AN26" s="46">
        <f t="shared" si="7"/>
        <v>0.65393578239763</v>
      </c>
      <c r="AO26" s="10">
        <v>0.37755</v>
      </c>
      <c r="AP26" s="46">
        <f t="shared" si="8"/>
        <v>-0.00403879369516336</v>
      </c>
      <c r="AQ26" s="46">
        <f t="shared" si="9"/>
        <v>0.0553648117403005</v>
      </c>
      <c r="AR26" s="42">
        <v>-0.122449</v>
      </c>
      <c r="AS26" s="46">
        <f t="shared" si="10"/>
        <v>0.0883692322021641</v>
      </c>
      <c r="AT26" s="10">
        <v>0.05102</v>
      </c>
      <c r="AU26" s="10">
        <v>-0.510204</v>
      </c>
      <c r="AV26" s="46">
        <f t="shared" si="11"/>
        <v>0.353480392910272</v>
      </c>
      <c r="AW26" s="10">
        <v>0.204082</v>
      </c>
      <c r="AX26" s="50">
        <f t="shared" si="12"/>
        <v>0.257640747332405</v>
      </c>
      <c r="AY26" s="46">
        <f t="shared" si="0"/>
        <v>-1.50502202782281</v>
      </c>
      <c r="AZ26" s="46">
        <f t="shared" si="1"/>
        <v>0.855424275352657</v>
      </c>
    </row>
    <row r="27" spans="1:52">
      <c r="A27" s="1">
        <v>7</v>
      </c>
      <c r="B27" s="1" t="s">
        <v>117</v>
      </c>
      <c r="C27" s="1" t="s">
        <v>118</v>
      </c>
      <c r="D27" s="1" t="s">
        <v>72</v>
      </c>
      <c r="E27" s="14">
        <v>78.88</v>
      </c>
      <c r="F27" s="14" t="s">
        <v>119</v>
      </c>
      <c r="G27" s="17">
        <v>78.88</v>
      </c>
      <c r="H27" s="17">
        <v>-75.92</v>
      </c>
      <c r="I27" s="1">
        <v>2</v>
      </c>
      <c r="J27" s="13" t="s">
        <v>74</v>
      </c>
      <c r="K27" s="13" t="s">
        <v>74</v>
      </c>
      <c r="L27" s="7">
        <v>10</v>
      </c>
      <c r="M27" s="7">
        <v>-14.6</v>
      </c>
      <c r="N27" s="7">
        <v>5</v>
      </c>
      <c r="O27" s="28">
        <v>1</v>
      </c>
      <c r="P27" s="1" t="s">
        <v>75</v>
      </c>
      <c r="Q27" s="1" t="s">
        <v>75</v>
      </c>
      <c r="R27" s="1">
        <v>2001</v>
      </c>
      <c r="S27" s="34" t="s">
        <v>76</v>
      </c>
      <c r="T27" s="9">
        <v>9</v>
      </c>
      <c r="U27" s="34" t="s">
        <v>77</v>
      </c>
      <c r="V27" s="6">
        <v>1.2</v>
      </c>
      <c r="W27" s="6">
        <v>0.625</v>
      </c>
      <c r="Y27" s="9">
        <v>3</v>
      </c>
      <c r="Z27" s="1" t="s">
        <v>122</v>
      </c>
      <c r="AA27" s="14" t="s">
        <v>98</v>
      </c>
      <c r="AB27" s="10">
        <v>3.4322</v>
      </c>
      <c r="AC27" s="46">
        <f t="shared" si="2"/>
        <v>0.880713194632623</v>
      </c>
      <c r="AD27" s="10">
        <v>0.50848</v>
      </c>
      <c r="AE27" s="10">
        <v>4.11864</v>
      </c>
      <c r="AF27" s="46">
        <f t="shared" si="3"/>
        <v>1.14492022481918</v>
      </c>
      <c r="AG27" s="10">
        <v>0.66102</v>
      </c>
      <c r="AH27" s="46">
        <f t="shared" si="4"/>
        <v>0.182321556793955</v>
      </c>
      <c r="AI27" s="46">
        <f t="shared" si="5"/>
        <v>0.047706942585224</v>
      </c>
      <c r="AJ27" s="10">
        <v>2.29536</v>
      </c>
      <c r="AK27" s="46">
        <f t="shared" si="6"/>
        <v>0.906226303028112</v>
      </c>
      <c r="AL27" s="10">
        <v>0.52321</v>
      </c>
      <c r="AM27" s="10">
        <v>3.12236</v>
      </c>
      <c r="AN27" s="46">
        <f t="shared" si="7"/>
        <v>1.02315705304709</v>
      </c>
      <c r="AO27" s="10">
        <v>0.59072</v>
      </c>
      <c r="AP27" s="46">
        <f t="shared" si="8"/>
        <v>0.30769943218781</v>
      </c>
      <c r="AQ27" s="46">
        <f t="shared" si="9"/>
        <v>0.0877507064152235</v>
      </c>
      <c r="AR27" s="10">
        <v>-0.504219</v>
      </c>
      <c r="AS27" s="46">
        <f t="shared" si="10"/>
        <v>0.336178937393466</v>
      </c>
      <c r="AT27" s="10">
        <v>0.194093</v>
      </c>
      <c r="AU27" s="10">
        <v>-0.267932</v>
      </c>
      <c r="AV27" s="46">
        <f t="shared" si="11"/>
        <v>0.336178937393466</v>
      </c>
      <c r="AW27" s="10">
        <v>0.194093</v>
      </c>
      <c r="AX27" s="50">
        <f t="shared" si="12"/>
        <v>0.336178937393466</v>
      </c>
      <c r="AY27" s="46">
        <f t="shared" si="0"/>
        <v>0.702860809282195</v>
      </c>
      <c r="AZ27" s="46">
        <f t="shared" si="1"/>
        <v>0.707834443102068</v>
      </c>
    </row>
    <row r="28" spans="1:52">
      <c r="A28" s="1">
        <v>7</v>
      </c>
      <c r="B28" s="1" t="s">
        <v>117</v>
      </c>
      <c r="C28" s="1" t="s">
        <v>118</v>
      </c>
      <c r="D28" s="13" t="s">
        <v>84</v>
      </c>
      <c r="E28" s="14">
        <v>71.3</v>
      </c>
      <c r="F28" s="14" t="s">
        <v>123</v>
      </c>
      <c r="G28" s="17">
        <v>71.3</v>
      </c>
      <c r="H28" s="17">
        <v>-156.67</v>
      </c>
      <c r="I28" s="1">
        <v>2</v>
      </c>
      <c r="J28" s="13" t="s">
        <v>74</v>
      </c>
      <c r="K28" s="13" t="s">
        <v>74</v>
      </c>
      <c r="L28" s="7">
        <v>3</v>
      </c>
      <c r="M28" s="7">
        <v>-12.6</v>
      </c>
      <c r="N28" s="7">
        <v>3.7</v>
      </c>
      <c r="O28" s="28">
        <v>1</v>
      </c>
      <c r="P28" s="1" t="s">
        <v>75</v>
      </c>
      <c r="Q28" s="1" t="s">
        <v>75</v>
      </c>
      <c r="R28" s="1">
        <v>2000</v>
      </c>
      <c r="S28" s="34" t="s">
        <v>76</v>
      </c>
      <c r="T28" s="9">
        <v>5</v>
      </c>
      <c r="U28" s="34" t="s">
        <v>77</v>
      </c>
      <c r="V28" s="18">
        <v>0.6</v>
      </c>
      <c r="W28" s="18">
        <v>0.386000007390975</v>
      </c>
      <c r="Y28" s="9">
        <v>5</v>
      </c>
      <c r="Z28" s="1" t="s">
        <v>124</v>
      </c>
      <c r="AA28" s="14" t="s">
        <v>98</v>
      </c>
      <c r="AB28" s="10">
        <v>1.49341</v>
      </c>
      <c r="AC28" s="46">
        <f t="shared" ref="AC28:AC59" si="17">AD28*(Y28^0.5)</f>
        <v>0.311998564900546</v>
      </c>
      <c r="AD28" s="10">
        <v>0.13953</v>
      </c>
      <c r="AE28" s="10">
        <v>1.69582</v>
      </c>
      <c r="AF28" s="46">
        <f t="shared" ref="AF28:AF59" si="18">AG28*(Y28^0.5)</f>
        <v>0.450679500865083</v>
      </c>
      <c r="AG28" s="10">
        <v>0.20155</v>
      </c>
      <c r="AH28" s="46">
        <f t="shared" ref="AH28:AH59" si="19">LN(AE28)-LN(AB28)</f>
        <v>0.12710430393515</v>
      </c>
      <c r="AI28" s="46">
        <f t="shared" ref="AI28:AI59" si="20">(AF28^2)/(Y28*(AE28^2))+(AC28^2)/(Y28*(AB28^2))</f>
        <v>0.0228548267719671</v>
      </c>
      <c r="AJ28" s="10">
        <v>1.30612</v>
      </c>
      <c r="AK28" s="46">
        <f t="shared" ref="AK28:AK59" si="21">AL28*(Y28^0.5)</f>
        <v>0.136914442262312</v>
      </c>
      <c r="AL28" s="10">
        <v>0.0612300000000001</v>
      </c>
      <c r="AM28" s="10">
        <v>1.44898</v>
      </c>
      <c r="AN28" s="46">
        <f t="shared" ref="AN28:AN59" si="22">AO28*(Y28^0.5)</f>
        <v>0.31944467126562</v>
      </c>
      <c r="AO28" s="10">
        <v>0.14286</v>
      </c>
      <c r="AP28" s="46">
        <f t="shared" ref="AP28:AP59" si="23">LN(AM28)-LN(AJ28)</f>
        <v>0.103798950373503</v>
      </c>
      <c r="AQ28" s="46">
        <f t="shared" ref="AQ28:AQ59" si="24">(AN28^2)/(Y28*(AM28^2))+(AK28^2)/(Y28*(AJ28^2))</f>
        <v>0.0119183463235974</v>
      </c>
      <c r="AR28" s="42">
        <v>-0.214286</v>
      </c>
      <c r="AS28" s="46">
        <f t="shared" ref="AS28:AS56" si="25">AT28*(Y28^0.5)</f>
        <v>0.159717863496855</v>
      </c>
      <c r="AT28" s="10">
        <v>0.071428</v>
      </c>
      <c r="AU28" s="10">
        <v>-0.265306</v>
      </c>
      <c r="AV28" s="46">
        <f t="shared" ref="AV28:AV56" si="26">AW28*(Y28^0.5)</f>
        <v>0.205353774849648</v>
      </c>
      <c r="AW28" s="10">
        <v>0.091837</v>
      </c>
      <c r="AX28" s="50">
        <f t="shared" ref="AX28:AX56" si="27">(((Y28-1)*(AV28^2)+(Y28-1)*(AS28^2))/(Y28+Y28-2))^0.5</f>
        <v>0.183956474152175</v>
      </c>
      <c r="AY28" s="46">
        <f t="shared" si="0"/>
        <v>-0.277348216392723</v>
      </c>
      <c r="AZ28" s="46">
        <f t="shared" si="1"/>
        <v>0.403846101656811</v>
      </c>
    </row>
    <row r="29" spans="1:52">
      <c r="A29" s="1">
        <v>7</v>
      </c>
      <c r="B29" s="1" t="s">
        <v>117</v>
      </c>
      <c r="C29" s="1" t="s">
        <v>118</v>
      </c>
      <c r="D29" s="13" t="s">
        <v>84</v>
      </c>
      <c r="E29" s="14">
        <v>71.3</v>
      </c>
      <c r="F29" s="14" t="s">
        <v>123</v>
      </c>
      <c r="G29" s="17">
        <v>71.3</v>
      </c>
      <c r="H29" s="17">
        <v>-156.67</v>
      </c>
      <c r="I29" s="1">
        <v>2</v>
      </c>
      <c r="J29" s="13" t="s">
        <v>74</v>
      </c>
      <c r="K29" s="13" t="s">
        <v>74</v>
      </c>
      <c r="L29" s="7">
        <v>3</v>
      </c>
      <c r="M29" s="7">
        <v>-12.6</v>
      </c>
      <c r="N29" s="7">
        <v>3.7</v>
      </c>
      <c r="O29" s="28">
        <v>1</v>
      </c>
      <c r="P29" s="1" t="s">
        <v>75</v>
      </c>
      <c r="Q29" s="1" t="s">
        <v>75</v>
      </c>
      <c r="R29" s="1">
        <v>2001</v>
      </c>
      <c r="S29" s="34" t="s">
        <v>76</v>
      </c>
      <c r="T29" s="9">
        <v>6</v>
      </c>
      <c r="U29" s="34" t="s">
        <v>77</v>
      </c>
      <c r="V29" s="18">
        <v>0.6</v>
      </c>
      <c r="W29" s="18">
        <v>0.386000007390975</v>
      </c>
      <c r="Y29" s="9">
        <v>5</v>
      </c>
      <c r="Z29" s="1" t="s">
        <v>124</v>
      </c>
      <c r="AA29" s="14" t="s">
        <v>98</v>
      </c>
      <c r="AB29" s="10">
        <v>1.94492</v>
      </c>
      <c r="AC29" s="46">
        <f t="shared" si="17"/>
        <v>0.426351081269885</v>
      </c>
      <c r="AD29" s="10">
        <v>0.19067</v>
      </c>
      <c r="AE29" s="10">
        <v>2.32627</v>
      </c>
      <c r="AF29" s="46">
        <f t="shared" si="18"/>
        <v>0.483214289937705</v>
      </c>
      <c r="AG29" s="10">
        <v>0.2161</v>
      </c>
      <c r="AH29" s="46">
        <f t="shared" si="19"/>
        <v>0.179045281346472</v>
      </c>
      <c r="AI29" s="46">
        <f t="shared" si="20"/>
        <v>0.0182404105560442</v>
      </c>
      <c r="AJ29" s="10">
        <v>1.47679</v>
      </c>
      <c r="AK29" s="46">
        <f t="shared" si="21"/>
        <v>0.301913898322022</v>
      </c>
      <c r="AL29" s="10">
        <v>0.13502</v>
      </c>
      <c r="AM29" s="10">
        <v>1.52743</v>
      </c>
      <c r="AN29" s="46">
        <f t="shared" si="22"/>
        <v>0.452870847483032</v>
      </c>
      <c r="AO29" s="10">
        <v>0.20253</v>
      </c>
      <c r="AP29" s="46">
        <f t="shared" si="23"/>
        <v>0.0337157711537268</v>
      </c>
      <c r="AQ29" s="46">
        <f t="shared" si="24"/>
        <v>0.025940591414459</v>
      </c>
      <c r="AR29" s="10">
        <v>-0.478903</v>
      </c>
      <c r="AS29" s="46">
        <f t="shared" si="25"/>
        <v>0.169827126823132</v>
      </c>
      <c r="AT29" s="10">
        <v>0.075949</v>
      </c>
      <c r="AU29" s="10">
        <v>-0.791139</v>
      </c>
      <c r="AV29" s="46">
        <f t="shared" si="26"/>
        <v>0.188697304485252</v>
      </c>
      <c r="AW29" s="10">
        <v>0.084388</v>
      </c>
      <c r="AX29" s="50">
        <f t="shared" si="27"/>
        <v>0.179510341937449</v>
      </c>
      <c r="AY29" s="46">
        <f t="shared" si="0"/>
        <v>-1.73937610852972</v>
      </c>
      <c r="AZ29" s="46">
        <f t="shared" si="1"/>
        <v>0.5512714623462</v>
      </c>
    </row>
    <row r="30" spans="1:52">
      <c r="A30" s="1">
        <v>7</v>
      </c>
      <c r="B30" s="1" t="s">
        <v>117</v>
      </c>
      <c r="C30" s="1" t="s">
        <v>118</v>
      </c>
      <c r="D30" s="13" t="s">
        <v>84</v>
      </c>
      <c r="E30" s="14">
        <v>71.3</v>
      </c>
      <c r="F30" s="14" t="s">
        <v>123</v>
      </c>
      <c r="G30" s="17">
        <v>71.3</v>
      </c>
      <c r="H30" s="17">
        <v>-156.67</v>
      </c>
      <c r="I30" s="1">
        <v>2</v>
      </c>
      <c r="J30" s="13" t="s">
        <v>74</v>
      </c>
      <c r="K30" s="13" t="s">
        <v>74</v>
      </c>
      <c r="L30" s="7">
        <v>3</v>
      </c>
      <c r="M30" s="7">
        <v>-12.6</v>
      </c>
      <c r="N30" s="7">
        <v>3.7</v>
      </c>
      <c r="O30" s="28">
        <v>1</v>
      </c>
      <c r="P30" s="1" t="s">
        <v>75</v>
      </c>
      <c r="Q30" s="1" t="s">
        <v>75</v>
      </c>
      <c r="R30" s="1">
        <v>2000</v>
      </c>
      <c r="S30" s="34" t="s">
        <v>76</v>
      </c>
      <c r="T30" s="9">
        <v>6</v>
      </c>
      <c r="U30" s="34" t="s">
        <v>77</v>
      </c>
      <c r="V30" s="18">
        <v>0.6</v>
      </c>
      <c r="W30" s="18">
        <v>1.56900000572204</v>
      </c>
      <c r="Y30" s="9">
        <v>5</v>
      </c>
      <c r="Z30" s="1" t="s">
        <v>125</v>
      </c>
      <c r="AA30" s="14" t="s">
        <v>98</v>
      </c>
      <c r="AB30" s="10">
        <v>0.853428</v>
      </c>
      <c r="AC30" s="46">
        <f t="shared" si="17"/>
        <v>0.173342225683761</v>
      </c>
      <c r="AD30" s="10">
        <v>0.0775210000000001</v>
      </c>
      <c r="AE30" s="10">
        <v>0.947153</v>
      </c>
      <c r="AF30" s="46">
        <f t="shared" si="18"/>
        <v>0.416013739009903</v>
      </c>
      <c r="AG30" s="10">
        <v>0.186047</v>
      </c>
      <c r="AH30" s="46">
        <f t="shared" si="19"/>
        <v>0.10419946281381</v>
      </c>
      <c r="AI30" s="46">
        <f t="shared" si="20"/>
        <v>0.0468347749763586</v>
      </c>
      <c r="AJ30" s="10">
        <v>0.918367</v>
      </c>
      <c r="AK30" s="46">
        <f t="shared" si="21"/>
        <v>0.136903261922425</v>
      </c>
      <c r="AL30" s="10">
        <v>0.061225</v>
      </c>
      <c r="AM30" s="10">
        <v>2.03061</v>
      </c>
      <c r="AN30" s="46">
        <f t="shared" si="22"/>
        <v>0.730143276693006</v>
      </c>
      <c r="AO30" s="10">
        <v>0.32653</v>
      </c>
      <c r="AP30" s="46">
        <f t="shared" si="23"/>
        <v>0.793494426643827</v>
      </c>
      <c r="AQ30" s="46">
        <f t="shared" si="24"/>
        <v>0.0303024149634345</v>
      </c>
      <c r="AR30" s="10">
        <v>0.0816327</v>
      </c>
      <c r="AS30" s="46">
        <f t="shared" si="25"/>
        <v>0.045634346105209</v>
      </c>
      <c r="AT30" s="10">
        <v>0.0204083</v>
      </c>
      <c r="AU30" s="10">
        <v>1.09184</v>
      </c>
      <c r="AV30" s="46">
        <f t="shared" si="26"/>
        <v>0.547590687009924</v>
      </c>
      <c r="AW30" s="10">
        <v>0.24489</v>
      </c>
      <c r="AX30" s="50">
        <f t="shared" si="27"/>
        <v>0.388547329191985</v>
      </c>
      <c r="AY30" s="46">
        <f t="shared" si="0"/>
        <v>2.59995944921512</v>
      </c>
      <c r="AZ30" s="46">
        <f t="shared" si="1"/>
        <v>0.737989456878149</v>
      </c>
    </row>
    <row r="31" spans="1:52">
      <c r="A31" s="1">
        <v>7</v>
      </c>
      <c r="B31" s="1" t="s">
        <v>117</v>
      </c>
      <c r="C31" s="1" t="s">
        <v>118</v>
      </c>
      <c r="D31" s="13" t="s">
        <v>84</v>
      </c>
      <c r="E31" s="14">
        <v>71.3</v>
      </c>
      <c r="F31" s="14" t="s">
        <v>123</v>
      </c>
      <c r="G31" s="17">
        <v>71.3</v>
      </c>
      <c r="H31" s="17">
        <v>-156.67</v>
      </c>
      <c r="I31" s="1">
        <v>2</v>
      </c>
      <c r="J31" s="13" t="s">
        <v>74</v>
      </c>
      <c r="K31" s="13" t="s">
        <v>74</v>
      </c>
      <c r="L31" s="7">
        <v>3</v>
      </c>
      <c r="M31" s="7">
        <v>-12.6</v>
      </c>
      <c r="N31" s="7">
        <v>3.7</v>
      </c>
      <c r="O31" s="28">
        <v>1</v>
      </c>
      <c r="P31" s="1" t="s">
        <v>75</v>
      </c>
      <c r="Q31" s="1" t="s">
        <v>75</v>
      </c>
      <c r="R31" s="1">
        <v>2001</v>
      </c>
      <c r="S31" s="34" t="s">
        <v>76</v>
      </c>
      <c r="T31" s="9">
        <v>7</v>
      </c>
      <c r="U31" s="34" t="s">
        <v>77</v>
      </c>
      <c r="V31" s="18">
        <v>0.6</v>
      </c>
      <c r="W31" s="18">
        <v>1.56900000572204</v>
      </c>
      <c r="Y31" s="9">
        <v>5</v>
      </c>
      <c r="Z31" s="1" t="s">
        <v>125</v>
      </c>
      <c r="AA31" s="14" t="s">
        <v>98</v>
      </c>
      <c r="AB31" s="10">
        <v>0.915254</v>
      </c>
      <c r="AC31" s="46">
        <f t="shared" si="17"/>
        <v>0.198978745045796</v>
      </c>
      <c r="AD31" s="10">
        <v>0.088986</v>
      </c>
      <c r="AE31" s="10">
        <v>1.16949</v>
      </c>
      <c r="AF31" s="46">
        <f t="shared" si="18"/>
        <v>0.454793865943682</v>
      </c>
      <c r="AG31" s="10">
        <v>0.20339</v>
      </c>
      <c r="AH31" s="46">
        <f t="shared" si="19"/>
        <v>0.245121412943601</v>
      </c>
      <c r="AI31" s="46">
        <f t="shared" si="20"/>
        <v>0.0396986679525708</v>
      </c>
      <c r="AJ31" s="10">
        <v>0.919831</v>
      </c>
      <c r="AK31" s="46">
        <f t="shared" si="21"/>
        <v>0.132089007566868</v>
      </c>
      <c r="AL31" s="10">
        <v>0.059072</v>
      </c>
      <c r="AM31" s="10">
        <v>1.65401</v>
      </c>
      <c r="AN31" s="46">
        <f t="shared" si="22"/>
        <v>0.452870847483032</v>
      </c>
      <c r="AO31" s="10">
        <v>0.20253</v>
      </c>
      <c r="AP31" s="46">
        <f t="shared" si="23"/>
        <v>0.586767963997775</v>
      </c>
      <c r="AQ31" s="46">
        <f t="shared" si="24"/>
        <v>0.0191177523312947</v>
      </c>
      <c r="AR31" s="10">
        <v>0.0147679</v>
      </c>
      <c r="AS31" s="46">
        <f t="shared" si="25"/>
        <v>0.0754791454008987</v>
      </c>
      <c r="AT31" s="10">
        <v>0.0337553</v>
      </c>
      <c r="AU31" s="10">
        <v>0.474684</v>
      </c>
      <c r="AV31" s="46">
        <f t="shared" si="26"/>
        <v>0.320784075984142</v>
      </c>
      <c r="AW31" s="10">
        <v>0.143459</v>
      </c>
      <c r="AX31" s="50">
        <f t="shared" si="27"/>
        <v>0.233023094129584</v>
      </c>
      <c r="AY31" s="46">
        <f t="shared" si="0"/>
        <v>1.97369321576445</v>
      </c>
      <c r="AZ31" s="46">
        <f t="shared" si="1"/>
        <v>0.59477324549773</v>
      </c>
    </row>
    <row r="32" spans="1:52">
      <c r="A32" s="1">
        <v>7</v>
      </c>
      <c r="B32" s="1" t="s">
        <v>117</v>
      </c>
      <c r="C32" s="1" t="s">
        <v>118</v>
      </c>
      <c r="D32" s="13" t="s">
        <v>84</v>
      </c>
      <c r="E32" s="14">
        <v>70.45</v>
      </c>
      <c r="F32" s="14" t="s">
        <v>126</v>
      </c>
      <c r="G32" s="17">
        <v>70.45</v>
      </c>
      <c r="H32" s="17">
        <v>-157.4</v>
      </c>
      <c r="I32" s="1">
        <v>2</v>
      </c>
      <c r="J32" s="13" t="s">
        <v>74</v>
      </c>
      <c r="K32" s="13" t="s">
        <v>74</v>
      </c>
      <c r="L32" s="7">
        <v>30</v>
      </c>
      <c r="M32" s="7">
        <v>-11.9</v>
      </c>
      <c r="N32" s="7">
        <v>9</v>
      </c>
      <c r="O32" s="28">
        <v>1</v>
      </c>
      <c r="P32" s="1" t="s">
        <v>75</v>
      </c>
      <c r="Q32" s="1" t="s">
        <v>75</v>
      </c>
      <c r="R32" s="1">
        <v>2000</v>
      </c>
      <c r="S32" s="35" t="s">
        <v>86</v>
      </c>
      <c r="T32" s="9">
        <v>4</v>
      </c>
      <c r="U32" s="34" t="s">
        <v>77</v>
      </c>
      <c r="V32" s="18">
        <v>0.6</v>
      </c>
      <c r="W32" s="18">
        <v>1.55299997329711</v>
      </c>
      <c r="Y32" s="9">
        <v>5</v>
      </c>
      <c r="Z32" s="1" t="s">
        <v>127</v>
      </c>
      <c r="AA32" s="14" t="s">
        <v>98</v>
      </c>
      <c r="AB32" s="10">
        <v>1.17891</v>
      </c>
      <c r="AC32" s="46">
        <f t="shared" si="17"/>
        <v>0.242792260996927</v>
      </c>
      <c r="AD32" s="10">
        <v>0.10858</v>
      </c>
      <c r="AE32" s="10">
        <v>1.33465</v>
      </c>
      <c r="AF32" s="46">
        <f t="shared" si="18"/>
        <v>0.346679979231567</v>
      </c>
      <c r="AG32" s="10">
        <v>0.15504</v>
      </c>
      <c r="AH32" s="46">
        <f t="shared" si="19"/>
        <v>0.124078802430767</v>
      </c>
      <c r="AI32" s="46">
        <f t="shared" si="20"/>
        <v>0.0219771571283758</v>
      </c>
      <c r="AJ32" s="10">
        <v>0.714286</v>
      </c>
      <c r="AK32" s="46">
        <f t="shared" si="21"/>
        <v>0.159717863496855</v>
      </c>
      <c r="AL32" s="10">
        <v>0.071428</v>
      </c>
      <c r="AM32" s="10">
        <v>0.591837</v>
      </c>
      <c r="AN32" s="46">
        <f t="shared" si="22"/>
        <v>0.159717863496855</v>
      </c>
      <c r="AO32" s="10">
        <v>0.071428</v>
      </c>
      <c r="AP32" s="46">
        <f t="shared" si="23"/>
        <v>-0.188052183227098</v>
      </c>
      <c r="AQ32" s="46">
        <f t="shared" si="24"/>
        <v>0.024565578752507</v>
      </c>
      <c r="AR32" s="10">
        <v>-0.469388</v>
      </c>
      <c r="AS32" s="46">
        <f t="shared" si="25"/>
        <v>0.136901025854447</v>
      </c>
      <c r="AT32" s="10">
        <v>0.0612239999999999</v>
      </c>
      <c r="AU32" s="10">
        <v>-0.744898</v>
      </c>
      <c r="AV32" s="46">
        <f t="shared" si="26"/>
        <v>0.205353774849648</v>
      </c>
      <c r="AW32" s="10">
        <v>0.0918370000000001</v>
      </c>
      <c r="AX32" s="50">
        <f t="shared" si="27"/>
        <v>0.174516566154907</v>
      </c>
      <c r="AY32" s="46">
        <f t="shared" si="0"/>
        <v>-1.57870399395464</v>
      </c>
      <c r="AZ32" s="46">
        <f t="shared" si="1"/>
        <v>0.524615315026416</v>
      </c>
    </row>
    <row r="33" spans="1:52">
      <c r="A33" s="1">
        <v>7</v>
      </c>
      <c r="B33" s="1" t="s">
        <v>117</v>
      </c>
      <c r="C33" s="1" t="s">
        <v>118</v>
      </c>
      <c r="D33" s="13" t="s">
        <v>84</v>
      </c>
      <c r="E33" s="14">
        <v>70.45</v>
      </c>
      <c r="F33" s="14" t="s">
        <v>126</v>
      </c>
      <c r="G33" s="17">
        <v>70.45</v>
      </c>
      <c r="H33" s="17">
        <v>-157.4</v>
      </c>
      <c r="I33" s="1">
        <v>2</v>
      </c>
      <c r="J33" s="13" t="s">
        <v>74</v>
      </c>
      <c r="K33" s="13" t="s">
        <v>74</v>
      </c>
      <c r="L33" s="7">
        <v>30</v>
      </c>
      <c r="M33" s="7">
        <v>-11.9</v>
      </c>
      <c r="N33" s="7">
        <v>9</v>
      </c>
      <c r="O33" s="28">
        <v>1</v>
      </c>
      <c r="P33" s="1" t="s">
        <v>75</v>
      </c>
      <c r="Q33" s="1" t="s">
        <v>75</v>
      </c>
      <c r="R33" s="1">
        <v>2001</v>
      </c>
      <c r="S33" s="34" t="s">
        <v>76</v>
      </c>
      <c r="T33" s="9">
        <v>5</v>
      </c>
      <c r="U33" s="34" t="s">
        <v>77</v>
      </c>
      <c r="V33" s="18">
        <v>0.6</v>
      </c>
      <c r="W33" s="18">
        <v>1.55299997329711</v>
      </c>
      <c r="Y33" s="9">
        <v>5</v>
      </c>
      <c r="Z33" s="1" t="s">
        <v>127</v>
      </c>
      <c r="AA33" s="14" t="s">
        <v>98</v>
      </c>
      <c r="AB33" s="10">
        <v>1.57627</v>
      </c>
      <c r="AC33" s="46">
        <f t="shared" si="17"/>
        <v>0.312669385293796</v>
      </c>
      <c r="AD33" s="10">
        <v>0.13983</v>
      </c>
      <c r="AE33" s="10">
        <v>1.53814</v>
      </c>
      <c r="AF33" s="46">
        <f t="shared" si="18"/>
        <v>0.198965328637931</v>
      </c>
      <c r="AG33" s="10">
        <v>0.0889799999999998</v>
      </c>
      <c r="AH33" s="46">
        <f t="shared" si="19"/>
        <v>-0.0244874023101704</v>
      </c>
      <c r="AI33" s="46">
        <f t="shared" si="20"/>
        <v>0.0112158787492847</v>
      </c>
      <c r="AJ33" s="10">
        <v>0.953586</v>
      </c>
      <c r="AK33" s="46">
        <f t="shared" si="21"/>
        <v>0.132093479702822</v>
      </c>
      <c r="AL33" s="10">
        <v>0.0590739999999998</v>
      </c>
      <c r="AM33" s="10">
        <v>0.852321</v>
      </c>
      <c r="AN33" s="46">
        <f t="shared" si="22"/>
        <v>0.150956949161011</v>
      </c>
      <c r="AO33" s="10">
        <v>0.06751</v>
      </c>
      <c r="AP33" s="46">
        <f t="shared" si="23"/>
        <v>-0.112266398559005</v>
      </c>
      <c r="AQ33" s="46">
        <f t="shared" si="24"/>
        <v>0.0101115056776082</v>
      </c>
      <c r="AR33" s="10">
        <v>-0.529536</v>
      </c>
      <c r="AS33" s="46">
        <f t="shared" si="25"/>
        <v>0.0754784745805054</v>
      </c>
      <c r="AT33" s="10">
        <v>0.033755</v>
      </c>
      <c r="AU33" s="10">
        <v>-0.698312</v>
      </c>
      <c r="AV33" s="46">
        <f t="shared" si="26"/>
        <v>0.132089007566867</v>
      </c>
      <c r="AW33" s="10">
        <v>0.0590719999999999</v>
      </c>
      <c r="AX33" s="50">
        <f t="shared" si="27"/>
        <v>0.107574406912146</v>
      </c>
      <c r="AY33" s="46">
        <f t="shared" si="0"/>
        <v>-1.56892336053348</v>
      </c>
      <c r="AZ33" s="46">
        <f t="shared" si="1"/>
        <v>0.523076025561383</v>
      </c>
    </row>
    <row r="34" spans="1:52">
      <c r="A34" s="1">
        <v>7</v>
      </c>
      <c r="B34" s="1" t="s">
        <v>117</v>
      </c>
      <c r="C34" s="1" t="s">
        <v>118</v>
      </c>
      <c r="D34" s="13" t="s">
        <v>84</v>
      </c>
      <c r="E34" s="14">
        <v>70.45</v>
      </c>
      <c r="F34" s="14" t="s">
        <v>126</v>
      </c>
      <c r="G34" s="17">
        <v>70.45</v>
      </c>
      <c r="H34" s="17">
        <v>-157.4</v>
      </c>
      <c r="I34" s="1">
        <v>2</v>
      </c>
      <c r="J34" s="13" t="s">
        <v>74</v>
      </c>
      <c r="K34" s="13" t="s">
        <v>74</v>
      </c>
      <c r="L34" s="7">
        <v>30</v>
      </c>
      <c r="M34" s="7">
        <v>-11.9</v>
      </c>
      <c r="N34" s="7">
        <v>9</v>
      </c>
      <c r="O34" s="28">
        <v>1</v>
      </c>
      <c r="P34" s="1" t="s">
        <v>75</v>
      </c>
      <c r="Q34" s="1" t="s">
        <v>75</v>
      </c>
      <c r="R34" s="1">
        <v>2000</v>
      </c>
      <c r="S34" s="35" t="s">
        <v>86</v>
      </c>
      <c r="T34" s="9">
        <v>4</v>
      </c>
      <c r="U34" s="34" t="s">
        <v>77</v>
      </c>
      <c r="V34" s="18">
        <v>0.6</v>
      </c>
      <c r="W34" s="18">
        <v>0.569999992847442</v>
      </c>
      <c r="Y34" s="9">
        <v>5</v>
      </c>
      <c r="Z34" s="1" t="s">
        <v>128</v>
      </c>
      <c r="AA34" s="14" t="s">
        <v>98</v>
      </c>
      <c r="AB34" s="10">
        <v>0.585336</v>
      </c>
      <c r="AC34" s="46">
        <f t="shared" si="17"/>
        <v>0.208010223606918</v>
      </c>
      <c r="AD34" s="10">
        <v>0.093025</v>
      </c>
      <c r="AE34" s="10">
        <v>0.756581</v>
      </c>
      <c r="AF34" s="46">
        <f t="shared" si="18"/>
        <v>0.208010223606918</v>
      </c>
      <c r="AG34" s="10">
        <v>0.093025</v>
      </c>
      <c r="AH34" s="46">
        <f t="shared" si="19"/>
        <v>0.256623558213678</v>
      </c>
      <c r="AI34" s="46">
        <f t="shared" si="20"/>
        <v>0.0403752107482353</v>
      </c>
      <c r="AJ34" s="10">
        <v>0.765306</v>
      </c>
      <c r="AK34" s="46">
        <f t="shared" si="21"/>
        <v>0.0912673505696314</v>
      </c>
      <c r="AL34" s="10">
        <v>0.040816</v>
      </c>
      <c r="AM34" s="10">
        <v>1.09184</v>
      </c>
      <c r="AN34" s="46">
        <f t="shared" si="22"/>
        <v>0.136892081582537</v>
      </c>
      <c r="AO34" s="10">
        <v>0.0612200000000001</v>
      </c>
      <c r="AP34" s="46">
        <f t="shared" si="23"/>
        <v>0.355343871575342</v>
      </c>
      <c r="AQ34" s="46">
        <f t="shared" si="24"/>
        <v>0.00598829930210768</v>
      </c>
      <c r="AR34" s="10">
        <v>0.173469</v>
      </c>
      <c r="AS34" s="46">
        <f t="shared" si="25"/>
        <v>0.136903261922425</v>
      </c>
      <c r="AT34" s="10">
        <v>0.061225</v>
      </c>
      <c r="AU34" s="10">
        <v>0.295918</v>
      </c>
      <c r="AV34" s="46">
        <f t="shared" si="26"/>
        <v>0.159720099564832</v>
      </c>
      <c r="AW34" s="10">
        <v>0.071429</v>
      </c>
      <c r="AX34" s="50">
        <f t="shared" si="27"/>
        <v>0.148749812319209</v>
      </c>
      <c r="AY34" s="46">
        <f t="shared" si="0"/>
        <v>0.823187593253771</v>
      </c>
      <c r="AZ34" s="46">
        <f t="shared" si="1"/>
        <v>0.433881890684347</v>
      </c>
    </row>
    <row r="35" spans="1:52">
      <c r="A35" s="1">
        <v>7</v>
      </c>
      <c r="B35" s="1" t="s">
        <v>117</v>
      </c>
      <c r="C35" s="1" t="s">
        <v>118</v>
      </c>
      <c r="D35" s="13" t="s">
        <v>84</v>
      </c>
      <c r="E35" s="14">
        <v>70.45</v>
      </c>
      <c r="F35" s="14" t="s">
        <v>126</v>
      </c>
      <c r="G35" s="17">
        <v>70.45</v>
      </c>
      <c r="H35" s="17">
        <v>-157.4</v>
      </c>
      <c r="I35" s="1">
        <v>2</v>
      </c>
      <c r="J35" s="13" t="s">
        <v>74</v>
      </c>
      <c r="K35" s="13" t="s">
        <v>74</v>
      </c>
      <c r="L35" s="7">
        <v>30</v>
      </c>
      <c r="M35" s="7">
        <v>-11.9</v>
      </c>
      <c r="N35" s="7">
        <v>9</v>
      </c>
      <c r="O35" s="28">
        <v>1</v>
      </c>
      <c r="P35" s="1" t="s">
        <v>75</v>
      </c>
      <c r="Q35" s="1" t="s">
        <v>75</v>
      </c>
      <c r="R35" s="1">
        <v>2001</v>
      </c>
      <c r="S35" s="34" t="s">
        <v>76</v>
      </c>
      <c r="T35" s="9">
        <v>5</v>
      </c>
      <c r="U35" s="34" t="s">
        <v>77</v>
      </c>
      <c r="V35" s="18">
        <v>0.6</v>
      </c>
      <c r="W35" s="18">
        <v>0.569999992847442</v>
      </c>
      <c r="Y35" s="9">
        <v>5</v>
      </c>
      <c r="Z35" s="1" t="s">
        <v>128</v>
      </c>
      <c r="AA35" s="14" t="s">
        <v>98</v>
      </c>
      <c r="AB35" s="10">
        <v>0.508475</v>
      </c>
      <c r="AC35" s="46">
        <f t="shared" si="17"/>
        <v>0.227394696903864</v>
      </c>
      <c r="AD35" s="10">
        <v>0.101694</v>
      </c>
      <c r="AE35" s="10">
        <v>0.737288</v>
      </c>
      <c r="AF35" s="46">
        <f t="shared" si="18"/>
        <v>0.0852746883899318</v>
      </c>
      <c r="AG35" s="10">
        <v>0.0381359999999999</v>
      </c>
      <c r="AH35" s="46">
        <f t="shared" si="19"/>
        <v>0.371562539191434</v>
      </c>
      <c r="AI35" s="46">
        <f t="shared" si="20"/>
        <v>0.042674657841852</v>
      </c>
      <c r="AJ35" s="10">
        <v>0.590717</v>
      </c>
      <c r="AK35" s="46">
        <f t="shared" si="21"/>
        <v>0.113218829904747</v>
      </c>
      <c r="AL35" s="10">
        <v>0.0506329999999999</v>
      </c>
      <c r="AM35" s="10">
        <v>0.852321</v>
      </c>
      <c r="AN35" s="46">
        <f t="shared" si="22"/>
        <v>0.0566082969183847</v>
      </c>
      <c r="AO35" s="10">
        <v>0.025316</v>
      </c>
      <c r="AP35" s="46">
        <f t="shared" si="23"/>
        <v>0.366626163122932</v>
      </c>
      <c r="AQ35" s="46">
        <f t="shared" si="24"/>
        <v>0.00822920595231089</v>
      </c>
      <c r="AR35" s="10">
        <v>0.0696203</v>
      </c>
      <c r="AS35" s="46">
        <f t="shared" si="25"/>
        <v>0.0943479814222329</v>
      </c>
      <c r="AT35" s="10">
        <v>0.0421937</v>
      </c>
      <c r="AU35" s="10">
        <v>0.111814</v>
      </c>
      <c r="AV35" s="46">
        <f t="shared" si="26"/>
        <v>0.0754807106484829</v>
      </c>
      <c r="AW35" s="10">
        <v>0.033756</v>
      </c>
      <c r="AX35" s="50">
        <f t="shared" si="27"/>
        <v>0.0854367581268449</v>
      </c>
      <c r="AY35" s="46">
        <f t="shared" si="0"/>
        <v>0.493858860343887</v>
      </c>
      <c r="AZ35" s="46">
        <f t="shared" si="1"/>
        <v>0.412194828697008</v>
      </c>
    </row>
    <row r="36" spans="1:52">
      <c r="A36" s="1">
        <v>7</v>
      </c>
      <c r="B36" s="1" t="s">
        <v>117</v>
      </c>
      <c r="C36" s="1" t="s">
        <v>118</v>
      </c>
      <c r="D36" s="13" t="s">
        <v>84</v>
      </c>
      <c r="E36" s="14">
        <v>68.63</v>
      </c>
      <c r="F36" s="14" t="s">
        <v>129</v>
      </c>
      <c r="G36" s="17">
        <v>68.63</v>
      </c>
      <c r="H36" s="17">
        <v>-149.57</v>
      </c>
      <c r="I36" s="1">
        <v>2</v>
      </c>
      <c r="J36" s="13" t="s">
        <v>74</v>
      </c>
      <c r="K36" s="13" t="s">
        <v>74</v>
      </c>
      <c r="L36" s="7">
        <v>740</v>
      </c>
      <c r="M36" s="7">
        <v>-8.6</v>
      </c>
      <c r="N36" s="7">
        <v>11.6</v>
      </c>
      <c r="O36" s="28">
        <v>1</v>
      </c>
      <c r="P36" s="1" t="s">
        <v>75</v>
      </c>
      <c r="Q36" s="1" t="s">
        <v>75</v>
      </c>
      <c r="R36" s="1">
        <v>1997</v>
      </c>
      <c r="S36" s="35" t="s">
        <v>86</v>
      </c>
      <c r="T36" s="9">
        <v>2</v>
      </c>
      <c r="U36" s="34" t="s">
        <v>77</v>
      </c>
      <c r="V36" s="18">
        <v>0.6</v>
      </c>
      <c r="W36" s="18">
        <v>0.569999992847442</v>
      </c>
      <c r="Y36" s="9">
        <v>3</v>
      </c>
      <c r="Z36" s="1" t="s">
        <v>130</v>
      </c>
      <c r="AA36" s="14" t="s">
        <v>98</v>
      </c>
      <c r="AB36" s="10">
        <v>1.76371</v>
      </c>
      <c r="AC36" s="46">
        <f t="shared" si="17"/>
        <v>0.725053788556408</v>
      </c>
      <c r="AD36" s="10">
        <v>0.41861</v>
      </c>
      <c r="AE36" s="10">
        <v>1.15969</v>
      </c>
      <c r="AF36" s="46">
        <f t="shared" si="18"/>
        <v>0.510314129434018</v>
      </c>
      <c r="AG36" s="10">
        <v>0.29463</v>
      </c>
      <c r="AH36" s="46">
        <f t="shared" si="19"/>
        <v>-0.419266816952995</v>
      </c>
      <c r="AI36" s="46">
        <f t="shared" si="20"/>
        <v>0.12087936955137</v>
      </c>
      <c r="AJ36" s="10">
        <v>2.07143</v>
      </c>
      <c r="AK36" s="46">
        <f t="shared" si="21"/>
        <v>1.34322272177774</v>
      </c>
      <c r="AL36" s="10">
        <v>0.77551</v>
      </c>
      <c r="AM36" s="10">
        <v>1.93878</v>
      </c>
      <c r="AN36" s="46">
        <f t="shared" si="22"/>
        <v>0.777656171582275</v>
      </c>
      <c r="AO36" s="10">
        <v>0.44898</v>
      </c>
      <c r="AP36" s="46">
        <f t="shared" si="23"/>
        <v>-0.0661802807494434</v>
      </c>
      <c r="AQ36" s="46">
        <f t="shared" si="24"/>
        <v>0.193791947391207</v>
      </c>
      <c r="AR36" s="10">
        <v>0.418367</v>
      </c>
      <c r="AS36" s="46">
        <f t="shared" si="25"/>
        <v>0.194414042895569</v>
      </c>
      <c r="AT36" s="10">
        <v>0.112245</v>
      </c>
      <c r="AU36" s="10">
        <v>0.642857</v>
      </c>
      <c r="AV36" s="46">
        <f t="shared" si="26"/>
        <v>0.583242128686706</v>
      </c>
      <c r="AW36" s="10">
        <v>0.336735</v>
      </c>
      <c r="AX36" s="50">
        <f t="shared" si="27"/>
        <v>0.434723015695052</v>
      </c>
      <c r="AY36" s="46">
        <f t="shared" ref="AY36:AY56" si="28">(AU36-AR36)/AX36</f>
        <v>0.516397779494322</v>
      </c>
      <c r="AZ36" s="46">
        <f t="shared" ref="AZ36:AZ56" si="29">((Y36+Y36)/(Y36*Y36))+(AY36^2)/(2*(Y36+Y36))</f>
        <v>0.688888888888889</v>
      </c>
    </row>
    <row r="37" spans="1:52">
      <c r="A37" s="1">
        <v>7</v>
      </c>
      <c r="B37" s="1" t="s">
        <v>117</v>
      </c>
      <c r="C37" s="1" t="s">
        <v>118</v>
      </c>
      <c r="D37" s="13" t="s">
        <v>84</v>
      </c>
      <c r="E37" s="14">
        <v>68.63</v>
      </c>
      <c r="F37" s="14" t="s">
        <v>129</v>
      </c>
      <c r="G37" s="17">
        <v>68.63</v>
      </c>
      <c r="H37" s="17">
        <v>-149.57</v>
      </c>
      <c r="I37" s="1">
        <v>2</v>
      </c>
      <c r="J37" s="13" t="s">
        <v>74</v>
      </c>
      <c r="K37" s="13" t="s">
        <v>74</v>
      </c>
      <c r="L37" s="7">
        <v>740</v>
      </c>
      <c r="M37" s="7">
        <v>-8.6</v>
      </c>
      <c r="N37" s="7">
        <v>11.6</v>
      </c>
      <c r="O37" s="28">
        <v>1</v>
      </c>
      <c r="P37" s="1" t="s">
        <v>75</v>
      </c>
      <c r="Q37" s="1" t="s">
        <v>75</v>
      </c>
      <c r="R37" s="1">
        <v>1998</v>
      </c>
      <c r="S37" s="35" t="s">
        <v>86</v>
      </c>
      <c r="T37" s="9">
        <v>3</v>
      </c>
      <c r="U37" s="34" t="s">
        <v>77</v>
      </c>
      <c r="V37" s="18">
        <v>0.6</v>
      </c>
      <c r="W37" s="18">
        <v>0.569999992847442</v>
      </c>
      <c r="Y37" s="9">
        <v>3</v>
      </c>
      <c r="Z37" s="1" t="s">
        <v>130</v>
      </c>
      <c r="AA37" s="14" t="s">
        <v>98</v>
      </c>
      <c r="AB37" s="10">
        <v>3.03814</v>
      </c>
      <c r="AC37" s="46">
        <f t="shared" si="17"/>
        <v>1.1449029043111</v>
      </c>
      <c r="AD37" s="10">
        <v>0.66101</v>
      </c>
      <c r="AE37" s="10">
        <v>2.25</v>
      </c>
      <c r="AF37" s="46">
        <f t="shared" si="18"/>
        <v>1.34306683720506</v>
      </c>
      <c r="AG37" s="10">
        <v>0.77542</v>
      </c>
      <c r="AH37" s="46">
        <f t="shared" si="19"/>
        <v>-0.300315269844775</v>
      </c>
      <c r="AI37" s="46">
        <f t="shared" si="20"/>
        <v>0.166107576939191</v>
      </c>
      <c r="AJ37" s="10">
        <v>2.87764</v>
      </c>
      <c r="AK37" s="46">
        <f t="shared" si="21"/>
        <v>0.77465972368518</v>
      </c>
      <c r="AL37" s="10">
        <v>0.44725</v>
      </c>
      <c r="AM37" s="10">
        <v>2.64135</v>
      </c>
      <c r="AN37" s="46">
        <f t="shared" si="22"/>
        <v>0.628509276542519</v>
      </c>
      <c r="AO37" s="10">
        <v>0.36287</v>
      </c>
      <c r="AP37" s="46">
        <f t="shared" si="23"/>
        <v>-0.0856803636825227</v>
      </c>
      <c r="AQ37" s="46">
        <f t="shared" si="24"/>
        <v>0.0430295566714142</v>
      </c>
      <c r="AR37" s="10">
        <v>-0.124473</v>
      </c>
      <c r="AS37" s="46">
        <f t="shared" si="25"/>
        <v>0.233863232088757</v>
      </c>
      <c r="AT37" s="10">
        <v>0.135021</v>
      </c>
      <c r="AU37" s="10">
        <v>0.584388</v>
      </c>
      <c r="AV37" s="46">
        <f t="shared" si="26"/>
        <v>0.496960017707662</v>
      </c>
      <c r="AW37" s="10">
        <v>0.28692</v>
      </c>
      <c r="AX37" s="50">
        <f t="shared" si="27"/>
        <v>0.388369199681823</v>
      </c>
      <c r="AY37" s="46">
        <f t="shared" si="28"/>
        <v>1.82522455586268</v>
      </c>
      <c r="AZ37" s="46">
        <f t="shared" si="29"/>
        <v>0.944287056610343</v>
      </c>
    </row>
    <row r="38" spans="1:52">
      <c r="A38" s="1">
        <v>7</v>
      </c>
      <c r="B38" s="1" t="s">
        <v>117</v>
      </c>
      <c r="C38" s="1" t="s">
        <v>118</v>
      </c>
      <c r="D38" s="13" t="s">
        <v>84</v>
      </c>
      <c r="E38" s="14">
        <v>68.63</v>
      </c>
      <c r="F38" s="14" t="s">
        <v>129</v>
      </c>
      <c r="G38" s="17">
        <v>68.63</v>
      </c>
      <c r="H38" s="17">
        <v>-149.57</v>
      </c>
      <c r="I38" s="1">
        <v>2</v>
      </c>
      <c r="J38" s="13" t="s">
        <v>74</v>
      </c>
      <c r="K38" s="13" t="s">
        <v>74</v>
      </c>
      <c r="L38" s="7">
        <v>740</v>
      </c>
      <c r="M38" s="7">
        <v>-8.6</v>
      </c>
      <c r="N38" s="7">
        <v>11.6</v>
      </c>
      <c r="O38" s="28">
        <v>1</v>
      </c>
      <c r="P38" s="1" t="s">
        <v>75</v>
      </c>
      <c r="Q38" s="1" t="s">
        <v>75</v>
      </c>
      <c r="R38" s="1">
        <v>1997</v>
      </c>
      <c r="S38" s="35" t="s">
        <v>86</v>
      </c>
      <c r="T38" s="9">
        <v>2</v>
      </c>
      <c r="U38" s="34" t="s">
        <v>77</v>
      </c>
      <c r="V38" s="18">
        <v>0.6</v>
      </c>
      <c r="W38" s="18">
        <v>0.569999992847442</v>
      </c>
      <c r="Y38" s="9">
        <v>3</v>
      </c>
      <c r="Z38" s="1" t="s">
        <v>131</v>
      </c>
      <c r="AA38" s="14" t="s">
        <v>98</v>
      </c>
      <c r="AB38" s="10">
        <v>1.18564</v>
      </c>
      <c r="AC38" s="46">
        <f t="shared" si="17"/>
        <v>0.563747896847518</v>
      </c>
      <c r="AD38" s="10">
        <v>0.32548</v>
      </c>
      <c r="AE38" s="10">
        <v>1.18628</v>
      </c>
      <c r="AF38" s="46">
        <f t="shared" si="18"/>
        <v>0.671360213521773</v>
      </c>
      <c r="AG38" s="10">
        <v>0.38761</v>
      </c>
      <c r="AH38" s="46">
        <f t="shared" si="19"/>
        <v>0.000539647218735589</v>
      </c>
      <c r="AI38" s="46">
        <f t="shared" si="20"/>
        <v>0.182122065765878</v>
      </c>
      <c r="AJ38" s="10">
        <v>1.43878</v>
      </c>
      <c r="AK38" s="46">
        <f t="shared" si="21"/>
        <v>0.618584625415149</v>
      </c>
      <c r="AL38" s="10">
        <v>0.35714</v>
      </c>
      <c r="AM38" s="10">
        <v>2.57143</v>
      </c>
      <c r="AN38" s="46">
        <f t="shared" si="22"/>
        <v>0.972061554223805</v>
      </c>
      <c r="AO38" s="10">
        <v>0.56122</v>
      </c>
      <c r="AP38" s="46">
        <f t="shared" si="23"/>
        <v>0.580666632126149</v>
      </c>
      <c r="AQ38" s="46">
        <f t="shared" si="24"/>
        <v>0.109249228049002</v>
      </c>
      <c r="AR38" s="10">
        <v>0.510204</v>
      </c>
      <c r="AS38" s="46">
        <f t="shared" si="25"/>
        <v>0.424175778672003</v>
      </c>
      <c r="AT38" s="10">
        <v>0.244898</v>
      </c>
      <c r="AU38" s="10">
        <v>1.73469</v>
      </c>
      <c r="AV38" s="46">
        <f t="shared" si="26"/>
        <v>0.565566550195465</v>
      </c>
      <c r="AW38" s="10">
        <v>0.32653</v>
      </c>
      <c r="AX38" s="50">
        <f t="shared" si="27"/>
        <v>0.499895295993071</v>
      </c>
      <c r="AY38" s="46">
        <f t="shared" si="28"/>
        <v>2.44948494177663</v>
      </c>
      <c r="AZ38" s="46">
        <f t="shared" si="29"/>
        <v>1.16666470666587</v>
      </c>
    </row>
    <row r="39" spans="1:52">
      <c r="A39" s="1">
        <v>7</v>
      </c>
      <c r="B39" s="1" t="s">
        <v>117</v>
      </c>
      <c r="C39" s="1" t="s">
        <v>118</v>
      </c>
      <c r="D39" s="13" t="s">
        <v>84</v>
      </c>
      <c r="E39" s="14">
        <v>68.63</v>
      </c>
      <c r="F39" s="14" t="s">
        <v>129</v>
      </c>
      <c r="G39" s="17">
        <v>68.63</v>
      </c>
      <c r="H39" s="17">
        <v>-149.57</v>
      </c>
      <c r="I39" s="1">
        <v>2</v>
      </c>
      <c r="J39" s="13" t="s">
        <v>74</v>
      </c>
      <c r="K39" s="13" t="s">
        <v>74</v>
      </c>
      <c r="L39" s="7">
        <v>740</v>
      </c>
      <c r="M39" s="7">
        <v>-8.6</v>
      </c>
      <c r="N39" s="7">
        <v>11.6</v>
      </c>
      <c r="O39" s="28">
        <v>1</v>
      </c>
      <c r="P39" s="1" t="s">
        <v>75</v>
      </c>
      <c r="Q39" s="1" t="s">
        <v>75</v>
      </c>
      <c r="R39" s="1">
        <v>1998</v>
      </c>
      <c r="S39" s="35" t="s">
        <v>86</v>
      </c>
      <c r="T39" s="9">
        <v>3</v>
      </c>
      <c r="U39" s="34" t="s">
        <v>77</v>
      </c>
      <c r="V39" s="18">
        <v>0.6</v>
      </c>
      <c r="W39" s="18">
        <v>0.569999992847442</v>
      </c>
      <c r="Y39" s="9">
        <v>3</v>
      </c>
      <c r="Z39" s="1" t="s">
        <v>131</v>
      </c>
      <c r="AA39" s="14" t="s">
        <v>98</v>
      </c>
      <c r="AB39" s="10">
        <v>1.55085</v>
      </c>
      <c r="AC39" s="46">
        <f t="shared" si="17"/>
        <v>0.374296179515634</v>
      </c>
      <c r="AD39" s="10">
        <v>0.2161</v>
      </c>
      <c r="AE39" s="10">
        <v>2.00847</v>
      </c>
      <c r="AF39" s="46">
        <f t="shared" si="18"/>
        <v>0.57246011240959</v>
      </c>
      <c r="AG39" s="10">
        <v>0.33051</v>
      </c>
      <c r="AH39" s="46">
        <f t="shared" si="19"/>
        <v>0.258570070467183</v>
      </c>
      <c r="AI39" s="46">
        <f t="shared" si="20"/>
        <v>0.0464958223085991</v>
      </c>
      <c r="AJ39" s="10">
        <v>1.51055</v>
      </c>
      <c r="AK39" s="46">
        <f t="shared" si="21"/>
        <v>1.18392600900563</v>
      </c>
      <c r="AL39" s="10">
        <v>0.68354</v>
      </c>
      <c r="AM39" s="10">
        <v>2.32911</v>
      </c>
      <c r="AN39" s="46">
        <f t="shared" si="22"/>
        <v>0.730821517745612</v>
      </c>
      <c r="AO39" s="10">
        <v>0.42194</v>
      </c>
      <c r="AP39" s="46">
        <f t="shared" si="23"/>
        <v>0.433012397439214</v>
      </c>
      <c r="AQ39" s="46">
        <f t="shared" si="24"/>
        <v>0.237584612658452</v>
      </c>
      <c r="AR39" s="10">
        <v>-0.124473</v>
      </c>
      <c r="AS39" s="46">
        <f t="shared" si="25"/>
        <v>0.350793982107732</v>
      </c>
      <c r="AT39" s="10">
        <v>0.202531</v>
      </c>
      <c r="AU39" s="10">
        <v>0.137131</v>
      </c>
      <c r="AV39" s="46">
        <f t="shared" si="26"/>
        <v>0.17539785707927</v>
      </c>
      <c r="AW39" s="10">
        <v>0.101266</v>
      </c>
      <c r="AX39" s="50">
        <f t="shared" si="27"/>
        <v>0.277327267097017</v>
      </c>
      <c r="AY39" s="46">
        <f t="shared" si="28"/>
        <v>0.94330428716367</v>
      </c>
      <c r="AZ39" s="46">
        <f t="shared" si="29"/>
        <v>0.740818581515113</v>
      </c>
    </row>
    <row r="40" spans="1:68">
      <c r="A40" s="1">
        <v>8</v>
      </c>
      <c r="B40" s="1" t="s">
        <v>132</v>
      </c>
      <c r="C40" s="1" t="s">
        <v>133</v>
      </c>
      <c r="D40" s="1" t="s">
        <v>134</v>
      </c>
      <c r="E40" s="1">
        <v>78.167</v>
      </c>
      <c r="F40" s="4">
        <v>16.11</v>
      </c>
      <c r="G40" s="6">
        <v>78.167</v>
      </c>
      <c r="H40" s="18">
        <v>16.11</v>
      </c>
      <c r="I40" s="1">
        <v>2</v>
      </c>
      <c r="J40" s="13" t="s">
        <v>74</v>
      </c>
      <c r="K40" s="13" t="s">
        <v>74</v>
      </c>
      <c r="L40" s="7">
        <v>260</v>
      </c>
      <c r="M40" s="25">
        <v>-6.7</v>
      </c>
      <c r="N40" s="25">
        <v>190</v>
      </c>
      <c r="O40" s="28">
        <v>1</v>
      </c>
      <c r="P40" s="1" t="s">
        <v>75</v>
      </c>
      <c r="Q40" s="1" t="s">
        <v>75</v>
      </c>
      <c r="R40" s="1">
        <v>2005</v>
      </c>
      <c r="S40" s="35" t="s">
        <v>86</v>
      </c>
      <c r="T40" s="9">
        <v>3</v>
      </c>
      <c r="U40" s="34" t="s">
        <v>77</v>
      </c>
      <c r="V40" s="6">
        <v>1.45</v>
      </c>
      <c r="W40" s="6">
        <v>0.569999992847442</v>
      </c>
      <c r="Y40" s="9">
        <v>5</v>
      </c>
      <c r="Z40" s="1" t="s">
        <v>135</v>
      </c>
      <c r="AA40" s="14" t="s">
        <v>98</v>
      </c>
      <c r="AB40" s="10">
        <v>2.51852</v>
      </c>
      <c r="AC40" s="46">
        <f t="shared" si="17"/>
        <v>0.496899025960003</v>
      </c>
      <c r="AD40" s="10">
        <v>0.22222</v>
      </c>
      <c r="AE40" s="10">
        <v>3.61111</v>
      </c>
      <c r="AF40" s="46">
        <f t="shared" si="18"/>
        <v>0.579722983846595</v>
      </c>
      <c r="AG40" s="10">
        <v>0.25926</v>
      </c>
      <c r="AH40" s="46">
        <f t="shared" si="19"/>
        <v>0.360343776900218</v>
      </c>
      <c r="AI40" s="46">
        <f t="shared" si="20"/>
        <v>0.0129398385026942</v>
      </c>
      <c r="AJ40" s="10">
        <v>1.8572</v>
      </c>
      <c r="AK40" s="46">
        <f t="shared" si="21"/>
        <v>0.505127756117203</v>
      </c>
      <c r="AL40" s="10">
        <v>0.2259</v>
      </c>
      <c r="AM40" s="10">
        <v>2.3308</v>
      </c>
      <c r="AN40" s="46">
        <f t="shared" si="22"/>
        <v>0.504904149319452</v>
      </c>
      <c r="AO40" s="10">
        <v>0.2258</v>
      </c>
      <c r="AP40" s="46">
        <f t="shared" si="23"/>
        <v>0.227141579123152</v>
      </c>
      <c r="AQ40" s="46">
        <f t="shared" si="24"/>
        <v>0.0241800821995583</v>
      </c>
      <c r="AR40" s="10">
        <v>-0.635514</v>
      </c>
      <c r="AS40" s="46">
        <f t="shared" si="25"/>
        <v>0.501547811285225</v>
      </c>
      <c r="AT40" s="10">
        <v>0.224299</v>
      </c>
      <c r="AU40" s="10">
        <v>-1.34579</v>
      </c>
      <c r="AV40" s="46">
        <f t="shared" si="26"/>
        <v>0.501550047353203</v>
      </c>
      <c r="AW40" s="10">
        <v>0.2243</v>
      </c>
      <c r="AX40" s="50">
        <f t="shared" si="27"/>
        <v>0.50154892932046</v>
      </c>
      <c r="AY40" s="46">
        <f t="shared" si="28"/>
        <v>-1.4161649212617</v>
      </c>
      <c r="AZ40" s="46">
        <f t="shared" si="29"/>
        <v>0.500276154210608</v>
      </c>
      <c r="BA40" s="10">
        <v>46.3</v>
      </c>
      <c r="BB40" s="46">
        <f>BC40*(Y40^0.5)</f>
        <v>16.9941166289984</v>
      </c>
      <c r="BC40" s="10">
        <v>7.6</v>
      </c>
      <c r="BD40" s="10">
        <v>64.6</v>
      </c>
      <c r="BE40" s="46">
        <f>BF40*(Y40^0.5)</f>
        <v>19.9010049997481</v>
      </c>
      <c r="BF40" s="10">
        <v>8.9</v>
      </c>
      <c r="BG40" s="46">
        <f>LN(BD40)-LN(BA40)</f>
        <v>0.333072449696368</v>
      </c>
      <c r="BH40" s="46">
        <f>(BE40^2)/(Y40*(BD40^2))+(BB40^2)/(Y40*(BA40^2))</f>
        <v>0.0459250146461207</v>
      </c>
      <c r="BI40" s="10">
        <v>4325.3</v>
      </c>
      <c r="BJ40" s="46">
        <f>BK40*(Y40^0.5)</f>
        <v>2075.29468991755</v>
      </c>
      <c r="BK40" s="10">
        <v>928.1</v>
      </c>
      <c r="BL40" s="10">
        <v>3600.3</v>
      </c>
      <c r="BM40" s="46">
        <f>BN40*(Y40^0.5)</f>
        <v>1506.88621003711</v>
      </c>
      <c r="BN40" s="10">
        <v>673.9</v>
      </c>
      <c r="BO40" s="46">
        <f>LN(BL40)-LN(BI40)</f>
        <v>-0.183464326816742</v>
      </c>
      <c r="BP40" s="46">
        <f>(BM40^2)/(Y40*(BL40^2))+(BJ40^2)/(Y40*(BI40^2))</f>
        <v>0.0810782273174217</v>
      </c>
    </row>
    <row r="41" spans="1:68">
      <c r="A41" s="1">
        <v>8</v>
      </c>
      <c r="B41" s="1" t="s">
        <v>132</v>
      </c>
      <c r="C41" s="1" t="s">
        <v>133</v>
      </c>
      <c r="D41" s="1" t="s">
        <v>134</v>
      </c>
      <c r="E41" s="1">
        <v>78.167</v>
      </c>
      <c r="F41" s="4">
        <v>16.11</v>
      </c>
      <c r="G41" s="6">
        <v>78.167</v>
      </c>
      <c r="H41" s="18">
        <v>16.11</v>
      </c>
      <c r="I41" s="1">
        <v>2</v>
      </c>
      <c r="J41" s="13" t="s">
        <v>74</v>
      </c>
      <c r="K41" s="13" t="s">
        <v>74</v>
      </c>
      <c r="L41" s="7">
        <v>260</v>
      </c>
      <c r="M41" s="25">
        <v>-6.7</v>
      </c>
      <c r="N41" s="25">
        <v>190</v>
      </c>
      <c r="O41" s="28">
        <v>1</v>
      </c>
      <c r="P41" s="1" t="s">
        <v>75</v>
      </c>
      <c r="Q41" s="1" t="s">
        <v>75</v>
      </c>
      <c r="R41" s="1">
        <v>2005</v>
      </c>
      <c r="S41" s="35" t="s">
        <v>86</v>
      </c>
      <c r="T41" s="9">
        <v>3</v>
      </c>
      <c r="U41" s="34" t="s">
        <v>77</v>
      </c>
      <c r="V41" s="6">
        <v>1.45</v>
      </c>
      <c r="W41" s="6">
        <v>0.569999992847442</v>
      </c>
      <c r="Y41" s="9">
        <v>5</v>
      </c>
      <c r="Z41" s="1" t="s">
        <v>136</v>
      </c>
      <c r="AA41" s="14" t="s">
        <v>98</v>
      </c>
      <c r="AB41" s="10">
        <v>0.777778</v>
      </c>
      <c r="AC41" s="46">
        <f t="shared" si="17"/>
        <v>0.45549375522064</v>
      </c>
      <c r="AD41" s="10">
        <v>0.203703</v>
      </c>
      <c r="AE41" s="10">
        <v>1.59259</v>
      </c>
      <c r="AF41" s="46">
        <f t="shared" si="18"/>
        <v>0.662546941733188</v>
      </c>
      <c r="AG41" s="10">
        <v>0.2963</v>
      </c>
      <c r="AH41" s="46">
        <f t="shared" si="19"/>
        <v>0.716675764347593</v>
      </c>
      <c r="AI41" s="46">
        <f t="shared" si="20"/>
        <v>0.103207873714468</v>
      </c>
      <c r="AJ41" s="10">
        <v>2.19941</v>
      </c>
      <c r="AK41" s="46">
        <f t="shared" si="21"/>
        <v>0.336684755372143</v>
      </c>
      <c r="AL41" s="10">
        <v>0.15057</v>
      </c>
      <c r="AM41" s="10">
        <v>2.46639</v>
      </c>
      <c r="AN41" s="46">
        <f t="shared" si="22"/>
        <v>0.58882378051502</v>
      </c>
      <c r="AO41" s="10">
        <v>0.26333</v>
      </c>
      <c r="AP41" s="46">
        <f t="shared" si="23"/>
        <v>0.114566400510293</v>
      </c>
      <c r="AQ41" s="46">
        <f t="shared" si="24"/>
        <v>0.0160859450344725</v>
      </c>
      <c r="AR41" s="10">
        <v>1.27103</v>
      </c>
      <c r="AS41" s="46">
        <f t="shared" si="25"/>
        <v>0.417943465674486</v>
      </c>
      <c r="AT41" s="10">
        <v>0.18691</v>
      </c>
      <c r="AU41" s="10">
        <v>0.728972</v>
      </c>
      <c r="AV41" s="46">
        <f t="shared" si="26"/>
        <v>0.668736377894907</v>
      </c>
      <c r="AW41" s="10">
        <v>0.299068</v>
      </c>
      <c r="AX41" s="50">
        <f t="shared" si="27"/>
        <v>0.5576222214098</v>
      </c>
      <c r="AY41" s="46">
        <f t="shared" si="28"/>
        <v>-0.972088233194061</v>
      </c>
      <c r="AZ41" s="46">
        <f t="shared" si="29"/>
        <v>0.447247776655718</v>
      </c>
      <c r="BA41" s="10">
        <v>67.2</v>
      </c>
      <c r="BB41" s="46">
        <f>BC41*(Y41^0.5)</f>
        <v>16.9941166289984</v>
      </c>
      <c r="BC41" s="10">
        <v>7.6</v>
      </c>
      <c r="BD41" s="10">
        <v>67.8</v>
      </c>
      <c r="BE41" s="46">
        <f>BF41*(Y41^0.5)</f>
        <v>21.242645786248</v>
      </c>
      <c r="BF41" s="10">
        <v>9.5</v>
      </c>
      <c r="BG41" s="46">
        <f>LN(BD41)-LN(BA41)</f>
        <v>0.00888894741724577</v>
      </c>
      <c r="BH41" s="46">
        <f>(BE41^2)/(Y41*(BD41^2))+(BB41^2)/(Y41*(BA41^2))</f>
        <v>0.0324235851505089</v>
      </c>
      <c r="BI41" s="10">
        <v>890</v>
      </c>
      <c r="BJ41" s="46">
        <f>BK41*(Y41^0.5)</f>
        <v>152.723442863236</v>
      </c>
      <c r="BK41" s="10">
        <v>68.3</v>
      </c>
      <c r="BL41" s="10">
        <v>855.9</v>
      </c>
      <c r="BM41" s="46">
        <f>BN41*(Y41^0.5)</f>
        <v>386.616153309714</v>
      </c>
      <c r="BN41" s="10">
        <v>172.9</v>
      </c>
      <c r="BO41" s="46">
        <f>LN(BL41)-LN(BI41)</f>
        <v>-0.039067915838622</v>
      </c>
      <c r="BP41" s="46">
        <f>(BM41^2)/(Y41*(BL41^2))+(BJ41^2)/(Y41*(BI41^2))</f>
        <v>0.0466971396690995</v>
      </c>
    </row>
    <row r="42" spans="1:52">
      <c r="A42" s="1">
        <v>9</v>
      </c>
      <c r="B42" s="1" t="s">
        <v>137</v>
      </c>
      <c r="C42" s="1" t="s">
        <v>138</v>
      </c>
      <c r="D42" s="1" t="s">
        <v>139</v>
      </c>
      <c r="E42" s="1">
        <v>42.033</v>
      </c>
      <c r="F42" s="1">
        <v>116.283</v>
      </c>
      <c r="G42" s="6">
        <v>42.033</v>
      </c>
      <c r="H42" s="6">
        <v>116.283</v>
      </c>
      <c r="I42" s="1">
        <v>1</v>
      </c>
      <c r="J42" s="4" t="s">
        <v>94</v>
      </c>
      <c r="K42" s="4" t="s">
        <v>94</v>
      </c>
      <c r="L42" s="25">
        <v>1324</v>
      </c>
      <c r="M42" s="25">
        <v>2.4</v>
      </c>
      <c r="N42" s="25">
        <v>379</v>
      </c>
      <c r="O42" s="29">
        <v>2</v>
      </c>
      <c r="P42" s="1" t="s">
        <v>95</v>
      </c>
      <c r="Q42" s="1" t="s">
        <v>95</v>
      </c>
      <c r="R42" s="1">
        <v>2006</v>
      </c>
      <c r="S42" s="35" t="s">
        <v>86</v>
      </c>
      <c r="T42" s="9">
        <v>1</v>
      </c>
      <c r="U42" s="34" t="s">
        <v>77</v>
      </c>
      <c r="V42" s="6">
        <v>1.71</v>
      </c>
      <c r="W42" s="6">
        <v>0.569999992847442</v>
      </c>
      <c r="Y42" s="9">
        <v>4</v>
      </c>
      <c r="Z42" s="1" t="s">
        <v>140</v>
      </c>
      <c r="AA42" s="1" t="s">
        <v>141</v>
      </c>
      <c r="AB42" s="10">
        <v>395.327</v>
      </c>
      <c r="AC42" s="46">
        <f t="shared" si="17"/>
        <v>28.038</v>
      </c>
      <c r="AD42" s="10">
        <v>14.019</v>
      </c>
      <c r="AE42" s="10">
        <v>384.112</v>
      </c>
      <c r="AF42" s="46">
        <f t="shared" si="18"/>
        <v>33.646</v>
      </c>
      <c r="AG42" s="10">
        <v>16.823</v>
      </c>
      <c r="AH42" s="46">
        <f t="shared" si="19"/>
        <v>-0.0287790937972074</v>
      </c>
      <c r="AI42" s="46">
        <f t="shared" si="20"/>
        <v>0.00317572586868917</v>
      </c>
      <c r="AJ42" s="10">
        <v>277.512</v>
      </c>
      <c r="AK42" s="46">
        <f t="shared" si="21"/>
        <v>38.278</v>
      </c>
      <c r="AL42" s="10">
        <v>19.139</v>
      </c>
      <c r="AM42" s="10">
        <v>277.512</v>
      </c>
      <c r="AN42" s="46">
        <f t="shared" si="22"/>
        <v>26.794</v>
      </c>
      <c r="AO42" s="10">
        <v>13.397</v>
      </c>
      <c r="AP42" s="46">
        <f t="shared" si="23"/>
        <v>0</v>
      </c>
      <c r="AQ42" s="46">
        <f t="shared" si="24"/>
        <v>0.00708687581055553</v>
      </c>
      <c r="AR42" s="10">
        <v>-0.614673</v>
      </c>
      <c r="AS42" s="46">
        <f t="shared" si="25"/>
        <v>22.665854</v>
      </c>
      <c r="AT42" s="10">
        <v>11.332927</v>
      </c>
      <c r="AU42" s="10">
        <v>-15.9044</v>
      </c>
      <c r="AV42" s="46">
        <f t="shared" si="26"/>
        <v>26.673</v>
      </c>
      <c r="AW42" s="10">
        <v>13.3365</v>
      </c>
      <c r="AX42" s="50">
        <f t="shared" si="27"/>
        <v>24.7506552089972</v>
      </c>
      <c r="AY42" s="46">
        <f t="shared" si="28"/>
        <v>-0.617750393712487</v>
      </c>
      <c r="AZ42" s="46">
        <f t="shared" si="29"/>
        <v>0.523850971808246</v>
      </c>
    </row>
    <row r="43" spans="1:52">
      <c r="A43" s="1">
        <v>9</v>
      </c>
      <c r="B43" s="1" t="s">
        <v>137</v>
      </c>
      <c r="C43" s="1" t="s">
        <v>138</v>
      </c>
      <c r="D43" s="1" t="s">
        <v>139</v>
      </c>
      <c r="E43" s="1">
        <v>42.033</v>
      </c>
      <c r="F43" s="1">
        <v>116.283</v>
      </c>
      <c r="G43" s="6">
        <v>42.033</v>
      </c>
      <c r="H43" s="6">
        <v>116.283</v>
      </c>
      <c r="I43" s="1">
        <v>1</v>
      </c>
      <c r="J43" s="4" t="s">
        <v>94</v>
      </c>
      <c r="K43" s="4" t="s">
        <v>94</v>
      </c>
      <c r="L43" s="25">
        <v>1324</v>
      </c>
      <c r="M43" s="25">
        <v>2.4</v>
      </c>
      <c r="N43" s="25">
        <v>379</v>
      </c>
      <c r="O43" s="29">
        <v>2</v>
      </c>
      <c r="P43" s="1" t="s">
        <v>95</v>
      </c>
      <c r="Q43" s="1" t="s">
        <v>95</v>
      </c>
      <c r="R43" s="1">
        <v>2007</v>
      </c>
      <c r="S43" s="35" t="s">
        <v>86</v>
      </c>
      <c r="T43" s="9">
        <v>2</v>
      </c>
      <c r="U43" s="34" t="s">
        <v>77</v>
      </c>
      <c r="V43" s="6">
        <v>1.71</v>
      </c>
      <c r="W43" s="6">
        <v>0.569999992847442</v>
      </c>
      <c r="Y43" s="9">
        <v>4</v>
      </c>
      <c r="Z43" s="1" t="s">
        <v>140</v>
      </c>
      <c r="AA43" s="1" t="s">
        <v>141</v>
      </c>
      <c r="AB43" s="10">
        <v>302.804</v>
      </c>
      <c r="AC43" s="46">
        <f t="shared" si="17"/>
        <v>11.2140000000001</v>
      </c>
      <c r="AD43" s="10">
        <v>5.60700000000003</v>
      </c>
      <c r="AE43" s="10">
        <v>294.393</v>
      </c>
      <c r="AF43" s="46">
        <f t="shared" si="18"/>
        <v>22.4280000000002</v>
      </c>
      <c r="AG43" s="10">
        <v>11.2140000000001</v>
      </c>
      <c r="AH43" s="46">
        <f t="shared" si="19"/>
        <v>-0.0281701221175457</v>
      </c>
      <c r="AI43" s="46">
        <f t="shared" si="20"/>
        <v>0.00179387240446584</v>
      </c>
      <c r="AJ43" s="10">
        <v>147.368</v>
      </c>
      <c r="AK43" s="46">
        <f t="shared" si="21"/>
        <v>19.14</v>
      </c>
      <c r="AL43" s="10">
        <v>9.56999999999999</v>
      </c>
      <c r="AM43" s="10">
        <v>145.455</v>
      </c>
      <c r="AN43" s="46">
        <f t="shared" si="22"/>
        <v>11.482</v>
      </c>
      <c r="AO43" s="10">
        <v>5.74099999999999</v>
      </c>
      <c r="AP43" s="46">
        <f t="shared" si="23"/>
        <v>-0.0130660994252958</v>
      </c>
      <c r="AQ43" s="46">
        <f t="shared" si="24"/>
        <v>0.00577495675345006</v>
      </c>
      <c r="AR43" s="10">
        <v>-19.5997</v>
      </c>
      <c r="AS43" s="46">
        <f t="shared" si="25"/>
        <v>19.9992</v>
      </c>
      <c r="AT43" s="10">
        <v>9.9996</v>
      </c>
      <c r="AU43" s="10">
        <v>-26.9757</v>
      </c>
      <c r="AV43" s="46">
        <f t="shared" si="26"/>
        <v>21.3254</v>
      </c>
      <c r="AW43" s="10">
        <v>10.6627</v>
      </c>
      <c r="AX43" s="50">
        <f t="shared" si="27"/>
        <v>20.6729374521378</v>
      </c>
      <c r="AY43" s="46">
        <f t="shared" si="28"/>
        <v>-0.356794965257212</v>
      </c>
      <c r="AZ43" s="46">
        <f t="shared" si="29"/>
        <v>0.507956415452056</v>
      </c>
    </row>
    <row r="44" spans="1:52">
      <c r="A44" s="1">
        <v>9</v>
      </c>
      <c r="B44" s="1" t="s">
        <v>137</v>
      </c>
      <c r="C44" s="1" t="s">
        <v>138</v>
      </c>
      <c r="D44" s="1" t="s">
        <v>139</v>
      </c>
      <c r="E44" s="1">
        <v>42.033</v>
      </c>
      <c r="F44" s="1">
        <v>116.283</v>
      </c>
      <c r="G44" s="6">
        <v>42.033</v>
      </c>
      <c r="H44" s="6">
        <v>116.283</v>
      </c>
      <c r="I44" s="1">
        <v>1</v>
      </c>
      <c r="J44" s="4" t="s">
        <v>94</v>
      </c>
      <c r="K44" s="4" t="s">
        <v>94</v>
      </c>
      <c r="L44" s="25">
        <v>1324</v>
      </c>
      <c r="M44" s="25">
        <v>2.4</v>
      </c>
      <c r="N44" s="25">
        <v>379</v>
      </c>
      <c r="O44" s="29">
        <v>2</v>
      </c>
      <c r="P44" s="1" t="s">
        <v>95</v>
      </c>
      <c r="Q44" s="1" t="s">
        <v>95</v>
      </c>
      <c r="R44" s="1">
        <v>2008</v>
      </c>
      <c r="S44" s="35" t="s">
        <v>86</v>
      </c>
      <c r="T44" s="9">
        <v>3</v>
      </c>
      <c r="U44" s="34" t="s">
        <v>77</v>
      </c>
      <c r="V44" s="6">
        <v>1.71</v>
      </c>
      <c r="W44" s="6">
        <v>0.569999992847442</v>
      </c>
      <c r="Y44" s="9">
        <v>4</v>
      </c>
      <c r="Z44" s="1" t="s">
        <v>140</v>
      </c>
      <c r="AA44" s="1" t="s">
        <v>141</v>
      </c>
      <c r="AB44" s="10">
        <v>583.502</v>
      </c>
      <c r="AC44" s="46">
        <f t="shared" si="17"/>
        <v>29.3500000000002</v>
      </c>
      <c r="AD44" s="10">
        <v>14.6750000000001</v>
      </c>
      <c r="AE44" s="10">
        <v>588.243</v>
      </c>
      <c r="AF44" s="46">
        <f t="shared" si="18"/>
        <v>29.3319999999998</v>
      </c>
      <c r="AG44" s="10">
        <v>14.6659999999999</v>
      </c>
      <c r="AH44" s="46">
        <f t="shared" si="19"/>
        <v>0.00809224852130974</v>
      </c>
      <c r="AI44" s="46">
        <f t="shared" si="20"/>
        <v>0.00125411431973967</v>
      </c>
      <c r="AJ44" s="10">
        <v>382.82</v>
      </c>
      <c r="AK44" s="46">
        <f t="shared" si="21"/>
        <v>20.084</v>
      </c>
      <c r="AL44" s="10">
        <v>10.042</v>
      </c>
      <c r="AM44" s="10">
        <v>377.914</v>
      </c>
      <c r="AN44" s="46">
        <f t="shared" si="22"/>
        <v>20.084</v>
      </c>
      <c r="AO44" s="10">
        <v>10.042</v>
      </c>
      <c r="AP44" s="46">
        <f t="shared" si="23"/>
        <v>-0.0128982483109494</v>
      </c>
      <c r="AQ44" s="46">
        <f t="shared" si="24"/>
        <v>0.00139418034118021</v>
      </c>
      <c r="AR44" s="10">
        <v>-31.3953</v>
      </c>
      <c r="AS44" s="46">
        <f t="shared" si="25"/>
        <v>40.6978</v>
      </c>
      <c r="AT44" s="10">
        <v>20.3489</v>
      </c>
      <c r="AU44" s="10">
        <v>-14.5349</v>
      </c>
      <c r="AV44" s="46">
        <f t="shared" si="26"/>
        <v>31.3954</v>
      </c>
      <c r="AW44" s="10">
        <v>15.6977</v>
      </c>
      <c r="AX44" s="50">
        <f t="shared" si="27"/>
        <v>36.3454403330046</v>
      </c>
      <c r="AY44" s="46">
        <f t="shared" si="28"/>
        <v>0.463893127873027</v>
      </c>
      <c r="AZ44" s="46">
        <f t="shared" si="29"/>
        <v>0.513449802130489</v>
      </c>
    </row>
    <row r="45" spans="1:52">
      <c r="A45" s="1">
        <v>9</v>
      </c>
      <c r="B45" s="1" t="s">
        <v>137</v>
      </c>
      <c r="C45" s="1" t="s">
        <v>138</v>
      </c>
      <c r="D45" s="1" t="s">
        <v>139</v>
      </c>
      <c r="E45" s="1">
        <v>42.033</v>
      </c>
      <c r="F45" s="1">
        <v>116.283</v>
      </c>
      <c r="G45" s="6">
        <v>42.033</v>
      </c>
      <c r="H45" s="6">
        <v>116.283</v>
      </c>
      <c r="I45" s="1">
        <v>1</v>
      </c>
      <c r="J45" s="4" t="s">
        <v>94</v>
      </c>
      <c r="K45" s="4" t="s">
        <v>94</v>
      </c>
      <c r="L45" s="25">
        <v>1324</v>
      </c>
      <c r="M45" s="25">
        <v>2.4</v>
      </c>
      <c r="N45" s="25">
        <v>379</v>
      </c>
      <c r="O45" s="29">
        <v>2</v>
      </c>
      <c r="P45" s="1" t="s">
        <v>95</v>
      </c>
      <c r="Q45" s="1" t="s">
        <v>95</v>
      </c>
      <c r="R45" s="1">
        <v>2006</v>
      </c>
      <c r="S45" s="35" t="s">
        <v>86</v>
      </c>
      <c r="T45" s="9">
        <v>1</v>
      </c>
      <c r="U45" s="34" t="s">
        <v>77</v>
      </c>
      <c r="V45" s="6">
        <v>0.32</v>
      </c>
      <c r="W45" s="6">
        <v>0.603999972343444</v>
      </c>
      <c r="Y45" s="9">
        <v>4</v>
      </c>
      <c r="Z45" s="1" t="s">
        <v>142</v>
      </c>
      <c r="AA45" s="1" t="s">
        <v>141</v>
      </c>
      <c r="AB45" s="10">
        <v>395.327</v>
      </c>
      <c r="AC45" s="46">
        <f t="shared" si="17"/>
        <v>28.038</v>
      </c>
      <c r="AD45" s="10">
        <v>14.019</v>
      </c>
      <c r="AE45" s="10">
        <v>426.168</v>
      </c>
      <c r="AF45" s="46">
        <f t="shared" si="18"/>
        <v>39.252</v>
      </c>
      <c r="AG45" s="10">
        <v>19.626</v>
      </c>
      <c r="AH45" s="46">
        <f t="shared" si="19"/>
        <v>0.0751203641994955</v>
      </c>
      <c r="AI45" s="46">
        <f t="shared" si="20"/>
        <v>0.00337834875245629</v>
      </c>
      <c r="AJ45" s="10">
        <v>277.512</v>
      </c>
      <c r="AK45" s="46">
        <f t="shared" si="21"/>
        <v>38.278</v>
      </c>
      <c r="AL45" s="10">
        <v>19.139</v>
      </c>
      <c r="AM45" s="10">
        <v>271.77</v>
      </c>
      <c r="AN45" s="46">
        <f t="shared" si="22"/>
        <v>19.14</v>
      </c>
      <c r="AO45" s="10">
        <v>9.56999999999999</v>
      </c>
      <c r="AP45" s="46">
        <f t="shared" si="23"/>
        <v>-0.0209080551454646</v>
      </c>
      <c r="AQ45" s="46">
        <f t="shared" si="24"/>
        <v>0.00599636014753129</v>
      </c>
      <c r="AR45" s="10">
        <v>-0.614673</v>
      </c>
      <c r="AS45" s="46">
        <f t="shared" si="25"/>
        <v>22.665854</v>
      </c>
      <c r="AT45" s="10">
        <v>11.332927</v>
      </c>
      <c r="AU45" s="10">
        <v>-28.7929</v>
      </c>
      <c r="AV45" s="46">
        <f t="shared" si="26"/>
        <v>21.3326</v>
      </c>
      <c r="AW45" s="10">
        <v>10.6663</v>
      </c>
      <c r="AX45" s="50">
        <f t="shared" si="27"/>
        <v>22.0093248454981</v>
      </c>
      <c r="AY45" s="46">
        <f t="shared" si="28"/>
        <v>-1.28028584237848</v>
      </c>
      <c r="AZ45" s="46">
        <f t="shared" si="29"/>
        <v>0.602445739887173</v>
      </c>
    </row>
    <row r="46" spans="1:52">
      <c r="A46" s="1">
        <v>9</v>
      </c>
      <c r="B46" s="1" t="s">
        <v>137</v>
      </c>
      <c r="C46" s="1" t="s">
        <v>138</v>
      </c>
      <c r="D46" s="1" t="s">
        <v>139</v>
      </c>
      <c r="E46" s="1">
        <v>42.033</v>
      </c>
      <c r="F46" s="1">
        <v>116.283</v>
      </c>
      <c r="G46" s="6">
        <v>42.033</v>
      </c>
      <c r="H46" s="6">
        <v>116.283</v>
      </c>
      <c r="I46" s="1">
        <v>1</v>
      </c>
      <c r="J46" s="4" t="s">
        <v>94</v>
      </c>
      <c r="K46" s="4" t="s">
        <v>94</v>
      </c>
      <c r="L46" s="25">
        <v>1324</v>
      </c>
      <c r="M46" s="25">
        <v>2.4</v>
      </c>
      <c r="N46" s="25">
        <v>379</v>
      </c>
      <c r="O46" s="29">
        <v>2</v>
      </c>
      <c r="P46" s="1" t="s">
        <v>95</v>
      </c>
      <c r="Q46" s="1" t="s">
        <v>95</v>
      </c>
      <c r="R46" s="1">
        <v>2007</v>
      </c>
      <c r="S46" s="35" t="s">
        <v>86</v>
      </c>
      <c r="T46" s="9">
        <v>2</v>
      </c>
      <c r="U46" s="34" t="s">
        <v>77</v>
      </c>
      <c r="V46" s="6">
        <v>0.32</v>
      </c>
      <c r="W46" s="6">
        <v>0.685999989509582</v>
      </c>
      <c r="Y46" s="9">
        <v>4</v>
      </c>
      <c r="Z46" s="1" t="s">
        <v>142</v>
      </c>
      <c r="AA46" s="1" t="s">
        <v>141</v>
      </c>
      <c r="AB46" s="10">
        <v>302.804</v>
      </c>
      <c r="AC46" s="46">
        <f t="shared" si="17"/>
        <v>11.2140000000001</v>
      </c>
      <c r="AD46" s="10">
        <v>5.60700000000003</v>
      </c>
      <c r="AE46" s="10">
        <v>316.822</v>
      </c>
      <c r="AF46" s="46">
        <f t="shared" si="18"/>
        <v>11.216</v>
      </c>
      <c r="AG46" s="10">
        <v>5.608</v>
      </c>
      <c r="AH46" s="46">
        <f t="shared" si="19"/>
        <v>0.0452543704578883</v>
      </c>
      <c r="AI46" s="46">
        <f t="shared" si="20"/>
        <v>0.000656194640264772</v>
      </c>
      <c r="AJ46" s="10">
        <v>147.368</v>
      </c>
      <c r="AK46" s="46">
        <f t="shared" si="21"/>
        <v>19.14</v>
      </c>
      <c r="AL46" s="10">
        <v>9.56999999999999</v>
      </c>
      <c r="AM46" s="10">
        <v>147.368</v>
      </c>
      <c r="AN46" s="46">
        <f t="shared" si="22"/>
        <v>11.484</v>
      </c>
      <c r="AO46" s="10">
        <v>5.74200000000002</v>
      </c>
      <c r="AP46" s="46">
        <f t="shared" si="23"/>
        <v>0</v>
      </c>
      <c r="AQ46" s="46">
        <f t="shared" si="24"/>
        <v>0.00573530350066706</v>
      </c>
      <c r="AR46" s="10">
        <v>-19.5997</v>
      </c>
      <c r="AS46" s="46">
        <f t="shared" si="25"/>
        <v>19.9992</v>
      </c>
      <c r="AT46" s="10">
        <v>9.9996</v>
      </c>
      <c r="AU46" s="10">
        <v>-45.0181</v>
      </c>
      <c r="AV46" s="46">
        <f t="shared" si="26"/>
        <v>14.6662</v>
      </c>
      <c r="AW46" s="10">
        <v>7.3331</v>
      </c>
      <c r="AX46" s="50">
        <f t="shared" si="27"/>
        <v>17.5366106058155</v>
      </c>
      <c r="AY46" s="46">
        <f t="shared" si="28"/>
        <v>-1.44944770522365</v>
      </c>
      <c r="AZ46" s="46">
        <f t="shared" si="29"/>
        <v>0.631306165636132</v>
      </c>
    </row>
    <row r="47" spans="1:52">
      <c r="A47" s="1">
        <v>9</v>
      </c>
      <c r="B47" s="1" t="s">
        <v>137</v>
      </c>
      <c r="C47" s="1" t="s">
        <v>138</v>
      </c>
      <c r="D47" s="1" t="s">
        <v>139</v>
      </c>
      <c r="E47" s="1">
        <v>42.033</v>
      </c>
      <c r="F47" s="1">
        <v>116.283</v>
      </c>
      <c r="G47" s="6">
        <v>42.033</v>
      </c>
      <c r="H47" s="6">
        <v>116.283</v>
      </c>
      <c r="I47" s="1">
        <v>1</v>
      </c>
      <c r="J47" s="4" t="s">
        <v>94</v>
      </c>
      <c r="K47" s="4" t="s">
        <v>94</v>
      </c>
      <c r="L47" s="25">
        <v>1324</v>
      </c>
      <c r="M47" s="25">
        <v>2.4</v>
      </c>
      <c r="N47" s="25">
        <v>379</v>
      </c>
      <c r="O47" s="29">
        <v>2</v>
      </c>
      <c r="P47" s="1" t="s">
        <v>95</v>
      </c>
      <c r="Q47" s="1" t="s">
        <v>95</v>
      </c>
      <c r="R47" s="1">
        <v>2008</v>
      </c>
      <c r="S47" s="35" t="s">
        <v>86</v>
      </c>
      <c r="T47" s="9">
        <v>3</v>
      </c>
      <c r="U47" s="34" t="s">
        <v>77</v>
      </c>
      <c r="V47" s="6">
        <v>0.32</v>
      </c>
      <c r="W47" s="6">
        <v>0.685999989509582</v>
      </c>
      <c r="Y47" s="9">
        <v>4</v>
      </c>
      <c r="Z47" s="1" t="s">
        <v>142</v>
      </c>
      <c r="AA47" s="1" t="s">
        <v>141</v>
      </c>
      <c r="AB47" s="10">
        <v>583.502</v>
      </c>
      <c r="AC47" s="46">
        <f t="shared" si="17"/>
        <v>29.3500000000002</v>
      </c>
      <c r="AD47" s="10">
        <v>14.6750000000001</v>
      </c>
      <c r="AE47" s="10">
        <v>619.914</v>
      </c>
      <c r="AF47" s="46">
        <f t="shared" si="18"/>
        <v>29.368</v>
      </c>
      <c r="AG47" s="10">
        <v>14.684</v>
      </c>
      <c r="AH47" s="46">
        <f t="shared" si="19"/>
        <v>0.0605328794277877</v>
      </c>
      <c r="AI47" s="46">
        <f t="shared" si="20"/>
        <v>0.00119359739694002</v>
      </c>
      <c r="AJ47" s="10">
        <v>382.82</v>
      </c>
      <c r="AK47" s="46">
        <f t="shared" si="21"/>
        <v>20.084</v>
      </c>
      <c r="AL47" s="10">
        <v>10.042</v>
      </c>
      <c r="AM47" s="10">
        <v>386.368</v>
      </c>
      <c r="AN47" s="46">
        <f t="shared" si="22"/>
        <v>10.056</v>
      </c>
      <c r="AO47" s="10">
        <v>5.02800000000002</v>
      </c>
      <c r="AP47" s="46">
        <f t="shared" si="23"/>
        <v>0.0092253783559979</v>
      </c>
      <c r="AQ47" s="46">
        <f t="shared" si="24"/>
        <v>0.000857450611455917</v>
      </c>
      <c r="AR47" s="10">
        <v>-31.3953</v>
      </c>
      <c r="AS47" s="46">
        <f t="shared" si="25"/>
        <v>40.6978</v>
      </c>
      <c r="AT47" s="10">
        <v>20.3489</v>
      </c>
      <c r="AU47" s="10">
        <v>-12.7907</v>
      </c>
      <c r="AV47" s="46">
        <f t="shared" si="26"/>
        <v>25.5814</v>
      </c>
      <c r="AW47" s="10">
        <v>12.7907</v>
      </c>
      <c r="AX47" s="50">
        <f t="shared" si="27"/>
        <v>33.9905792154238</v>
      </c>
      <c r="AY47" s="46">
        <f t="shared" si="28"/>
        <v>0.547345777254594</v>
      </c>
      <c r="AZ47" s="46">
        <f t="shared" si="29"/>
        <v>0.518724212492402</v>
      </c>
    </row>
    <row r="48" spans="1:52">
      <c r="A48" s="1">
        <v>9</v>
      </c>
      <c r="B48" s="1" t="s">
        <v>137</v>
      </c>
      <c r="C48" s="1" t="s">
        <v>138</v>
      </c>
      <c r="D48" s="1" t="s">
        <v>139</v>
      </c>
      <c r="E48" s="1">
        <v>42.033</v>
      </c>
      <c r="F48" s="1">
        <v>116.283</v>
      </c>
      <c r="G48" s="6">
        <v>42.033</v>
      </c>
      <c r="H48" s="6">
        <v>116.283</v>
      </c>
      <c r="I48" s="1">
        <v>1</v>
      </c>
      <c r="J48" s="4" t="s">
        <v>94</v>
      </c>
      <c r="K48" s="4" t="s">
        <v>94</v>
      </c>
      <c r="L48" s="25">
        <v>1324</v>
      </c>
      <c r="M48" s="25">
        <v>2.4</v>
      </c>
      <c r="N48" s="25">
        <v>379</v>
      </c>
      <c r="O48" s="29">
        <v>2</v>
      </c>
      <c r="P48" s="1" t="s">
        <v>95</v>
      </c>
      <c r="Q48" s="1" t="s">
        <v>95</v>
      </c>
      <c r="R48" s="1">
        <v>2006</v>
      </c>
      <c r="S48" s="35" t="s">
        <v>86</v>
      </c>
      <c r="T48" s="9">
        <v>1</v>
      </c>
      <c r="U48" s="34" t="s">
        <v>77</v>
      </c>
      <c r="V48" s="6">
        <v>0.42</v>
      </c>
      <c r="W48" s="6">
        <v>0.685999989509582</v>
      </c>
      <c r="Y48" s="9">
        <v>4</v>
      </c>
      <c r="Z48" s="1" t="s">
        <v>143</v>
      </c>
      <c r="AA48" s="1" t="s">
        <v>141</v>
      </c>
      <c r="AB48" s="10">
        <v>395.327</v>
      </c>
      <c r="AC48" s="46">
        <f t="shared" si="17"/>
        <v>28.038</v>
      </c>
      <c r="AD48" s="10">
        <v>14.019</v>
      </c>
      <c r="AE48" s="10">
        <v>389.72</v>
      </c>
      <c r="AF48" s="46">
        <f t="shared" si="18"/>
        <v>22.43</v>
      </c>
      <c r="AG48" s="10">
        <v>11.215</v>
      </c>
      <c r="AH48" s="46">
        <f t="shared" si="19"/>
        <v>-0.0142847379680076</v>
      </c>
      <c r="AI48" s="46">
        <f t="shared" si="20"/>
        <v>0.00208565780093958</v>
      </c>
      <c r="AJ48" s="10">
        <v>277.512</v>
      </c>
      <c r="AK48" s="46">
        <f t="shared" si="21"/>
        <v>38.278</v>
      </c>
      <c r="AL48" s="10">
        <v>19.139</v>
      </c>
      <c r="AM48" s="10">
        <v>277.512</v>
      </c>
      <c r="AN48" s="46">
        <f t="shared" si="22"/>
        <v>26.794</v>
      </c>
      <c r="AO48" s="10">
        <v>13.397</v>
      </c>
      <c r="AP48" s="46">
        <f t="shared" si="23"/>
        <v>0</v>
      </c>
      <c r="AQ48" s="46">
        <f t="shared" si="24"/>
        <v>0.00708687581055553</v>
      </c>
      <c r="AR48" s="10">
        <v>-0.614673</v>
      </c>
      <c r="AS48" s="46">
        <f t="shared" si="25"/>
        <v>22.665854</v>
      </c>
      <c r="AT48" s="10">
        <v>11.332927</v>
      </c>
      <c r="AU48" s="10">
        <v>-10.8365</v>
      </c>
      <c r="AV48" s="46">
        <f t="shared" si="26"/>
        <v>17.3328</v>
      </c>
      <c r="AW48" s="10">
        <v>8.6664</v>
      </c>
      <c r="AX48" s="50">
        <f t="shared" si="27"/>
        <v>20.1763090453794</v>
      </c>
      <c r="AY48" s="46">
        <f t="shared" si="28"/>
        <v>-0.506625219558724</v>
      </c>
      <c r="AZ48" s="46">
        <f t="shared" si="29"/>
        <v>0.516041819568308</v>
      </c>
    </row>
    <row r="49" spans="1:52">
      <c r="A49" s="1">
        <v>9</v>
      </c>
      <c r="B49" s="1" t="s">
        <v>137</v>
      </c>
      <c r="C49" s="1" t="s">
        <v>138</v>
      </c>
      <c r="D49" s="1" t="s">
        <v>139</v>
      </c>
      <c r="E49" s="1">
        <v>42.033</v>
      </c>
      <c r="F49" s="1">
        <v>116.283</v>
      </c>
      <c r="G49" s="6">
        <v>42.033</v>
      </c>
      <c r="H49" s="6">
        <v>116.283</v>
      </c>
      <c r="I49" s="1">
        <v>1</v>
      </c>
      <c r="J49" s="4" t="s">
        <v>94</v>
      </c>
      <c r="K49" s="4" t="s">
        <v>94</v>
      </c>
      <c r="L49" s="25">
        <v>1324</v>
      </c>
      <c r="M49" s="25">
        <v>2.4</v>
      </c>
      <c r="N49" s="25">
        <v>379</v>
      </c>
      <c r="O49" s="29">
        <v>2</v>
      </c>
      <c r="P49" s="1" t="s">
        <v>95</v>
      </c>
      <c r="Q49" s="1" t="s">
        <v>95</v>
      </c>
      <c r="R49" s="1">
        <v>2007</v>
      </c>
      <c r="S49" s="35" t="s">
        <v>86</v>
      </c>
      <c r="T49" s="9">
        <v>2</v>
      </c>
      <c r="U49" s="34" t="s">
        <v>77</v>
      </c>
      <c r="V49" s="6">
        <v>0.42</v>
      </c>
      <c r="W49" s="6">
        <v>0.685999989509582</v>
      </c>
      <c r="Y49" s="9">
        <v>4</v>
      </c>
      <c r="Z49" s="1" t="s">
        <v>143</v>
      </c>
      <c r="AA49" s="1" t="s">
        <v>141</v>
      </c>
      <c r="AB49" s="10">
        <v>302.804</v>
      </c>
      <c r="AC49" s="46">
        <f t="shared" si="17"/>
        <v>11.2140000000001</v>
      </c>
      <c r="AD49" s="10">
        <v>5.60700000000003</v>
      </c>
      <c r="AE49" s="10">
        <v>302.804</v>
      </c>
      <c r="AF49" s="46">
        <f t="shared" si="18"/>
        <v>11.2140000000001</v>
      </c>
      <c r="AG49" s="10">
        <v>5.60700000000003</v>
      </c>
      <c r="AH49" s="46">
        <f t="shared" si="19"/>
        <v>0</v>
      </c>
      <c r="AI49" s="46">
        <f t="shared" si="20"/>
        <v>0.0006857532778642</v>
      </c>
      <c r="AJ49" s="10">
        <v>147.368</v>
      </c>
      <c r="AK49" s="46">
        <f t="shared" si="21"/>
        <v>19.14</v>
      </c>
      <c r="AL49" s="10">
        <v>9.56999999999999</v>
      </c>
      <c r="AM49" s="10">
        <v>143.541</v>
      </c>
      <c r="AN49" s="46">
        <f t="shared" si="22"/>
        <v>3.82800000000004</v>
      </c>
      <c r="AO49" s="10">
        <v>1.91400000000002</v>
      </c>
      <c r="AP49" s="46">
        <f t="shared" si="23"/>
        <v>-0.0263121511730793</v>
      </c>
      <c r="AQ49" s="46">
        <f t="shared" si="24"/>
        <v>0.0043949349987198</v>
      </c>
      <c r="AR49" s="10">
        <v>-19.5997</v>
      </c>
      <c r="AS49" s="46">
        <f t="shared" si="25"/>
        <v>19.9992</v>
      </c>
      <c r="AT49" s="10">
        <v>9.9996</v>
      </c>
      <c r="AU49" s="10">
        <v>-37.0542</v>
      </c>
      <c r="AV49" s="46">
        <f t="shared" si="26"/>
        <v>11.9852</v>
      </c>
      <c r="AW49" s="10">
        <v>5.9926</v>
      </c>
      <c r="AX49" s="50">
        <f t="shared" si="27"/>
        <v>16.4865554267712</v>
      </c>
      <c r="AY49" s="46">
        <f t="shared" si="28"/>
        <v>-1.05871114663873</v>
      </c>
      <c r="AZ49" s="46">
        <f t="shared" si="29"/>
        <v>0.570054330751069</v>
      </c>
    </row>
    <row r="50" spans="1:52">
      <c r="A50" s="1">
        <v>9</v>
      </c>
      <c r="B50" s="1" t="s">
        <v>137</v>
      </c>
      <c r="C50" s="1" t="s">
        <v>138</v>
      </c>
      <c r="D50" s="1" t="s">
        <v>139</v>
      </c>
      <c r="E50" s="1">
        <v>42.033</v>
      </c>
      <c r="F50" s="1">
        <v>116.283</v>
      </c>
      <c r="G50" s="6">
        <v>42.033</v>
      </c>
      <c r="H50" s="6">
        <v>116.283</v>
      </c>
      <c r="I50" s="1">
        <v>1</v>
      </c>
      <c r="J50" s="4" t="s">
        <v>94</v>
      </c>
      <c r="K50" s="4" t="s">
        <v>94</v>
      </c>
      <c r="L50" s="25">
        <v>1324</v>
      </c>
      <c r="M50" s="25">
        <v>2.4</v>
      </c>
      <c r="N50" s="25">
        <v>379</v>
      </c>
      <c r="O50" s="29">
        <v>2</v>
      </c>
      <c r="P50" s="1" t="s">
        <v>95</v>
      </c>
      <c r="Q50" s="1" t="s">
        <v>95</v>
      </c>
      <c r="R50" s="1">
        <v>2008</v>
      </c>
      <c r="S50" s="35" t="s">
        <v>86</v>
      </c>
      <c r="T50" s="9">
        <v>3</v>
      </c>
      <c r="U50" s="34" t="s">
        <v>77</v>
      </c>
      <c r="V50" s="6">
        <v>0.42</v>
      </c>
      <c r="W50" s="6">
        <v>0.685999989509582</v>
      </c>
      <c r="Y50" s="9">
        <v>4</v>
      </c>
      <c r="Z50" s="1" t="s">
        <v>143</v>
      </c>
      <c r="AA50" s="1" t="s">
        <v>141</v>
      </c>
      <c r="AB50" s="10">
        <v>583.502</v>
      </c>
      <c r="AC50" s="46">
        <f t="shared" si="17"/>
        <v>29.3500000000002</v>
      </c>
      <c r="AD50" s="10">
        <v>14.6750000000001</v>
      </c>
      <c r="AE50" s="10">
        <v>585.5</v>
      </c>
      <c r="AF50" s="46">
        <f t="shared" si="18"/>
        <v>9.79600000000004</v>
      </c>
      <c r="AG50" s="10">
        <v>4.89800000000002</v>
      </c>
      <c r="AH50" s="46">
        <f t="shared" si="19"/>
        <v>0.0034183037249198</v>
      </c>
      <c r="AI50" s="46">
        <f t="shared" si="20"/>
        <v>0.000702497591988205</v>
      </c>
      <c r="AJ50" s="10">
        <v>382.82</v>
      </c>
      <c r="AK50" s="46">
        <f t="shared" si="21"/>
        <v>20.084</v>
      </c>
      <c r="AL50" s="10">
        <v>10.042</v>
      </c>
      <c r="AM50" s="10">
        <v>374.774</v>
      </c>
      <c r="AN50" s="46">
        <f t="shared" si="22"/>
        <v>16.722</v>
      </c>
      <c r="AO50" s="10">
        <v>8.36099999999999</v>
      </c>
      <c r="AP50" s="46">
        <f t="shared" si="23"/>
        <v>-0.0212417271907723</v>
      </c>
      <c r="AQ50" s="46">
        <f t="shared" si="24"/>
        <v>0.00118581077035045</v>
      </c>
      <c r="AR50" s="10">
        <v>-31.3953</v>
      </c>
      <c r="AS50" s="46">
        <f t="shared" si="25"/>
        <v>40.6978</v>
      </c>
      <c r="AT50" s="10">
        <v>20.3489</v>
      </c>
      <c r="AU50" s="10">
        <v>-5.81395</v>
      </c>
      <c r="AV50" s="46">
        <f t="shared" si="26"/>
        <v>22.0931</v>
      </c>
      <c r="AW50" s="10">
        <v>11.04655</v>
      </c>
      <c r="AX50" s="50">
        <f t="shared" si="27"/>
        <v>32.7445872813355</v>
      </c>
      <c r="AY50" s="46">
        <f t="shared" si="28"/>
        <v>0.781239042050208</v>
      </c>
      <c r="AZ50" s="46">
        <f t="shared" si="29"/>
        <v>0.53814590255147</v>
      </c>
    </row>
    <row r="51" spans="1:60">
      <c r="A51" s="1">
        <v>10</v>
      </c>
      <c r="B51" s="4" t="s">
        <v>144</v>
      </c>
      <c r="C51" s="1" t="s">
        <v>145</v>
      </c>
      <c r="D51" s="13" t="s">
        <v>84</v>
      </c>
      <c r="E51" s="1">
        <v>68.633</v>
      </c>
      <c r="F51" s="1" t="s">
        <v>146</v>
      </c>
      <c r="G51" s="6">
        <v>68.633</v>
      </c>
      <c r="H51" s="6">
        <v>-149.717</v>
      </c>
      <c r="I51" s="1">
        <v>2</v>
      </c>
      <c r="J51" s="13" t="s">
        <v>74</v>
      </c>
      <c r="K51" s="13" t="s">
        <v>74</v>
      </c>
      <c r="L51" s="7">
        <v>720</v>
      </c>
      <c r="M51" s="7">
        <v>-11.7</v>
      </c>
      <c r="N51" s="7">
        <v>226</v>
      </c>
      <c r="O51" s="29">
        <v>3</v>
      </c>
      <c r="P51" s="1" t="s">
        <v>104</v>
      </c>
      <c r="Q51" s="1" t="s">
        <v>104</v>
      </c>
      <c r="R51" s="1">
        <v>2001</v>
      </c>
      <c r="S51" s="34" t="s">
        <v>96</v>
      </c>
      <c r="T51" s="9">
        <v>13</v>
      </c>
      <c r="U51" s="34" t="s">
        <v>77</v>
      </c>
      <c r="V51" s="18">
        <v>1.75</v>
      </c>
      <c r="W51" s="18">
        <v>0.685999989509582</v>
      </c>
      <c r="Y51" s="9">
        <v>5</v>
      </c>
      <c r="Z51" s="1" t="s">
        <v>113</v>
      </c>
      <c r="AA51" s="14" t="s">
        <v>98</v>
      </c>
      <c r="AB51" s="10">
        <v>5.72</v>
      </c>
      <c r="AC51" s="46">
        <f t="shared" si="17"/>
        <v>1.99010049997481</v>
      </c>
      <c r="AD51" s="10">
        <v>0.89</v>
      </c>
      <c r="AE51" s="10">
        <v>7.39</v>
      </c>
      <c r="AF51" s="46">
        <f t="shared" si="18"/>
        <v>1.58760826402485</v>
      </c>
      <c r="AG51" s="10">
        <v>0.71</v>
      </c>
      <c r="AH51" s="46">
        <f t="shared" si="19"/>
        <v>0.256158929568404</v>
      </c>
      <c r="AI51" s="46">
        <f t="shared" si="20"/>
        <v>0.0334401741856626</v>
      </c>
      <c r="AJ51" s="10">
        <v>3.39267</v>
      </c>
      <c r="AK51" s="46">
        <f t="shared" si="21"/>
        <v>0.983400335824633</v>
      </c>
      <c r="AL51" s="10">
        <v>0.43979</v>
      </c>
      <c r="AM51" s="10">
        <v>3.48691</v>
      </c>
      <c r="AN51" s="46">
        <f t="shared" si="22"/>
        <v>0.561946243425472</v>
      </c>
      <c r="AO51" s="10">
        <v>0.25131</v>
      </c>
      <c r="AP51" s="46">
        <f t="shared" si="23"/>
        <v>0.0273987351990861</v>
      </c>
      <c r="AQ51" s="46">
        <f t="shared" si="24"/>
        <v>0.0219982304112988</v>
      </c>
      <c r="AR51" s="10">
        <v>-2.19895</v>
      </c>
      <c r="AS51" s="46">
        <f t="shared" si="25"/>
        <v>0.632203499278515</v>
      </c>
      <c r="AT51" s="10">
        <v>0.28273</v>
      </c>
      <c r="AU51" s="10">
        <v>-3.80105</v>
      </c>
      <c r="AV51" s="46">
        <f t="shared" si="26"/>
        <v>0.702416033772009</v>
      </c>
      <c r="AW51" s="10">
        <v>0.31413</v>
      </c>
      <c r="AX51" s="50">
        <f t="shared" si="27"/>
        <v>0.668232575156285</v>
      </c>
      <c r="AY51" s="46">
        <f t="shared" si="28"/>
        <v>-2.39751855800401</v>
      </c>
      <c r="AZ51" s="46">
        <f t="shared" si="29"/>
        <v>0.68740476179868</v>
      </c>
      <c r="BA51" s="10">
        <v>95.8328</v>
      </c>
      <c r="BB51" s="46">
        <f>BC51*(Y51^0.5)</f>
        <v>19.7628159987386</v>
      </c>
      <c r="BC51" s="10">
        <v>8.8382</v>
      </c>
      <c r="BD51" s="10">
        <v>170.313</v>
      </c>
      <c r="BE51" s="46">
        <f>BF51*(Y51^0.5)</f>
        <v>6.58745626171438</v>
      </c>
      <c r="BF51" s="10">
        <v>2.946</v>
      </c>
      <c r="BG51" s="46">
        <f>LN(BD51)-LN(BA51)</f>
        <v>0.575032914296652</v>
      </c>
      <c r="BH51" s="46">
        <f>(BE51^2)/(Y51*(BD51^2))+(BB51^2)/(Y51*(BA51^2))</f>
        <v>0.00880469487443792</v>
      </c>
    </row>
    <row r="52" spans="1:84">
      <c r="A52" s="1">
        <v>11</v>
      </c>
      <c r="B52" s="1" t="s">
        <v>147</v>
      </c>
      <c r="C52" s="1" t="s">
        <v>148</v>
      </c>
      <c r="D52" s="4" t="s">
        <v>84</v>
      </c>
      <c r="E52" s="1">
        <v>68.633</v>
      </c>
      <c r="F52" s="1" t="s">
        <v>149</v>
      </c>
      <c r="G52" s="6">
        <v>68.633</v>
      </c>
      <c r="H52" s="6">
        <v>-149.633</v>
      </c>
      <c r="I52" s="1">
        <v>2</v>
      </c>
      <c r="J52" s="13" t="s">
        <v>74</v>
      </c>
      <c r="K52" s="13" t="s">
        <v>74</v>
      </c>
      <c r="L52" s="25">
        <v>760</v>
      </c>
      <c r="M52" s="25">
        <v>-11.7</v>
      </c>
      <c r="N52" s="25">
        <v>226</v>
      </c>
      <c r="O52" s="28">
        <v>1</v>
      </c>
      <c r="P52" s="1" t="s">
        <v>75</v>
      </c>
      <c r="Q52" s="1" t="s">
        <v>75</v>
      </c>
      <c r="R52" s="1">
        <v>1994</v>
      </c>
      <c r="S52" s="34" t="s">
        <v>76</v>
      </c>
      <c r="T52" s="9">
        <v>6</v>
      </c>
      <c r="U52" s="34" t="s">
        <v>87</v>
      </c>
      <c r="V52" s="6">
        <v>5</v>
      </c>
      <c r="W52" s="6">
        <v>0.80400002002716</v>
      </c>
      <c r="Y52" s="9">
        <v>3</v>
      </c>
      <c r="Z52" s="1" t="s">
        <v>150</v>
      </c>
      <c r="AA52" s="14" t="s">
        <v>98</v>
      </c>
      <c r="AB52" s="42">
        <v>2.64</v>
      </c>
      <c r="AC52" s="46">
        <f t="shared" si="17"/>
        <v>1.73205080756888</v>
      </c>
      <c r="AD52" s="42">
        <v>1</v>
      </c>
      <c r="AE52" s="42">
        <v>3.89</v>
      </c>
      <c r="AF52" s="46">
        <f t="shared" si="18"/>
        <v>1.16047404107115</v>
      </c>
      <c r="AG52" s="42">
        <v>0.67</v>
      </c>
      <c r="AH52" s="46">
        <f t="shared" si="19"/>
        <v>0.38763024047213</v>
      </c>
      <c r="AI52" s="46">
        <f t="shared" si="20"/>
        <v>0.173145670377173</v>
      </c>
      <c r="AJ52" s="42">
        <v>1.43</v>
      </c>
      <c r="AK52" s="46">
        <f t="shared" si="21"/>
        <v>0.935307436087194</v>
      </c>
      <c r="AL52" s="42">
        <v>0.54</v>
      </c>
      <c r="AM52" s="42">
        <v>2.27</v>
      </c>
      <c r="AN52" s="46">
        <f t="shared" si="22"/>
        <v>0.796743371481684</v>
      </c>
      <c r="AO52" s="42">
        <v>0.46</v>
      </c>
      <c r="AP52" s="46">
        <f t="shared" si="23"/>
        <v>0.462105387221495</v>
      </c>
      <c r="AQ52" s="46">
        <f t="shared" si="24"/>
        <v>0.183662915160841</v>
      </c>
      <c r="AR52" s="42">
        <v>-1.22</v>
      </c>
      <c r="AS52" s="46">
        <f t="shared" si="25"/>
        <v>1.02190997646564</v>
      </c>
      <c r="AT52" s="42">
        <v>0.59</v>
      </c>
      <c r="AU52" s="42">
        <v>-1.76</v>
      </c>
      <c r="AV52" s="46">
        <f t="shared" si="26"/>
        <v>0.588897274573418</v>
      </c>
      <c r="AW52" s="42">
        <v>0.34</v>
      </c>
      <c r="AX52" s="50">
        <f t="shared" si="27"/>
        <v>0.83399640286994</v>
      </c>
      <c r="AY52" s="46">
        <f t="shared" si="28"/>
        <v>-0.647484807058828</v>
      </c>
      <c r="AZ52" s="46">
        <f t="shared" si="29"/>
        <v>0.701603047947667</v>
      </c>
      <c r="BA52" s="10">
        <v>65.0769</v>
      </c>
      <c r="BB52" s="46">
        <f>BC52*(Y52^0.5)</f>
        <v>14.38935849404</v>
      </c>
      <c r="BC52" s="10">
        <v>8.30770000000001</v>
      </c>
      <c r="BD52" s="10">
        <v>195.231</v>
      </c>
      <c r="BE52" s="46">
        <f>BF52*(Y52^0.5)</f>
        <v>38.3718535908809</v>
      </c>
      <c r="BF52" s="10">
        <v>22.154</v>
      </c>
      <c r="BG52" s="46">
        <f>LN(BD52)-LN(BA52)</f>
        <v>1.0986138253105</v>
      </c>
      <c r="BH52" s="46">
        <f>(BE52^2)/(Y52*(BD52^2))+(BB52^2)/(Y52*(BA52^2))</f>
        <v>0.0291737729564752</v>
      </c>
      <c r="BI52" s="10">
        <v>77.5862</v>
      </c>
      <c r="BJ52" s="46">
        <f>BK52*(Y52^0.5)</f>
        <v>32.8492095909475</v>
      </c>
      <c r="BK52" s="10">
        <v>18.9655</v>
      </c>
      <c r="BL52" s="10">
        <v>76.7241</v>
      </c>
      <c r="BM52" s="46">
        <f>BN52*(Y52^0.5)</f>
        <v>14.931490396809</v>
      </c>
      <c r="BN52" s="10">
        <v>8.6207</v>
      </c>
      <c r="BO52" s="46">
        <f>LN(BL52)-LN(BI52)</f>
        <v>-0.0111737060913777</v>
      </c>
      <c r="BP52" s="46">
        <f>(BM52^2)/(Y52*(BL52^2))+(BJ52^2)/(Y52*(BI52^2))</f>
        <v>0.0723776997851098</v>
      </c>
      <c r="BQ52" s="10">
        <v>0.516566</v>
      </c>
      <c r="BR52" s="46">
        <f>BS52*(Y52^0.5)</f>
        <v>0.189900318491044</v>
      </c>
      <c r="BS52" s="10">
        <v>0.109639</v>
      </c>
      <c r="BT52" s="10">
        <v>0.556627</v>
      </c>
      <c r="BU52" s="46">
        <f>BV52*(Y52^0.5)</f>
        <v>0.175290469929201</v>
      </c>
      <c r="BV52" s="10">
        <v>0.101204</v>
      </c>
      <c r="BW52" s="46">
        <f>LN(BT52)-LN(BQ52)</f>
        <v>0.074692293166748</v>
      </c>
      <c r="BX52" s="46">
        <f>(BU52^2)/(Y52*(BT52^2))+(BR52^2)/(Y52*(BQ52^2))</f>
        <v>0.0781055666107299</v>
      </c>
      <c r="BZ52" s="46"/>
      <c r="CC52" s="46"/>
      <c r="CE52" s="46"/>
      <c r="CF52" s="46"/>
    </row>
    <row r="53" spans="1:84">
      <c r="A53" s="1">
        <v>11</v>
      </c>
      <c r="B53" s="1" t="s">
        <v>147</v>
      </c>
      <c r="C53" s="1" t="s">
        <v>148</v>
      </c>
      <c r="D53" s="4" t="s">
        <v>84</v>
      </c>
      <c r="E53" s="1">
        <v>68.633</v>
      </c>
      <c r="F53" s="1" t="s">
        <v>149</v>
      </c>
      <c r="G53" s="6">
        <v>68.633</v>
      </c>
      <c r="H53" s="6">
        <v>-149.633</v>
      </c>
      <c r="I53" s="1">
        <v>2</v>
      </c>
      <c r="J53" s="13" t="s">
        <v>74</v>
      </c>
      <c r="K53" s="13" t="s">
        <v>74</v>
      </c>
      <c r="L53" s="25">
        <v>760</v>
      </c>
      <c r="M53" s="25">
        <v>-11.7</v>
      </c>
      <c r="N53" s="25">
        <v>226</v>
      </c>
      <c r="O53" s="28">
        <v>1</v>
      </c>
      <c r="P53" s="1" t="s">
        <v>75</v>
      </c>
      <c r="Q53" s="1" t="s">
        <v>75</v>
      </c>
      <c r="R53" s="1">
        <v>1994</v>
      </c>
      <c r="S53" s="34" t="s">
        <v>76</v>
      </c>
      <c r="T53" s="9">
        <v>6</v>
      </c>
      <c r="U53" s="34" t="s">
        <v>87</v>
      </c>
      <c r="V53" s="6">
        <v>5</v>
      </c>
      <c r="W53" s="6">
        <v>0.80400002002716</v>
      </c>
      <c r="Y53" s="9">
        <v>3</v>
      </c>
      <c r="Z53" s="1" t="s">
        <v>151</v>
      </c>
      <c r="AA53" s="14" t="s">
        <v>98</v>
      </c>
      <c r="AB53" s="42">
        <v>3.17</v>
      </c>
      <c r="AC53" s="46">
        <f t="shared" si="17"/>
        <v>0.433012701892219</v>
      </c>
      <c r="AD53" s="42">
        <v>0.25</v>
      </c>
      <c r="AE53" s="42">
        <v>4.9</v>
      </c>
      <c r="AF53" s="46">
        <f t="shared" si="18"/>
        <v>0.866025403784439</v>
      </c>
      <c r="AG53" s="42">
        <v>0.5</v>
      </c>
      <c r="AH53" s="46">
        <f t="shared" si="19"/>
        <v>0.435503617227392</v>
      </c>
      <c r="AI53" s="46">
        <f t="shared" si="20"/>
        <v>0.0166319144199525</v>
      </c>
      <c r="AJ53" s="42">
        <v>1.03</v>
      </c>
      <c r="AK53" s="46">
        <f t="shared" si="21"/>
        <v>0.536935750346352</v>
      </c>
      <c r="AL53" s="42">
        <v>0.31</v>
      </c>
      <c r="AM53" s="42">
        <v>2.72</v>
      </c>
      <c r="AN53" s="46">
        <f t="shared" si="22"/>
        <v>1.33367912182804</v>
      </c>
      <c r="AO53" s="42">
        <v>0.77</v>
      </c>
      <c r="AP53" s="46">
        <f t="shared" si="23"/>
        <v>0.971073078066362</v>
      </c>
      <c r="AQ53" s="46">
        <f t="shared" si="24"/>
        <v>0.170722415829691</v>
      </c>
      <c r="AR53" s="42">
        <v>-2.1</v>
      </c>
      <c r="AS53" s="46">
        <f t="shared" si="25"/>
        <v>0.294448637286709</v>
      </c>
      <c r="AT53" s="42">
        <v>0.17</v>
      </c>
      <c r="AU53" s="42">
        <v>-2.24</v>
      </c>
      <c r="AV53" s="46">
        <f t="shared" si="26"/>
        <v>0.433012701892219</v>
      </c>
      <c r="AW53" s="42">
        <v>0.25</v>
      </c>
      <c r="AX53" s="50">
        <f t="shared" si="27"/>
        <v>0.370270171631472</v>
      </c>
      <c r="AY53" s="46">
        <f t="shared" si="28"/>
        <v>-0.378102290506245</v>
      </c>
      <c r="AZ53" s="46">
        <f t="shared" si="29"/>
        <v>0.678580111840506</v>
      </c>
      <c r="BA53" s="10">
        <v>69.2308</v>
      </c>
      <c r="BB53" s="46">
        <f>BC53*(Y53^0.5)</f>
        <v>11.9909877407993</v>
      </c>
      <c r="BC53" s="10">
        <v>6.923</v>
      </c>
      <c r="BD53" s="10">
        <v>175.846</v>
      </c>
      <c r="BE53" s="46">
        <f>BF53*(Y53^0.5)</f>
        <v>38.3718535908809</v>
      </c>
      <c r="BF53" s="10">
        <v>22.154</v>
      </c>
      <c r="BG53" s="46">
        <f>LN(BD53)-LN(BA53)</f>
        <v>0.932162761695078</v>
      </c>
      <c r="BH53" s="46">
        <f>(BE53^2)/(Y53*(BD53^2))+(BB53^2)/(Y53*(BA53^2))</f>
        <v>0.0258720488530473</v>
      </c>
      <c r="BI53" s="10">
        <v>83.6207</v>
      </c>
      <c r="BJ53" s="46">
        <f>BK53*(Y53^0.5)</f>
        <v>2.98622879732952</v>
      </c>
      <c r="BK53" s="10">
        <v>1.72410000000001</v>
      </c>
      <c r="BL53" s="10">
        <v>93.1034</v>
      </c>
      <c r="BM53" s="46">
        <f>BN53*(Y53^0.5)</f>
        <v>28.3702994076552</v>
      </c>
      <c r="BN53" s="10">
        <v>16.3796</v>
      </c>
      <c r="BO53" s="46">
        <f>LN(BL53)-LN(BI53)</f>
        <v>0.107419606390851</v>
      </c>
      <c r="BP53" s="46">
        <f>(BM53^2)/(Y53*(BL53^2))+(BJ53^2)/(Y53*(BI53^2))</f>
        <v>0.0313761642401283</v>
      </c>
      <c r="BQ53" s="10">
        <v>0.451205</v>
      </c>
      <c r="BR53" s="46">
        <f>BS53*(Y53^0.5)</f>
        <v>0.0839940718622451</v>
      </c>
      <c r="BS53" s="10">
        <v>0.048494</v>
      </c>
      <c r="BT53" s="10">
        <v>0.261446</v>
      </c>
      <c r="BU53" s="46">
        <f>BV53*(Y53^0.5)</f>
        <v>0.0255633378689091</v>
      </c>
      <c r="BV53" s="10">
        <v>0.014759</v>
      </c>
      <c r="BW53" s="46">
        <f>LN(BT53)-LN(BQ53)</f>
        <v>-0.545694020458036</v>
      </c>
      <c r="BX53" s="46">
        <f>(BU53^2)/(Y53*(BT53^2))+(BR53^2)/(Y53*(BQ53^2))</f>
        <v>0.0147379931114281</v>
      </c>
      <c r="BY53" s="10">
        <v>0.180358</v>
      </c>
      <c r="BZ53" s="46">
        <f>CA53*(Y53^0.5)</f>
        <v>0.0333731549602371</v>
      </c>
      <c r="CA53" s="10">
        <v>0.019268</v>
      </c>
      <c r="CB53" s="10">
        <v>0.264519</v>
      </c>
      <c r="CC53" s="46">
        <f>CD53*(Y53^0.5)</f>
        <v>0.0206529738294513</v>
      </c>
      <c r="CD53" s="10">
        <v>0.011924</v>
      </c>
      <c r="CE53" s="46">
        <f>LN(CB53)-LN(BY53)</f>
        <v>0.382969317808678</v>
      </c>
      <c r="CF53" s="46">
        <f>(CC53^2)/(Y53*(CB53^2))+(BZ53^2)/(Y53*(BY53^2))</f>
        <v>0.0134450996371083</v>
      </c>
    </row>
    <row r="54" spans="1:52">
      <c r="A54" s="1">
        <v>12</v>
      </c>
      <c r="B54" s="1" t="s">
        <v>152</v>
      </c>
      <c r="C54" s="1" t="s">
        <v>153</v>
      </c>
      <c r="D54" s="4" t="s">
        <v>84</v>
      </c>
      <c r="E54" s="4">
        <v>41.183</v>
      </c>
      <c r="F54" s="4" t="s">
        <v>154</v>
      </c>
      <c r="G54" s="18">
        <v>41.183</v>
      </c>
      <c r="H54" s="18">
        <v>-104.9</v>
      </c>
      <c r="I54" s="1">
        <v>1</v>
      </c>
      <c r="J54" s="4" t="s">
        <v>94</v>
      </c>
      <c r="K54" s="4" t="s">
        <v>94</v>
      </c>
      <c r="L54" s="25">
        <v>1930</v>
      </c>
      <c r="M54" s="25">
        <v>7.5</v>
      </c>
      <c r="N54" s="25">
        <v>384</v>
      </c>
      <c r="O54" s="29">
        <v>2</v>
      </c>
      <c r="P54" s="1" t="s">
        <v>95</v>
      </c>
      <c r="Q54" s="1" t="s">
        <v>95</v>
      </c>
      <c r="R54" s="1">
        <v>2007</v>
      </c>
      <c r="S54" s="35" t="s">
        <v>86</v>
      </c>
      <c r="T54" s="9">
        <v>2</v>
      </c>
      <c r="U54" s="34" t="s">
        <v>87</v>
      </c>
      <c r="V54" s="6">
        <v>2.25</v>
      </c>
      <c r="W54" s="6">
        <v>0.80400002002716</v>
      </c>
      <c r="Y54" s="9">
        <v>5</v>
      </c>
      <c r="Z54" s="1" t="s">
        <v>155</v>
      </c>
      <c r="AA54" s="4" t="s">
        <v>156</v>
      </c>
      <c r="AB54" s="42">
        <v>481.42</v>
      </c>
      <c r="AC54" s="46">
        <f t="shared" si="17"/>
        <v>53.10661446562</v>
      </c>
      <c r="AD54" s="42">
        <v>23.75</v>
      </c>
      <c r="AE54" s="42">
        <v>470.8</v>
      </c>
      <c r="AF54" s="46">
        <f t="shared" si="18"/>
        <v>123.900526633263</v>
      </c>
      <c r="AG54" s="42">
        <v>55.41</v>
      </c>
      <c r="AH54" s="46">
        <f t="shared" si="19"/>
        <v>-0.0223066945921735</v>
      </c>
      <c r="AI54" s="46">
        <f t="shared" si="20"/>
        <v>0.0162854768922142</v>
      </c>
      <c r="AJ54" s="42">
        <v>491.53</v>
      </c>
      <c r="AK54" s="46">
        <f t="shared" si="21"/>
        <v>21.175563746923</v>
      </c>
      <c r="AL54" s="42">
        <v>9.47</v>
      </c>
      <c r="AM54" s="42">
        <v>436.44</v>
      </c>
      <c r="AN54" s="46">
        <f t="shared" si="22"/>
        <v>105.922540094165</v>
      </c>
      <c r="AO54" s="42">
        <v>47.37</v>
      </c>
      <c r="AP54" s="46">
        <f t="shared" si="23"/>
        <v>-0.118872066577479</v>
      </c>
      <c r="AQ54" s="46">
        <f t="shared" si="24"/>
        <v>0.0121515290391473</v>
      </c>
      <c r="AR54" s="42">
        <v>7.74</v>
      </c>
      <c r="AS54" s="46">
        <f t="shared" si="25"/>
        <v>58.0706853756695</v>
      </c>
      <c r="AT54" s="42">
        <v>25.97</v>
      </c>
      <c r="AU54" s="42">
        <v>-27.1</v>
      </c>
      <c r="AV54" s="46">
        <f t="shared" si="26"/>
        <v>19.3643486851482</v>
      </c>
      <c r="AW54" s="42">
        <v>8.66</v>
      </c>
      <c r="AX54" s="50">
        <f t="shared" si="27"/>
        <v>43.2850002887836</v>
      </c>
      <c r="AY54" s="46">
        <f t="shared" si="28"/>
        <v>-0.804897765220254</v>
      </c>
      <c r="AZ54" s="46">
        <f t="shared" si="29"/>
        <v>0.432393020622828</v>
      </c>
    </row>
    <row r="55" spans="1:52">
      <c r="A55" s="1">
        <v>12</v>
      </c>
      <c r="B55" s="1" t="s">
        <v>152</v>
      </c>
      <c r="C55" s="1" t="s">
        <v>153</v>
      </c>
      <c r="D55" s="4" t="s">
        <v>84</v>
      </c>
      <c r="E55" s="4">
        <v>41.183</v>
      </c>
      <c r="F55" s="4" t="s">
        <v>154</v>
      </c>
      <c r="G55" s="18">
        <v>41.183</v>
      </c>
      <c r="H55" s="18">
        <v>-104.9</v>
      </c>
      <c r="I55" s="1">
        <v>1</v>
      </c>
      <c r="J55" s="4" t="s">
        <v>94</v>
      </c>
      <c r="K55" s="4" t="s">
        <v>94</v>
      </c>
      <c r="L55" s="25">
        <v>1930</v>
      </c>
      <c r="M55" s="25">
        <v>7.5</v>
      </c>
      <c r="N55" s="25">
        <v>384</v>
      </c>
      <c r="O55" s="29">
        <v>2</v>
      </c>
      <c r="P55" s="1" t="s">
        <v>95</v>
      </c>
      <c r="Q55" s="1" t="s">
        <v>95</v>
      </c>
      <c r="R55" s="1">
        <v>2008</v>
      </c>
      <c r="S55" s="35" t="s">
        <v>86</v>
      </c>
      <c r="T55" s="9">
        <v>3</v>
      </c>
      <c r="U55" s="34" t="s">
        <v>87</v>
      </c>
      <c r="V55" s="6">
        <v>2.25</v>
      </c>
      <c r="W55" s="6">
        <v>1.02799999713897</v>
      </c>
      <c r="Y55" s="9">
        <v>5</v>
      </c>
      <c r="Z55" s="1" t="s">
        <v>155</v>
      </c>
      <c r="AA55" s="4" t="s">
        <v>156</v>
      </c>
      <c r="AB55" s="42">
        <v>410.62</v>
      </c>
      <c r="AC55" s="46">
        <f t="shared" si="17"/>
        <v>123.900526633263</v>
      </c>
      <c r="AD55" s="42">
        <v>55.41</v>
      </c>
      <c r="AE55" s="42">
        <v>392.92</v>
      </c>
      <c r="AF55" s="46">
        <f t="shared" si="18"/>
        <v>106.190868251465</v>
      </c>
      <c r="AG55" s="42">
        <v>47.49</v>
      </c>
      <c r="AH55" s="46">
        <f t="shared" si="19"/>
        <v>-0.0440621837979496</v>
      </c>
      <c r="AI55" s="46">
        <f t="shared" si="20"/>
        <v>0.0328175981293115</v>
      </c>
      <c r="AJ55" s="42">
        <v>521.19</v>
      </c>
      <c r="AK55" s="46">
        <f t="shared" si="21"/>
        <v>63.549051920544</v>
      </c>
      <c r="AL55" s="42">
        <v>28.42</v>
      </c>
      <c r="AM55" s="42">
        <v>495.78</v>
      </c>
      <c r="AN55" s="46">
        <f t="shared" si="22"/>
        <v>84.746976347242</v>
      </c>
      <c r="AO55" s="42">
        <v>37.9</v>
      </c>
      <c r="AP55" s="46">
        <f t="shared" si="23"/>
        <v>-0.0499823786327696</v>
      </c>
      <c r="AQ55" s="46">
        <f t="shared" si="24"/>
        <v>0.00881728643668724</v>
      </c>
      <c r="AR55" s="42">
        <v>98.71</v>
      </c>
      <c r="AS55" s="46">
        <f t="shared" si="25"/>
        <v>106.459196408765</v>
      </c>
      <c r="AT55" s="42">
        <v>47.61</v>
      </c>
      <c r="AU55" s="42">
        <v>100.65</v>
      </c>
      <c r="AV55" s="46">
        <f t="shared" si="26"/>
        <v>77.4126733810427</v>
      </c>
      <c r="AW55" s="42">
        <v>34.62</v>
      </c>
      <c r="AX55" s="50">
        <f t="shared" si="27"/>
        <v>93.0759971743521</v>
      </c>
      <c r="AY55" s="46">
        <f t="shared" si="28"/>
        <v>0.0208431825486216</v>
      </c>
      <c r="AZ55" s="46">
        <f t="shared" si="29"/>
        <v>0.400021721912938</v>
      </c>
    </row>
    <row r="56" spans="1:52">
      <c r="A56" s="1">
        <v>12</v>
      </c>
      <c r="B56" s="1" t="s">
        <v>152</v>
      </c>
      <c r="C56" s="1" t="s">
        <v>153</v>
      </c>
      <c r="D56" s="4" t="s">
        <v>84</v>
      </c>
      <c r="E56" s="4">
        <v>41.183</v>
      </c>
      <c r="F56" s="4" t="s">
        <v>154</v>
      </c>
      <c r="G56" s="18">
        <v>41.183</v>
      </c>
      <c r="H56" s="18">
        <v>-104.9</v>
      </c>
      <c r="I56" s="1">
        <v>1</v>
      </c>
      <c r="J56" s="4" t="s">
        <v>94</v>
      </c>
      <c r="K56" s="4" t="s">
        <v>94</v>
      </c>
      <c r="L56" s="25">
        <v>1930</v>
      </c>
      <c r="M56" s="25">
        <v>7.5</v>
      </c>
      <c r="N56" s="25">
        <v>384</v>
      </c>
      <c r="O56" s="29">
        <v>2</v>
      </c>
      <c r="P56" s="1" t="s">
        <v>95</v>
      </c>
      <c r="Q56" s="1" t="s">
        <v>95</v>
      </c>
      <c r="R56" s="1">
        <v>2009</v>
      </c>
      <c r="S56" s="35" t="s">
        <v>86</v>
      </c>
      <c r="T56" s="9">
        <v>4</v>
      </c>
      <c r="U56" s="34" t="s">
        <v>87</v>
      </c>
      <c r="V56" s="6">
        <v>2.25</v>
      </c>
      <c r="W56" s="6">
        <v>1.02799999713897</v>
      </c>
      <c r="Y56" s="9">
        <v>5</v>
      </c>
      <c r="Z56" s="1" t="s">
        <v>155</v>
      </c>
      <c r="AA56" s="4" t="s">
        <v>156</v>
      </c>
      <c r="AB56" s="42">
        <v>608.85</v>
      </c>
      <c r="AC56" s="46">
        <f t="shared" si="17"/>
        <v>53.10661446562</v>
      </c>
      <c r="AD56" s="42">
        <v>23.75</v>
      </c>
      <c r="AE56" s="42">
        <v>552.21</v>
      </c>
      <c r="AF56" s="46">
        <f t="shared" si="18"/>
        <v>106.190868251465</v>
      </c>
      <c r="AG56" s="42">
        <v>47.49</v>
      </c>
      <c r="AH56" s="46">
        <f t="shared" si="19"/>
        <v>-0.0976435232402757</v>
      </c>
      <c r="AI56" s="46">
        <f t="shared" si="20"/>
        <v>0.00891760271022823</v>
      </c>
      <c r="AJ56" s="42">
        <v>703.39</v>
      </c>
      <c r="AK56" s="46">
        <f t="shared" si="21"/>
        <v>105.922540094165</v>
      </c>
      <c r="AL56" s="42">
        <v>47.37</v>
      </c>
      <c r="AM56" s="42">
        <v>627.12</v>
      </c>
      <c r="AN56" s="46">
        <f t="shared" si="22"/>
        <v>127.120464520863</v>
      </c>
      <c r="AO56" s="42">
        <v>56.85</v>
      </c>
      <c r="AP56" s="46">
        <f t="shared" si="23"/>
        <v>-0.11477359339643</v>
      </c>
      <c r="AQ56" s="46">
        <f t="shared" si="24"/>
        <v>0.0127532643791396</v>
      </c>
      <c r="AR56" s="42">
        <v>92.9</v>
      </c>
      <c r="AS56" s="46">
        <f t="shared" si="25"/>
        <v>67.7528597182436</v>
      </c>
      <c r="AT56" s="42">
        <v>30.3</v>
      </c>
      <c r="AU56" s="42">
        <v>73.55</v>
      </c>
      <c r="AV56" s="46">
        <f t="shared" si="26"/>
        <v>48.3885110330955</v>
      </c>
      <c r="AW56" s="42">
        <v>21.64</v>
      </c>
      <c r="AX56" s="50">
        <f t="shared" si="27"/>
        <v>58.8723109789313</v>
      </c>
      <c r="AY56" s="46">
        <f t="shared" si="28"/>
        <v>-0.328677432196008</v>
      </c>
      <c r="AZ56" s="46">
        <f t="shared" si="29"/>
        <v>0.405401442721748</v>
      </c>
    </row>
    <row r="57" spans="1:48">
      <c r="A57" s="1">
        <v>12</v>
      </c>
      <c r="B57" s="1" t="s">
        <v>152</v>
      </c>
      <c r="C57" s="1" t="s">
        <v>153</v>
      </c>
      <c r="D57" s="4" t="s">
        <v>84</v>
      </c>
      <c r="E57" s="4">
        <v>41.183</v>
      </c>
      <c r="F57" s="4" t="s">
        <v>154</v>
      </c>
      <c r="G57" s="18">
        <v>41.183</v>
      </c>
      <c r="H57" s="18">
        <v>-104.9</v>
      </c>
      <c r="I57" s="1">
        <v>1</v>
      </c>
      <c r="J57" s="4" t="s">
        <v>94</v>
      </c>
      <c r="K57" s="4" t="s">
        <v>94</v>
      </c>
      <c r="L57" s="25">
        <v>1930</v>
      </c>
      <c r="M57" s="25">
        <v>7.5</v>
      </c>
      <c r="N57" s="25">
        <v>384</v>
      </c>
      <c r="O57" s="29">
        <v>2</v>
      </c>
      <c r="P57" s="1" t="s">
        <v>95</v>
      </c>
      <c r="Q57" s="1" t="s">
        <v>95</v>
      </c>
      <c r="R57" s="1">
        <v>2010</v>
      </c>
      <c r="S57" s="34" t="s">
        <v>76</v>
      </c>
      <c r="T57" s="9">
        <v>5</v>
      </c>
      <c r="U57" s="34" t="s">
        <v>87</v>
      </c>
      <c r="V57" s="6">
        <v>2.25</v>
      </c>
      <c r="W57" s="6">
        <v>2.93400001525878</v>
      </c>
      <c r="Y57" s="9">
        <v>5</v>
      </c>
      <c r="Z57" s="1" t="s">
        <v>155</v>
      </c>
      <c r="AA57" s="4" t="s">
        <v>156</v>
      </c>
      <c r="AB57" s="42">
        <v>626.55</v>
      </c>
      <c r="AC57" s="46">
        <f t="shared" si="17"/>
        <v>106.190868251465</v>
      </c>
      <c r="AD57" s="42">
        <v>47.49</v>
      </c>
      <c r="AE57" s="42">
        <v>541.6</v>
      </c>
      <c r="AF57" s="46">
        <f t="shared" si="18"/>
        <v>141.587824335287</v>
      </c>
      <c r="AG57" s="42">
        <v>63.32</v>
      </c>
      <c r="AH57" s="46">
        <f t="shared" si="19"/>
        <v>-0.145700858013229</v>
      </c>
      <c r="AI57" s="46">
        <f t="shared" si="20"/>
        <v>0.0194136522206291</v>
      </c>
      <c r="AJ57" s="42">
        <v>614.42</v>
      </c>
      <c r="AK57" s="46">
        <f t="shared" si="21"/>
        <v>127.120464520863</v>
      </c>
      <c r="AL57" s="42">
        <v>56.85</v>
      </c>
      <c r="AM57" s="42">
        <v>521.19</v>
      </c>
      <c r="AN57" s="46">
        <f t="shared" si="22"/>
        <v>148.296028267786</v>
      </c>
      <c r="AO57" s="42">
        <v>66.32</v>
      </c>
      <c r="AP57" s="46">
        <f t="shared" si="23"/>
        <v>-0.16456407481307</v>
      </c>
      <c r="AQ57" s="46">
        <f t="shared" si="24"/>
        <v>0.0247529788582019</v>
      </c>
      <c r="AV57" s="10">
        <f>AM57-AE57</f>
        <v>-20.41</v>
      </c>
    </row>
    <row r="58" spans="1:52">
      <c r="A58" s="1">
        <v>13</v>
      </c>
      <c r="B58" s="4" t="s">
        <v>157</v>
      </c>
      <c r="C58" s="1" t="s">
        <v>138</v>
      </c>
      <c r="D58" s="1" t="s">
        <v>139</v>
      </c>
      <c r="E58" s="1">
        <v>42.033</v>
      </c>
      <c r="F58" s="1">
        <v>116.283</v>
      </c>
      <c r="G58" s="6">
        <v>42.033</v>
      </c>
      <c r="H58" s="6">
        <v>116.283</v>
      </c>
      <c r="I58" s="1">
        <v>1</v>
      </c>
      <c r="J58" s="4" t="s">
        <v>94</v>
      </c>
      <c r="K58" s="4" t="s">
        <v>158</v>
      </c>
      <c r="L58" s="25">
        <v>1324</v>
      </c>
      <c r="M58" s="25">
        <v>3.6</v>
      </c>
      <c r="N58" s="25">
        <v>314.4</v>
      </c>
      <c r="O58" s="29">
        <v>2</v>
      </c>
      <c r="P58" s="1" t="s">
        <v>95</v>
      </c>
      <c r="Q58" s="1" t="s">
        <v>95</v>
      </c>
      <c r="R58" s="4">
        <v>2014</v>
      </c>
      <c r="S58" s="35" t="s">
        <v>86</v>
      </c>
      <c r="T58" s="9">
        <v>1</v>
      </c>
      <c r="U58" s="34" t="s">
        <v>77</v>
      </c>
      <c r="V58" s="18">
        <v>0.17</v>
      </c>
      <c r="W58" s="18">
        <v>1.27999997138977</v>
      </c>
      <c r="Y58" s="45">
        <v>3</v>
      </c>
      <c r="Z58" s="1" t="s">
        <v>142</v>
      </c>
      <c r="AA58" s="4" t="s">
        <v>98</v>
      </c>
      <c r="AB58" s="42">
        <v>4.47</v>
      </c>
      <c r="AC58" s="46">
        <f t="shared" si="17"/>
        <v>0.294448637286709</v>
      </c>
      <c r="AD58" s="42">
        <v>0.17</v>
      </c>
      <c r="AE58" s="42">
        <v>5.35</v>
      </c>
      <c r="AF58" s="46">
        <f t="shared" si="18"/>
        <v>1.03923048454133</v>
      </c>
      <c r="AG58" s="42">
        <v>0.6</v>
      </c>
      <c r="AH58" s="46">
        <f t="shared" si="19"/>
        <v>0.179708152282438</v>
      </c>
      <c r="AI58" s="46">
        <f t="shared" si="20"/>
        <v>0.0140238989812701</v>
      </c>
      <c r="AJ58" s="10">
        <v>1.74</v>
      </c>
      <c r="AK58" s="46">
        <f t="shared" si="21"/>
        <v>0.311769145362398</v>
      </c>
      <c r="AL58" s="10">
        <v>0.18</v>
      </c>
      <c r="AM58" s="10">
        <v>2.07</v>
      </c>
      <c r="AN58" s="46">
        <f t="shared" si="22"/>
        <v>0.225166604983954</v>
      </c>
      <c r="AO58" s="10">
        <v>0.13</v>
      </c>
      <c r="AP58" s="46">
        <f t="shared" si="23"/>
        <v>0.17366349405084</v>
      </c>
      <c r="AQ58" s="46">
        <f t="shared" si="24"/>
        <v>0.0146456284878828</v>
      </c>
      <c r="AR58" s="42">
        <v>-0.49</v>
      </c>
      <c r="AS58" s="46">
        <f t="shared" ref="AS58:AS82" si="30">AT58*(Y58^0.5)</f>
        <v>0.190525588832577</v>
      </c>
      <c r="AT58" s="42">
        <v>0.11</v>
      </c>
      <c r="AU58" s="42">
        <v>-0.58</v>
      </c>
      <c r="AV58" s="46">
        <f>AW58*(Y58^0.5)</f>
        <v>0.311769145362398</v>
      </c>
      <c r="AW58" s="42">
        <v>0.18</v>
      </c>
      <c r="AX58" s="50">
        <f t="shared" ref="AX58:AX82" si="31">(((Y58-1)*(AV58^2)+(Y58-1)*(AS58^2))/(Y58+Y58-2))^0.5</f>
        <v>0.258360213655276</v>
      </c>
      <c r="AY58" s="46">
        <f t="shared" ref="AY58:AY82" si="32">(AU58-AR58)/AX58</f>
        <v>-0.348350849872283</v>
      </c>
      <c r="AZ58" s="46">
        <f t="shared" ref="AZ58:AZ82" si="33">((Y58+Y58)/(Y58*Y58))+(AY58^2)/(2*(Y58+Y58))</f>
        <v>0.676779026217228</v>
      </c>
    </row>
    <row r="59" spans="1:52">
      <c r="A59" s="1">
        <v>13</v>
      </c>
      <c r="B59" s="4" t="s">
        <v>157</v>
      </c>
      <c r="C59" s="1" t="s">
        <v>138</v>
      </c>
      <c r="D59" s="1" t="s">
        <v>139</v>
      </c>
      <c r="E59" s="1">
        <v>42.033</v>
      </c>
      <c r="F59" s="1">
        <v>116.283</v>
      </c>
      <c r="G59" s="6">
        <v>42.033</v>
      </c>
      <c r="H59" s="6">
        <v>116.283</v>
      </c>
      <c r="I59" s="1">
        <v>1</v>
      </c>
      <c r="J59" s="4" t="s">
        <v>94</v>
      </c>
      <c r="K59" s="4" t="s">
        <v>158</v>
      </c>
      <c r="L59" s="25">
        <v>1324</v>
      </c>
      <c r="M59" s="25">
        <v>3.6</v>
      </c>
      <c r="N59" s="25">
        <v>314.4</v>
      </c>
      <c r="O59" s="29">
        <v>2</v>
      </c>
      <c r="P59" s="1" t="s">
        <v>95</v>
      </c>
      <c r="Q59" s="1" t="s">
        <v>95</v>
      </c>
      <c r="R59" s="4">
        <v>2015</v>
      </c>
      <c r="S59" s="35" t="s">
        <v>86</v>
      </c>
      <c r="T59" s="9">
        <v>2</v>
      </c>
      <c r="U59" s="34" t="s">
        <v>77</v>
      </c>
      <c r="V59" s="18">
        <v>0.17</v>
      </c>
      <c r="W59" s="18">
        <v>1.14100003242492</v>
      </c>
      <c r="Y59" s="45">
        <v>3</v>
      </c>
      <c r="Z59" s="1" t="s">
        <v>142</v>
      </c>
      <c r="AA59" s="4" t="s">
        <v>98</v>
      </c>
      <c r="AB59" s="42">
        <v>3.68</v>
      </c>
      <c r="AC59" s="46">
        <f t="shared" si="17"/>
        <v>0.588897274573418</v>
      </c>
      <c r="AD59" s="42">
        <v>0.34</v>
      </c>
      <c r="AE59" s="42">
        <v>5.75</v>
      </c>
      <c r="AF59" s="46">
        <f t="shared" si="18"/>
        <v>0.294448637286709</v>
      </c>
      <c r="AG59" s="42">
        <v>0.17</v>
      </c>
      <c r="AH59" s="46">
        <f t="shared" si="19"/>
        <v>0.44628710262842</v>
      </c>
      <c r="AI59" s="46">
        <f t="shared" si="20"/>
        <v>0.00941025519848772</v>
      </c>
      <c r="AJ59" s="10">
        <v>1.36</v>
      </c>
      <c r="AK59" s="46">
        <f t="shared" si="21"/>
        <v>0.0519615242270663</v>
      </c>
      <c r="AL59" s="10">
        <v>0.03</v>
      </c>
      <c r="AM59" s="10">
        <v>1.79</v>
      </c>
      <c r="AN59" s="46">
        <f t="shared" si="22"/>
        <v>0.173205080756888</v>
      </c>
      <c r="AO59" s="10">
        <v>0.1</v>
      </c>
      <c r="AP59" s="46">
        <f t="shared" si="23"/>
        <v>0.274730920104703</v>
      </c>
      <c r="AQ59" s="46">
        <f t="shared" si="24"/>
        <v>0.0036075929126922</v>
      </c>
      <c r="AR59" s="42">
        <v>-0.46</v>
      </c>
      <c r="AS59" s="46">
        <f t="shared" si="30"/>
        <v>0.242487113059643</v>
      </c>
      <c r="AT59" s="42">
        <v>0.14</v>
      </c>
      <c r="AU59" s="42">
        <v>-1.08</v>
      </c>
      <c r="AV59" s="46">
        <f t="shared" ref="AV59:AV82" si="34">AW59*(Y59^0.5)</f>
        <v>0.242487113059643</v>
      </c>
      <c r="AW59" s="42">
        <v>0.14</v>
      </c>
      <c r="AX59" s="50">
        <f t="shared" si="31"/>
        <v>0.242487113059643</v>
      </c>
      <c r="AY59" s="46">
        <f t="shared" si="32"/>
        <v>-2.5568369064112</v>
      </c>
      <c r="AZ59" s="46">
        <f t="shared" si="33"/>
        <v>1.21145124716553</v>
      </c>
    </row>
    <row r="60" spans="1:52">
      <c r="A60" s="1">
        <v>13</v>
      </c>
      <c r="B60" s="4" t="s">
        <v>157</v>
      </c>
      <c r="C60" s="1" t="s">
        <v>138</v>
      </c>
      <c r="D60" s="1" t="s">
        <v>139</v>
      </c>
      <c r="E60" s="1">
        <v>42.033</v>
      </c>
      <c r="F60" s="1">
        <v>116.283</v>
      </c>
      <c r="G60" s="6">
        <v>42.033</v>
      </c>
      <c r="H60" s="6">
        <v>116.283</v>
      </c>
      <c r="I60" s="1">
        <v>1</v>
      </c>
      <c r="J60" s="4" t="s">
        <v>94</v>
      </c>
      <c r="K60" s="4" t="s">
        <v>158</v>
      </c>
      <c r="L60" s="25">
        <v>1324</v>
      </c>
      <c r="M60" s="25">
        <v>3.6</v>
      </c>
      <c r="N60" s="25">
        <v>314.4</v>
      </c>
      <c r="O60" s="29">
        <v>2</v>
      </c>
      <c r="P60" s="1" t="s">
        <v>95</v>
      </c>
      <c r="Q60" s="1" t="s">
        <v>95</v>
      </c>
      <c r="R60" s="4">
        <v>2016</v>
      </c>
      <c r="S60" s="35" t="s">
        <v>86</v>
      </c>
      <c r="T60" s="9">
        <v>3</v>
      </c>
      <c r="U60" s="34" t="s">
        <v>77</v>
      </c>
      <c r="V60" s="18">
        <v>0.17</v>
      </c>
      <c r="W60" s="18">
        <v>1.14100003242492</v>
      </c>
      <c r="Y60" s="45">
        <v>3</v>
      </c>
      <c r="Z60" s="1" t="s">
        <v>142</v>
      </c>
      <c r="AA60" s="4" t="s">
        <v>98</v>
      </c>
      <c r="AB60" s="42">
        <v>6.36</v>
      </c>
      <c r="AC60" s="46">
        <f t="shared" ref="AC60:AC82" si="35">AD60*(Y60^0.5)</f>
        <v>0.623538290724796</v>
      </c>
      <c r="AD60" s="42">
        <v>0.36</v>
      </c>
      <c r="AE60" s="42">
        <v>8.5</v>
      </c>
      <c r="AF60" s="46">
        <f t="shared" ref="AF60:AF82" si="36">AG60*(Y60^0.5)</f>
        <v>1.42028166220648</v>
      </c>
      <c r="AG60" s="42">
        <v>0.82</v>
      </c>
      <c r="AH60" s="46">
        <f t="shared" ref="AH60:AH82" si="37">LN(AE60)-LN(AB60)</f>
        <v>0.29003778614424</v>
      </c>
      <c r="AI60" s="46">
        <f t="shared" ref="AI60:AI82" si="38">(AF60^2)/(Y60*(AE60^2))+(AC60^2)/(Y60*(AB60^2))</f>
        <v>0.0125105615785149</v>
      </c>
      <c r="AJ60" s="10">
        <v>2.75</v>
      </c>
      <c r="AK60" s="46">
        <f t="shared" ref="AK60:AK91" si="39">AL60*(Y60^0.5)</f>
        <v>0.519615242270663</v>
      </c>
      <c r="AL60" s="10">
        <v>0.3</v>
      </c>
      <c r="AM60" s="10">
        <v>3.09</v>
      </c>
      <c r="AN60" s="46">
        <f t="shared" ref="AN60:AN91" si="40">AO60*(Y60^0.5)</f>
        <v>0.381051177665153</v>
      </c>
      <c r="AO60" s="10">
        <v>0.22</v>
      </c>
      <c r="AP60" s="46">
        <f t="shared" ref="AP60:AP91" si="41">LN(AM60)-LN(AJ60)</f>
        <v>0.116570179231174</v>
      </c>
      <c r="AQ60" s="46">
        <f t="shared" ref="AQ60:AQ91" si="42">(AN60^2)/(Y60*(AM60^2))+(AK60^2)/(Y60*(AJ60^2))</f>
        <v>0.0169698977798447</v>
      </c>
      <c r="AR60" s="42">
        <v>-0.39</v>
      </c>
      <c r="AS60" s="46">
        <f t="shared" si="30"/>
        <v>0.155884572681199</v>
      </c>
      <c r="AT60" s="42">
        <v>0.09</v>
      </c>
      <c r="AU60" s="42">
        <v>-1.05</v>
      </c>
      <c r="AV60" s="46">
        <f t="shared" si="34"/>
        <v>0.294448637286709</v>
      </c>
      <c r="AW60" s="42">
        <v>0.17</v>
      </c>
      <c r="AX60" s="50">
        <f t="shared" si="31"/>
        <v>0.235584379787795</v>
      </c>
      <c r="AY60" s="46">
        <f t="shared" si="32"/>
        <v>-2.80154397585486</v>
      </c>
      <c r="AZ60" s="46">
        <f t="shared" si="33"/>
        <v>1.32072072072072</v>
      </c>
    </row>
    <row r="61" spans="1:52">
      <c r="A61" s="1">
        <v>13</v>
      </c>
      <c r="B61" s="4" t="s">
        <v>157</v>
      </c>
      <c r="C61" s="1" t="s">
        <v>138</v>
      </c>
      <c r="D61" s="1" t="s">
        <v>139</v>
      </c>
      <c r="E61" s="1">
        <v>42.033</v>
      </c>
      <c r="F61" s="1">
        <v>116.283</v>
      </c>
      <c r="G61" s="6">
        <v>42.033</v>
      </c>
      <c r="H61" s="6">
        <v>116.283</v>
      </c>
      <c r="I61" s="1">
        <v>1</v>
      </c>
      <c r="J61" s="4" t="s">
        <v>94</v>
      </c>
      <c r="K61" s="4" t="s">
        <v>159</v>
      </c>
      <c r="L61" s="25">
        <v>1324</v>
      </c>
      <c r="M61" s="25">
        <v>2.4</v>
      </c>
      <c r="N61" s="25">
        <v>379</v>
      </c>
      <c r="O61" s="29">
        <v>2</v>
      </c>
      <c r="P61" s="1" t="s">
        <v>95</v>
      </c>
      <c r="Q61" s="1" t="s">
        <v>95</v>
      </c>
      <c r="R61" s="4">
        <v>2014</v>
      </c>
      <c r="S61" s="35" t="s">
        <v>86</v>
      </c>
      <c r="T61" s="9">
        <v>1</v>
      </c>
      <c r="U61" s="34" t="s">
        <v>77</v>
      </c>
      <c r="V61" s="18">
        <v>0.55</v>
      </c>
      <c r="W61" s="18">
        <v>1.14100003242492</v>
      </c>
      <c r="Y61" s="45">
        <v>3</v>
      </c>
      <c r="Z61" s="1" t="s">
        <v>142</v>
      </c>
      <c r="AA61" s="4" t="s">
        <v>98</v>
      </c>
      <c r="AB61" s="42">
        <v>5.85</v>
      </c>
      <c r="AC61" s="46">
        <f t="shared" si="35"/>
        <v>1.88793538025008</v>
      </c>
      <c r="AD61" s="42">
        <v>1.09</v>
      </c>
      <c r="AE61" s="42">
        <v>5.62</v>
      </c>
      <c r="AF61" s="46">
        <f t="shared" si="36"/>
        <v>0.484974226119286</v>
      </c>
      <c r="AG61" s="42">
        <v>0.28</v>
      </c>
      <c r="AH61" s="46">
        <f t="shared" si="37"/>
        <v>-0.0401099973381656</v>
      </c>
      <c r="AI61" s="46">
        <f t="shared" si="38"/>
        <v>0.0371991640658711</v>
      </c>
      <c r="AJ61" s="10">
        <v>2.5</v>
      </c>
      <c r="AK61" s="46">
        <f t="shared" si="39"/>
        <v>0.692820323027551</v>
      </c>
      <c r="AL61" s="10">
        <v>0.4</v>
      </c>
      <c r="AM61" s="10">
        <v>2.54</v>
      </c>
      <c r="AN61" s="46">
        <f t="shared" si="40"/>
        <v>0.311769145362398</v>
      </c>
      <c r="AO61" s="10">
        <v>0.18</v>
      </c>
      <c r="AP61" s="46">
        <f t="shared" si="41"/>
        <v>0.0158733491562901</v>
      </c>
      <c r="AQ61" s="46">
        <f t="shared" si="42"/>
        <v>0.0306220100440201</v>
      </c>
      <c r="AR61" s="42">
        <v>-0.42</v>
      </c>
      <c r="AS61" s="46">
        <f t="shared" si="30"/>
        <v>0.311769145362398</v>
      </c>
      <c r="AT61" s="42">
        <v>0.18</v>
      </c>
      <c r="AU61" s="42">
        <v>-0.27</v>
      </c>
      <c r="AV61" s="46">
        <f t="shared" si="34"/>
        <v>0.41569219381653</v>
      </c>
      <c r="AW61" s="42">
        <v>0.24</v>
      </c>
      <c r="AX61" s="50">
        <f t="shared" si="31"/>
        <v>0.367423461417477</v>
      </c>
      <c r="AY61" s="46">
        <f t="shared" si="32"/>
        <v>0.408248290463863</v>
      </c>
      <c r="AZ61" s="46">
        <f t="shared" si="33"/>
        <v>0.680555555555555</v>
      </c>
    </row>
    <row r="62" spans="1:52">
      <c r="A62" s="1">
        <v>13</v>
      </c>
      <c r="B62" s="4" t="s">
        <v>157</v>
      </c>
      <c r="C62" s="1" t="s">
        <v>138</v>
      </c>
      <c r="D62" s="1" t="s">
        <v>139</v>
      </c>
      <c r="E62" s="1">
        <v>42.033</v>
      </c>
      <c r="F62" s="1">
        <v>116.283</v>
      </c>
      <c r="G62" s="6">
        <v>42.033</v>
      </c>
      <c r="H62" s="6">
        <v>116.283</v>
      </c>
      <c r="I62" s="1">
        <v>1</v>
      </c>
      <c r="J62" s="4" t="s">
        <v>94</v>
      </c>
      <c r="K62" s="4" t="s">
        <v>159</v>
      </c>
      <c r="L62" s="25">
        <v>1324</v>
      </c>
      <c r="M62" s="25">
        <v>2.4</v>
      </c>
      <c r="N62" s="25">
        <v>379</v>
      </c>
      <c r="O62" s="29">
        <v>2</v>
      </c>
      <c r="P62" s="1" t="s">
        <v>95</v>
      </c>
      <c r="Q62" s="1" t="s">
        <v>95</v>
      </c>
      <c r="R62" s="4">
        <v>2015</v>
      </c>
      <c r="S62" s="35" t="s">
        <v>86</v>
      </c>
      <c r="T62" s="9">
        <v>2</v>
      </c>
      <c r="U62" s="34" t="s">
        <v>77</v>
      </c>
      <c r="V62" s="18">
        <v>0.55</v>
      </c>
      <c r="W62" s="18">
        <v>1.14100003242492</v>
      </c>
      <c r="Y62" s="45">
        <v>3</v>
      </c>
      <c r="Z62" s="1" t="s">
        <v>142</v>
      </c>
      <c r="AA62" s="4" t="s">
        <v>98</v>
      </c>
      <c r="AB62" s="42">
        <v>5.73</v>
      </c>
      <c r="AC62" s="46">
        <f t="shared" si="35"/>
        <v>0.84870489570875</v>
      </c>
      <c r="AD62" s="42">
        <v>0.49</v>
      </c>
      <c r="AE62" s="42">
        <v>6.55</v>
      </c>
      <c r="AF62" s="46">
        <f t="shared" si="36"/>
        <v>1.36832013797941</v>
      </c>
      <c r="AG62" s="42">
        <v>0.79</v>
      </c>
      <c r="AH62" s="46">
        <f t="shared" si="37"/>
        <v>0.133749518920512</v>
      </c>
      <c r="AI62" s="46">
        <f t="shared" si="38"/>
        <v>0.0218597246934044</v>
      </c>
      <c r="AJ62" s="10">
        <v>2.5</v>
      </c>
      <c r="AK62" s="46">
        <f t="shared" si="39"/>
        <v>0.519615242270663</v>
      </c>
      <c r="AL62" s="10">
        <v>0.3</v>
      </c>
      <c r="AM62" s="10">
        <v>2.29</v>
      </c>
      <c r="AN62" s="46">
        <f t="shared" si="40"/>
        <v>0.0866025403784439</v>
      </c>
      <c r="AO62" s="10">
        <v>0.05</v>
      </c>
      <c r="AP62" s="46">
        <f t="shared" si="41"/>
        <v>-0.0877389143080068</v>
      </c>
      <c r="AQ62" s="46">
        <f t="shared" si="42"/>
        <v>0.0148767262256631</v>
      </c>
      <c r="AR62" s="42">
        <v>-0.37</v>
      </c>
      <c r="AS62" s="46">
        <f t="shared" si="30"/>
        <v>0.103923048454133</v>
      </c>
      <c r="AT62" s="42">
        <v>0.06</v>
      </c>
      <c r="AU62" s="42">
        <v>-0.96</v>
      </c>
      <c r="AV62" s="46">
        <f t="shared" si="34"/>
        <v>0.692820323027551</v>
      </c>
      <c r="AW62" s="42">
        <v>0.4</v>
      </c>
      <c r="AX62" s="50">
        <f t="shared" si="31"/>
        <v>0.495378643060033</v>
      </c>
      <c r="AY62" s="46">
        <f t="shared" si="32"/>
        <v>-1.19100814753635</v>
      </c>
      <c r="AZ62" s="46">
        <f t="shared" si="33"/>
        <v>0.784875033958163</v>
      </c>
    </row>
    <row r="63" spans="1:52">
      <c r="A63" s="1">
        <v>13</v>
      </c>
      <c r="B63" s="4" t="s">
        <v>157</v>
      </c>
      <c r="C63" s="1" t="s">
        <v>138</v>
      </c>
      <c r="D63" s="1" t="s">
        <v>139</v>
      </c>
      <c r="E63" s="1">
        <v>42.033</v>
      </c>
      <c r="F63" s="1">
        <v>116.283</v>
      </c>
      <c r="G63" s="6">
        <v>42.033</v>
      </c>
      <c r="H63" s="6">
        <v>116.283</v>
      </c>
      <c r="I63" s="1">
        <v>1</v>
      </c>
      <c r="J63" s="4" t="s">
        <v>94</v>
      </c>
      <c r="K63" s="4" t="s">
        <v>159</v>
      </c>
      <c r="L63" s="25">
        <v>1324</v>
      </c>
      <c r="M63" s="25">
        <v>2.4</v>
      </c>
      <c r="N63" s="25">
        <v>379</v>
      </c>
      <c r="O63" s="29">
        <v>2</v>
      </c>
      <c r="P63" s="1" t="s">
        <v>95</v>
      </c>
      <c r="Q63" s="1" t="s">
        <v>95</v>
      </c>
      <c r="R63" s="4">
        <v>2016</v>
      </c>
      <c r="S63" s="35" t="s">
        <v>86</v>
      </c>
      <c r="T63" s="9">
        <v>3</v>
      </c>
      <c r="U63" s="34" t="s">
        <v>77</v>
      </c>
      <c r="V63" s="18">
        <v>0.55</v>
      </c>
      <c r="W63" s="18">
        <v>1.14100003242492</v>
      </c>
      <c r="Y63" s="45">
        <v>3</v>
      </c>
      <c r="Z63" s="1" t="s">
        <v>142</v>
      </c>
      <c r="AA63" s="4" t="s">
        <v>98</v>
      </c>
      <c r="AB63" s="42">
        <v>7.82</v>
      </c>
      <c r="AC63" s="46">
        <f t="shared" si="35"/>
        <v>0.692820323027551</v>
      </c>
      <c r="AD63" s="42">
        <v>0.4</v>
      </c>
      <c r="AE63" s="42">
        <v>9.21</v>
      </c>
      <c r="AF63" s="46">
        <f t="shared" si="36"/>
        <v>1.43760217028217</v>
      </c>
      <c r="AG63" s="42">
        <v>0.83</v>
      </c>
      <c r="AH63" s="46">
        <f t="shared" si="37"/>
        <v>0.163605295709996</v>
      </c>
      <c r="AI63" s="46">
        <f t="shared" si="38"/>
        <v>0.0107379267098407</v>
      </c>
      <c r="AJ63" s="10">
        <v>3.91</v>
      </c>
      <c r="AK63" s="46">
        <f t="shared" si="39"/>
        <v>0.433012701892219</v>
      </c>
      <c r="AL63" s="10">
        <v>0.25</v>
      </c>
      <c r="AM63" s="10">
        <v>4.08</v>
      </c>
      <c r="AN63" s="46">
        <f t="shared" si="40"/>
        <v>0.329089653438087</v>
      </c>
      <c r="AO63" s="10">
        <v>0.19</v>
      </c>
      <c r="AP63" s="46">
        <f t="shared" si="41"/>
        <v>0.0425596144187959</v>
      </c>
      <c r="AQ63" s="46">
        <f t="shared" si="42"/>
        <v>0.00625678405281086</v>
      </c>
      <c r="AR63" s="42">
        <v>-0.02</v>
      </c>
      <c r="AS63" s="46">
        <f t="shared" si="30"/>
        <v>0.640858798800485</v>
      </c>
      <c r="AT63" s="42">
        <v>0.37</v>
      </c>
      <c r="AU63" s="42">
        <v>-0.49</v>
      </c>
      <c r="AV63" s="46">
        <f t="shared" si="34"/>
        <v>0.796743371481684</v>
      </c>
      <c r="AW63" s="42">
        <v>0.46</v>
      </c>
      <c r="AX63" s="50">
        <f t="shared" si="31"/>
        <v>0.723014522675721</v>
      </c>
      <c r="AY63" s="46">
        <f t="shared" si="32"/>
        <v>-0.650056098818917</v>
      </c>
      <c r="AZ63" s="46">
        <f t="shared" si="33"/>
        <v>0.701881077634306</v>
      </c>
    </row>
    <row r="64" spans="1:52">
      <c r="A64" s="1">
        <v>13</v>
      </c>
      <c r="B64" s="4" t="s">
        <v>157</v>
      </c>
      <c r="C64" s="1" t="s">
        <v>138</v>
      </c>
      <c r="D64" s="1" t="s">
        <v>139</v>
      </c>
      <c r="E64" s="1">
        <v>42.033</v>
      </c>
      <c r="F64" s="1">
        <v>116.283</v>
      </c>
      <c r="G64" s="6">
        <v>42.033</v>
      </c>
      <c r="H64" s="6">
        <v>116.283</v>
      </c>
      <c r="I64" s="1">
        <v>1</v>
      </c>
      <c r="J64" s="4" t="s">
        <v>94</v>
      </c>
      <c r="K64" s="4" t="s">
        <v>160</v>
      </c>
      <c r="L64" s="25">
        <v>1324</v>
      </c>
      <c r="M64" s="25">
        <v>2.7</v>
      </c>
      <c r="N64" s="25">
        <v>454.4</v>
      </c>
      <c r="O64" s="29">
        <v>2</v>
      </c>
      <c r="P64" s="1" t="s">
        <v>95</v>
      </c>
      <c r="Q64" s="1" t="s">
        <v>95</v>
      </c>
      <c r="R64" s="4">
        <v>2014</v>
      </c>
      <c r="S64" s="35" t="s">
        <v>86</v>
      </c>
      <c r="T64" s="9">
        <v>1</v>
      </c>
      <c r="U64" s="34" t="s">
        <v>77</v>
      </c>
      <c r="V64" s="18">
        <v>0.25</v>
      </c>
      <c r="W64" s="18">
        <v>1.14100003242492</v>
      </c>
      <c r="Y64" s="45">
        <v>3</v>
      </c>
      <c r="Z64" s="1" t="s">
        <v>142</v>
      </c>
      <c r="AA64" s="4" t="s">
        <v>98</v>
      </c>
      <c r="AB64" s="42">
        <v>7.24</v>
      </c>
      <c r="AC64" s="46">
        <f t="shared" si="35"/>
        <v>0.329089653438087</v>
      </c>
      <c r="AD64" s="42">
        <v>0.19</v>
      </c>
      <c r="AE64" s="42">
        <v>7.04</v>
      </c>
      <c r="AF64" s="46">
        <f t="shared" si="36"/>
        <v>1.81865334794732</v>
      </c>
      <c r="AG64" s="42">
        <v>1.05</v>
      </c>
      <c r="AH64" s="46">
        <f t="shared" si="37"/>
        <v>-0.028013036227674</v>
      </c>
      <c r="AI64" s="46">
        <f t="shared" si="38"/>
        <v>0.022933744529253</v>
      </c>
      <c r="AJ64" s="10">
        <v>3.36</v>
      </c>
      <c r="AK64" s="46">
        <f t="shared" si="39"/>
        <v>0.519615242270663</v>
      </c>
      <c r="AL64" s="10">
        <v>0.3</v>
      </c>
      <c r="AM64" s="10">
        <v>3.31</v>
      </c>
      <c r="AN64" s="46">
        <f t="shared" si="40"/>
        <v>0.571576766497729</v>
      </c>
      <c r="AO64" s="10">
        <v>0.33</v>
      </c>
      <c r="AP64" s="46">
        <f t="shared" si="41"/>
        <v>-0.0149927845861413</v>
      </c>
      <c r="AQ64" s="46">
        <f t="shared" si="42"/>
        <v>0.0179116070881397</v>
      </c>
      <c r="AR64" s="42">
        <v>-0.25</v>
      </c>
      <c r="AS64" s="46">
        <f t="shared" si="30"/>
        <v>0.398371685740842</v>
      </c>
      <c r="AT64" s="42">
        <v>0.23</v>
      </c>
      <c r="AU64" s="42">
        <v>-0.16</v>
      </c>
      <c r="AV64" s="46">
        <f t="shared" si="34"/>
        <v>0.450333209967908</v>
      </c>
      <c r="AW64" s="42">
        <v>0.26</v>
      </c>
      <c r="AX64" s="50">
        <f t="shared" si="31"/>
        <v>0.425147033389626</v>
      </c>
      <c r="AY64" s="46">
        <f t="shared" si="32"/>
        <v>0.211691468907698</v>
      </c>
      <c r="AZ64" s="46">
        <f t="shared" si="33"/>
        <v>0.670401106500692</v>
      </c>
    </row>
    <row r="65" spans="1:52">
      <c r="A65" s="1">
        <v>13</v>
      </c>
      <c r="B65" s="4" t="s">
        <v>157</v>
      </c>
      <c r="C65" s="1" t="s">
        <v>138</v>
      </c>
      <c r="D65" s="1" t="s">
        <v>139</v>
      </c>
      <c r="E65" s="1">
        <v>42.033</v>
      </c>
      <c r="F65" s="1">
        <v>116.283</v>
      </c>
      <c r="G65" s="6">
        <v>42.033</v>
      </c>
      <c r="H65" s="6">
        <v>116.283</v>
      </c>
      <c r="I65" s="1">
        <v>1</v>
      </c>
      <c r="J65" s="4" t="s">
        <v>94</v>
      </c>
      <c r="K65" s="4" t="s">
        <v>160</v>
      </c>
      <c r="L65" s="25">
        <v>1324</v>
      </c>
      <c r="M65" s="25">
        <v>2.7</v>
      </c>
      <c r="N65" s="25">
        <v>454.4</v>
      </c>
      <c r="O65" s="29">
        <v>2</v>
      </c>
      <c r="P65" s="1" t="s">
        <v>95</v>
      </c>
      <c r="Q65" s="1" t="s">
        <v>95</v>
      </c>
      <c r="R65" s="4">
        <v>2015</v>
      </c>
      <c r="S65" s="35" t="s">
        <v>86</v>
      </c>
      <c r="T65" s="9">
        <v>2</v>
      </c>
      <c r="U65" s="34" t="s">
        <v>77</v>
      </c>
      <c r="V65" s="18">
        <v>0.25</v>
      </c>
      <c r="W65" s="18">
        <v>0.623000025749206</v>
      </c>
      <c r="Y65" s="45">
        <v>3</v>
      </c>
      <c r="Z65" s="1" t="s">
        <v>142</v>
      </c>
      <c r="AA65" s="4" t="s">
        <v>98</v>
      </c>
      <c r="AB65" s="42">
        <v>8.54</v>
      </c>
      <c r="AC65" s="46">
        <f t="shared" si="35"/>
        <v>1.00458946838995</v>
      </c>
      <c r="AD65" s="42">
        <v>0.58</v>
      </c>
      <c r="AE65" s="42">
        <v>8.29</v>
      </c>
      <c r="AF65" s="46">
        <f t="shared" si="36"/>
        <v>0.484974226119286</v>
      </c>
      <c r="AG65" s="42">
        <v>0.28</v>
      </c>
      <c r="AH65" s="46">
        <f t="shared" si="37"/>
        <v>-0.0297110386532751</v>
      </c>
      <c r="AI65" s="46">
        <f t="shared" si="38"/>
        <v>0.00575333447022703</v>
      </c>
      <c r="AJ65" s="10">
        <v>3.4</v>
      </c>
      <c r="AK65" s="46">
        <f t="shared" si="39"/>
        <v>0.433012701892219</v>
      </c>
      <c r="AL65" s="10">
        <v>0.25</v>
      </c>
      <c r="AM65" s="10">
        <v>3.24</v>
      </c>
      <c r="AN65" s="46">
        <f t="shared" si="40"/>
        <v>0.329089653438087</v>
      </c>
      <c r="AO65" s="10">
        <v>0.19</v>
      </c>
      <c r="AP65" s="46">
        <f t="shared" si="41"/>
        <v>-0.0482021018178775</v>
      </c>
      <c r="AQ65" s="46">
        <f t="shared" si="42"/>
        <v>0.00884545566256304</v>
      </c>
      <c r="AR65" s="42">
        <v>-0.84</v>
      </c>
      <c r="AS65" s="46">
        <f t="shared" si="30"/>
        <v>0.866025403784439</v>
      </c>
      <c r="AT65" s="42">
        <v>0.5</v>
      </c>
      <c r="AU65" s="42">
        <v>-0.88</v>
      </c>
      <c r="AV65" s="46">
        <f t="shared" si="34"/>
        <v>0.536935750346352</v>
      </c>
      <c r="AW65" s="42">
        <v>0.31</v>
      </c>
      <c r="AX65" s="50">
        <f t="shared" si="31"/>
        <v>0.720520645089369</v>
      </c>
      <c r="AY65" s="46">
        <f t="shared" si="32"/>
        <v>-0.0555154113523544</v>
      </c>
      <c r="AZ65" s="46">
        <f t="shared" si="33"/>
        <v>0.666923496741468</v>
      </c>
    </row>
    <row r="66" spans="1:52">
      <c r="A66" s="1">
        <v>13</v>
      </c>
      <c r="B66" s="4" t="s">
        <v>157</v>
      </c>
      <c r="C66" s="1" t="s">
        <v>138</v>
      </c>
      <c r="D66" s="1" t="s">
        <v>139</v>
      </c>
      <c r="E66" s="1">
        <v>42.033</v>
      </c>
      <c r="F66" s="1">
        <v>116.283</v>
      </c>
      <c r="G66" s="6">
        <v>42.033</v>
      </c>
      <c r="H66" s="6">
        <v>116.283</v>
      </c>
      <c r="I66" s="1">
        <v>1</v>
      </c>
      <c r="J66" s="4" t="s">
        <v>94</v>
      </c>
      <c r="K66" s="4" t="s">
        <v>160</v>
      </c>
      <c r="L66" s="25">
        <v>1324</v>
      </c>
      <c r="M66" s="25">
        <v>2.7</v>
      </c>
      <c r="N66" s="25">
        <v>454.4</v>
      </c>
      <c r="O66" s="29">
        <v>2</v>
      </c>
      <c r="P66" s="1" t="s">
        <v>95</v>
      </c>
      <c r="Q66" s="1" t="s">
        <v>95</v>
      </c>
      <c r="R66" s="4">
        <v>2016</v>
      </c>
      <c r="S66" s="35" t="s">
        <v>86</v>
      </c>
      <c r="T66" s="9">
        <v>3</v>
      </c>
      <c r="U66" s="34" t="s">
        <v>77</v>
      </c>
      <c r="V66" s="18">
        <v>0.25</v>
      </c>
      <c r="W66" s="18">
        <v>0.444999992847442</v>
      </c>
      <c r="Y66" s="45">
        <v>3</v>
      </c>
      <c r="Z66" s="1" t="s">
        <v>142</v>
      </c>
      <c r="AA66" s="4" t="s">
        <v>98</v>
      </c>
      <c r="AB66" s="42">
        <v>8.55</v>
      </c>
      <c r="AC66" s="46">
        <f t="shared" si="35"/>
        <v>1.40296115413079</v>
      </c>
      <c r="AD66" s="42">
        <v>0.81</v>
      </c>
      <c r="AE66" s="42">
        <v>7.85</v>
      </c>
      <c r="AF66" s="46">
        <f t="shared" si="36"/>
        <v>1.62812775911474</v>
      </c>
      <c r="AG66" s="42">
        <v>0.94</v>
      </c>
      <c r="AH66" s="46">
        <f t="shared" si="37"/>
        <v>-0.0854177511543517</v>
      </c>
      <c r="AI66" s="46">
        <f t="shared" si="38"/>
        <v>0.0233139876666177</v>
      </c>
      <c r="AJ66" s="10">
        <v>4.25</v>
      </c>
      <c r="AK66" s="46">
        <f t="shared" si="39"/>
        <v>1.02190997646564</v>
      </c>
      <c r="AL66" s="10">
        <v>0.59</v>
      </c>
      <c r="AM66" s="10">
        <v>4.06</v>
      </c>
      <c r="AN66" s="46">
        <f t="shared" si="40"/>
        <v>0.502294734194974</v>
      </c>
      <c r="AO66" s="10">
        <v>0.29</v>
      </c>
      <c r="AP66" s="46">
        <f t="shared" si="41"/>
        <v>-0.0457360093226842</v>
      </c>
      <c r="AQ66" s="46">
        <f t="shared" si="42"/>
        <v>0.0243740131346656</v>
      </c>
      <c r="AR66" s="42">
        <v>-0.02</v>
      </c>
      <c r="AS66" s="46">
        <f t="shared" si="30"/>
        <v>0.450333209967908</v>
      </c>
      <c r="AT66" s="42">
        <v>0.26</v>
      </c>
      <c r="AU66" s="42">
        <v>-0.18</v>
      </c>
      <c r="AV66" s="46">
        <f t="shared" si="34"/>
        <v>0.398371685740842</v>
      </c>
      <c r="AW66" s="42">
        <v>0.23</v>
      </c>
      <c r="AX66" s="50">
        <f t="shared" si="31"/>
        <v>0.425147033389626</v>
      </c>
      <c r="AY66" s="46">
        <f t="shared" si="32"/>
        <v>-0.37634038916924</v>
      </c>
      <c r="AZ66" s="46">
        <f t="shared" si="33"/>
        <v>0.678469340710005</v>
      </c>
    </row>
    <row r="67" spans="1:116">
      <c r="A67" s="1">
        <v>14</v>
      </c>
      <c r="B67" s="4" t="s">
        <v>161</v>
      </c>
      <c r="C67" s="1" t="s">
        <v>138</v>
      </c>
      <c r="D67" s="1" t="s">
        <v>139</v>
      </c>
      <c r="E67" s="1">
        <v>42.033</v>
      </c>
      <c r="F67" s="1">
        <v>116.283</v>
      </c>
      <c r="G67" s="6">
        <v>42.033</v>
      </c>
      <c r="H67" s="6">
        <v>116.283</v>
      </c>
      <c r="I67" s="1">
        <v>1</v>
      </c>
      <c r="J67" s="4" t="s">
        <v>94</v>
      </c>
      <c r="K67" s="4" t="s">
        <v>94</v>
      </c>
      <c r="L67" s="25">
        <v>1324</v>
      </c>
      <c r="M67" s="25">
        <v>2.4</v>
      </c>
      <c r="N67" s="25">
        <v>379</v>
      </c>
      <c r="O67" s="29">
        <v>2</v>
      </c>
      <c r="P67" s="1" t="s">
        <v>95</v>
      </c>
      <c r="Q67" s="1" t="s">
        <v>95</v>
      </c>
      <c r="R67" s="1">
        <v>2005</v>
      </c>
      <c r="S67" s="35" t="s">
        <v>86</v>
      </c>
      <c r="T67" s="9">
        <v>1</v>
      </c>
      <c r="U67" s="34" t="s">
        <v>77</v>
      </c>
      <c r="V67" s="18">
        <v>1.17</v>
      </c>
      <c r="W67" s="18">
        <v>0.444999992847442</v>
      </c>
      <c r="Y67" s="9">
        <v>6</v>
      </c>
      <c r="Z67" s="1" t="s">
        <v>113</v>
      </c>
      <c r="AA67" s="4" t="s">
        <v>98</v>
      </c>
      <c r="AB67" s="42">
        <v>5.86</v>
      </c>
      <c r="AC67" s="46">
        <f t="shared" si="35"/>
        <v>1.37171425595858</v>
      </c>
      <c r="AD67" s="42">
        <v>0.56</v>
      </c>
      <c r="AE67" s="42">
        <v>5.45</v>
      </c>
      <c r="AF67" s="46">
        <f t="shared" si="36"/>
        <v>1.0777754868246</v>
      </c>
      <c r="AG67" s="42">
        <v>0.44</v>
      </c>
      <c r="AH67" s="46">
        <f t="shared" si="37"/>
        <v>-0.0725339949137687</v>
      </c>
      <c r="AI67" s="46">
        <f t="shared" si="38"/>
        <v>0.0156502835814697</v>
      </c>
      <c r="AJ67" s="42">
        <v>2.38</v>
      </c>
      <c r="AK67" s="46">
        <f t="shared" si="39"/>
        <v>0.979795897113271</v>
      </c>
      <c r="AL67" s="42">
        <v>0.4</v>
      </c>
      <c r="AM67" s="42">
        <v>2.31</v>
      </c>
      <c r="AN67" s="46">
        <f t="shared" si="40"/>
        <v>0.759341820262785</v>
      </c>
      <c r="AO67" s="42">
        <v>0.31</v>
      </c>
      <c r="AP67" s="46">
        <f t="shared" si="41"/>
        <v>-0.0298529631496811</v>
      </c>
      <c r="AQ67" s="46">
        <f t="shared" si="42"/>
        <v>0.0462560003745462</v>
      </c>
      <c r="AR67" s="42">
        <v>-3.46</v>
      </c>
      <c r="AS67" s="46">
        <f t="shared" si="30"/>
        <v>0.538887743412299</v>
      </c>
      <c r="AT67" s="42">
        <v>0.22</v>
      </c>
      <c r="AU67" s="42">
        <v>-3.74</v>
      </c>
      <c r="AV67" s="46">
        <f t="shared" si="34"/>
        <v>0.661362230551458</v>
      </c>
      <c r="AW67" s="42">
        <v>0.27</v>
      </c>
      <c r="AX67" s="50">
        <f t="shared" si="31"/>
        <v>0.603241245274227</v>
      </c>
      <c r="AY67" s="46">
        <f t="shared" si="32"/>
        <v>-0.464159243409683</v>
      </c>
      <c r="AZ67" s="46">
        <f t="shared" si="33"/>
        <v>0.342310158468444</v>
      </c>
      <c r="CW67" s="10">
        <v>378.405</v>
      </c>
      <c r="CX67" s="46">
        <f>CY67*(Y67^0.5)</f>
        <v>59.3168436112374</v>
      </c>
      <c r="CY67" s="10">
        <v>24.216</v>
      </c>
      <c r="CZ67" s="10">
        <v>375.669</v>
      </c>
      <c r="DA67" s="46">
        <f>DB67*(Y67^0.5)</f>
        <v>79.0670794072982</v>
      </c>
      <c r="DB67" s="10">
        <v>32.279</v>
      </c>
      <c r="DC67" s="46">
        <f>LN(CZ67)-LN(CW67)</f>
        <v>-0.00725661408857903</v>
      </c>
      <c r="DD67" s="46">
        <f>(DA67^2)/(Y67*(CZ67^2))+(CX67^2)/(Y67*(CW67^2))</f>
        <v>0.0114782920440775</v>
      </c>
      <c r="DE67" s="10">
        <v>64.491</v>
      </c>
      <c r="DF67" s="46">
        <f>DG67*(Y67^0.5)</f>
        <v>3.08023335154987</v>
      </c>
      <c r="DG67" s="10">
        <v>1.25750000000001</v>
      </c>
      <c r="DH67" s="10">
        <v>63.7725</v>
      </c>
      <c r="DI67" s="46">
        <f>DJ67*(Y67^0.5)</f>
        <v>8.36035344109324</v>
      </c>
      <c r="DJ67" s="10">
        <v>3.41309999999999</v>
      </c>
      <c r="DK67" s="46">
        <f>LN(DH67)-LN(DE67)</f>
        <v>-0.0112036162361884</v>
      </c>
      <c r="DL67" s="46">
        <f>(DI67^2)/(Y67*(DH67^2))+(DF67^2)/(Y67*(DE67^2))</f>
        <v>0.00324458829898177</v>
      </c>
    </row>
    <row r="68" spans="1:116">
      <c r="A68" s="1">
        <v>14</v>
      </c>
      <c r="B68" s="4" t="s">
        <v>161</v>
      </c>
      <c r="C68" s="1" t="s">
        <v>138</v>
      </c>
      <c r="D68" s="1" t="s">
        <v>139</v>
      </c>
      <c r="E68" s="1">
        <v>42.033</v>
      </c>
      <c r="F68" s="1">
        <v>116.283</v>
      </c>
      <c r="G68" s="6">
        <v>42.033</v>
      </c>
      <c r="H68" s="6">
        <v>116.283</v>
      </c>
      <c r="I68" s="1">
        <v>1</v>
      </c>
      <c r="J68" s="4" t="s">
        <v>94</v>
      </c>
      <c r="K68" s="4" t="s">
        <v>94</v>
      </c>
      <c r="L68" s="25">
        <v>1324</v>
      </c>
      <c r="M68" s="25">
        <v>2.4</v>
      </c>
      <c r="N68" s="25">
        <v>379</v>
      </c>
      <c r="O68" s="29">
        <v>2</v>
      </c>
      <c r="P68" s="1" t="s">
        <v>95</v>
      </c>
      <c r="Q68" s="1" t="s">
        <v>95</v>
      </c>
      <c r="R68" s="1">
        <v>2006</v>
      </c>
      <c r="S68" s="35" t="s">
        <v>86</v>
      </c>
      <c r="T68" s="9">
        <v>2</v>
      </c>
      <c r="U68" s="34" t="s">
        <v>77</v>
      </c>
      <c r="V68" s="18">
        <v>1.17</v>
      </c>
      <c r="W68" s="18">
        <v>0.444999992847442</v>
      </c>
      <c r="Y68" s="9">
        <v>6</v>
      </c>
      <c r="Z68" s="1" t="s">
        <v>113</v>
      </c>
      <c r="AA68" s="4" t="s">
        <v>98</v>
      </c>
      <c r="AB68" s="42">
        <v>4.98</v>
      </c>
      <c r="AC68" s="46">
        <f t="shared" si="35"/>
        <v>1.15126017910809</v>
      </c>
      <c r="AD68" s="42">
        <v>0.47</v>
      </c>
      <c r="AE68" s="42">
        <v>4.8</v>
      </c>
      <c r="AF68" s="46">
        <f t="shared" si="36"/>
        <v>2.00858158908221</v>
      </c>
      <c r="AG68" s="42">
        <v>0.82</v>
      </c>
      <c r="AH68" s="46">
        <f t="shared" si="37"/>
        <v>-0.0368139731227164</v>
      </c>
      <c r="AI68" s="46">
        <f t="shared" si="38"/>
        <v>0.0380911421791584</v>
      </c>
      <c r="AJ68" s="42">
        <v>2.26</v>
      </c>
      <c r="AK68" s="46">
        <f t="shared" si="39"/>
        <v>0.808331615118449</v>
      </c>
      <c r="AL68" s="42">
        <v>0.33</v>
      </c>
      <c r="AM68" s="42">
        <v>2.38</v>
      </c>
      <c r="AN68" s="46">
        <f t="shared" si="40"/>
        <v>1.05328058939677</v>
      </c>
      <c r="AO68" s="42">
        <v>0.43</v>
      </c>
      <c r="AP68" s="46">
        <f t="shared" si="41"/>
        <v>0.0517356743991889</v>
      </c>
      <c r="AQ68" s="46">
        <f t="shared" si="42"/>
        <v>0.0539636372070584</v>
      </c>
      <c r="AR68" s="42">
        <v>-2.5</v>
      </c>
      <c r="AS68" s="46">
        <f t="shared" si="30"/>
        <v>0.636867333123626</v>
      </c>
      <c r="AT68" s="42">
        <v>0.26</v>
      </c>
      <c r="AU68" s="42">
        <v>-4.08</v>
      </c>
      <c r="AV68" s="46">
        <f t="shared" si="34"/>
        <v>1.51868364052557</v>
      </c>
      <c r="AW68" s="42">
        <v>0.62</v>
      </c>
      <c r="AX68" s="50">
        <f t="shared" si="31"/>
        <v>1.16447413024077</v>
      </c>
      <c r="AY68" s="46">
        <f t="shared" si="32"/>
        <v>-1.35683563848113</v>
      </c>
      <c r="AZ68" s="46">
        <f t="shared" si="33"/>
        <v>0.410041789577188</v>
      </c>
      <c r="CW68" s="10">
        <v>450.752</v>
      </c>
      <c r="CX68" s="46">
        <f>CY68*(Y68^0.5)</f>
        <v>109.83756955614</v>
      </c>
      <c r="CY68" s="10">
        <v>44.841</v>
      </c>
      <c r="CZ68" s="10">
        <v>364.601</v>
      </c>
      <c r="DA68" s="46">
        <f>DB68*(Y68^0.5)</f>
        <v>74.697189706173</v>
      </c>
      <c r="DB68" s="10">
        <v>30.495</v>
      </c>
      <c r="DC68" s="46">
        <f>LN(CZ68)-LN(CW68)</f>
        <v>-0.212113694150382</v>
      </c>
      <c r="DD68" s="46">
        <f>(DA68^2)/(Y68*(CZ68^2))+(CX68^2)/(Y68*(CW68^2))</f>
        <v>0.0168918998829117</v>
      </c>
      <c r="DE68" s="10">
        <v>71.1377</v>
      </c>
      <c r="DF68" s="46">
        <f>DG68*(Y68^0.5)</f>
        <v>22.0015618186528</v>
      </c>
      <c r="DG68" s="10">
        <v>8.9821</v>
      </c>
      <c r="DH68" s="10">
        <v>57.3054</v>
      </c>
      <c r="DI68" s="46">
        <f>DJ68*(Y68^0.5)</f>
        <v>18.0412268025209</v>
      </c>
      <c r="DJ68" s="10">
        <v>7.3653</v>
      </c>
      <c r="DK68" s="46">
        <f>LN(DH68)-LN(DE68)</f>
        <v>-0.216222575263974</v>
      </c>
      <c r="DL68" s="46">
        <f>(DI68^2)/(Y68*(DH68^2))+(DF68^2)/(Y68*(DE68^2))</f>
        <v>0.0324617186845781</v>
      </c>
    </row>
    <row r="69" spans="1:116">
      <c r="A69" s="1">
        <v>14</v>
      </c>
      <c r="B69" s="4" t="s">
        <v>161</v>
      </c>
      <c r="C69" s="1" t="s">
        <v>138</v>
      </c>
      <c r="D69" s="1" t="s">
        <v>139</v>
      </c>
      <c r="E69" s="1">
        <v>42.033</v>
      </c>
      <c r="F69" s="1">
        <v>116.283</v>
      </c>
      <c r="G69" s="6">
        <v>42.033</v>
      </c>
      <c r="H69" s="6">
        <v>116.283</v>
      </c>
      <c r="I69" s="1">
        <v>1</v>
      </c>
      <c r="J69" s="4" t="s">
        <v>94</v>
      </c>
      <c r="K69" s="4" t="s">
        <v>94</v>
      </c>
      <c r="L69" s="25">
        <v>1324</v>
      </c>
      <c r="M69" s="25">
        <v>2.4</v>
      </c>
      <c r="N69" s="25">
        <v>379</v>
      </c>
      <c r="O69" s="29">
        <v>2</v>
      </c>
      <c r="P69" s="1" t="s">
        <v>95</v>
      </c>
      <c r="Q69" s="1" t="s">
        <v>95</v>
      </c>
      <c r="R69" s="1">
        <v>2007</v>
      </c>
      <c r="S69" s="35" t="s">
        <v>86</v>
      </c>
      <c r="T69" s="9">
        <v>3</v>
      </c>
      <c r="U69" s="34" t="s">
        <v>77</v>
      </c>
      <c r="V69" s="18">
        <v>1.17</v>
      </c>
      <c r="W69" s="18">
        <v>0.444999992847442</v>
      </c>
      <c r="Y69" s="9">
        <v>6</v>
      </c>
      <c r="Z69" s="1" t="s">
        <v>113</v>
      </c>
      <c r="AA69" s="4" t="s">
        <v>98</v>
      </c>
      <c r="AB69" s="42">
        <v>3.28</v>
      </c>
      <c r="AC69" s="46">
        <f t="shared" si="35"/>
        <v>0.955300999685439</v>
      </c>
      <c r="AD69" s="42">
        <v>0.39</v>
      </c>
      <c r="AE69" s="42">
        <v>2.93</v>
      </c>
      <c r="AF69" s="46">
        <f t="shared" si="36"/>
        <v>0.808331615118449</v>
      </c>
      <c r="AG69" s="42">
        <v>0.33</v>
      </c>
      <c r="AH69" s="46">
        <f t="shared" si="37"/>
        <v>-0.112840999367076</v>
      </c>
      <c r="AI69" s="46">
        <f t="shared" si="38"/>
        <v>0.0268228533147818</v>
      </c>
      <c r="AJ69" s="42">
        <v>2.22</v>
      </c>
      <c r="AK69" s="46">
        <f t="shared" si="39"/>
        <v>1.15126017910809</v>
      </c>
      <c r="AL69" s="42">
        <v>0.47</v>
      </c>
      <c r="AM69" s="42">
        <v>2.04</v>
      </c>
      <c r="AN69" s="46">
        <f t="shared" si="40"/>
        <v>1.27373466624725</v>
      </c>
      <c r="AO69" s="42">
        <v>0.52</v>
      </c>
      <c r="AP69" s="46">
        <f t="shared" si="41"/>
        <v>-0.0845573880280631</v>
      </c>
      <c r="AQ69" s="46">
        <f t="shared" si="42"/>
        <v>0.109796858487591</v>
      </c>
      <c r="AR69" s="42">
        <v>-1.05</v>
      </c>
      <c r="AS69" s="46">
        <f t="shared" si="30"/>
        <v>0.489897948556636</v>
      </c>
      <c r="AT69" s="42">
        <v>0.2</v>
      </c>
      <c r="AU69" s="42">
        <v>-2.35</v>
      </c>
      <c r="AV69" s="46">
        <f t="shared" si="34"/>
        <v>2.0820662813657</v>
      </c>
      <c r="AW69" s="42">
        <v>0.85</v>
      </c>
      <c r="AX69" s="50">
        <f t="shared" si="31"/>
        <v>1.51244834622542</v>
      </c>
      <c r="AY69" s="46">
        <f t="shared" si="32"/>
        <v>-0.859533486379472</v>
      </c>
      <c r="AZ69" s="46">
        <f t="shared" si="33"/>
        <v>0.364116575591985</v>
      </c>
      <c r="CW69" s="10">
        <v>274.664</v>
      </c>
      <c r="CX69" s="46">
        <f>CY69*(Y69^0.5)</f>
        <v>61.5238338694851</v>
      </c>
      <c r="CY69" s="10">
        <v>25.117</v>
      </c>
      <c r="CZ69" s="10">
        <v>199.28</v>
      </c>
      <c r="DA69" s="46">
        <f>DB69*(Y69^0.5)</f>
        <v>52.7301656928935</v>
      </c>
      <c r="DB69" s="10">
        <v>21.527</v>
      </c>
      <c r="DC69" s="46">
        <f>LN(CZ69)-LN(CW69)</f>
        <v>-0.320837661502443</v>
      </c>
      <c r="DD69" s="46">
        <f>(DA69^2)/(Y69*(CZ69^2))+(CX69^2)/(Y69*(CW69^2))</f>
        <v>0.0200315813710064</v>
      </c>
      <c r="DE69" s="10">
        <v>41.8563</v>
      </c>
      <c r="DF69" s="46">
        <f>DG69*(Y69^0.5)</f>
        <v>7.04032341870741</v>
      </c>
      <c r="DG69" s="10">
        <v>2.8742</v>
      </c>
      <c r="DH69" s="10">
        <v>28.024</v>
      </c>
      <c r="DI69" s="46">
        <f>DJ69*(Y69^0.5)</f>
        <v>10.1205567702573</v>
      </c>
      <c r="DJ69" s="10">
        <v>4.1317</v>
      </c>
      <c r="DK69" s="46">
        <f>LN(DH69)-LN(DE69)</f>
        <v>-0.401181037345055</v>
      </c>
      <c r="DL69" s="46">
        <f>(DI69^2)/(Y69*(DH69^2))+(DF69^2)/(Y69*(DE69^2))</f>
        <v>0.0264522174564182</v>
      </c>
    </row>
    <row r="70" spans="1:52">
      <c r="A70" s="1">
        <v>14</v>
      </c>
      <c r="B70" s="4" t="s">
        <v>161</v>
      </c>
      <c r="C70" s="1" t="s">
        <v>138</v>
      </c>
      <c r="D70" s="1" t="s">
        <v>139</v>
      </c>
      <c r="E70" s="1">
        <v>42.033</v>
      </c>
      <c r="F70" s="1">
        <v>116.283</v>
      </c>
      <c r="G70" s="6">
        <v>42.033</v>
      </c>
      <c r="H70" s="6">
        <v>116.283</v>
      </c>
      <c r="I70" s="1">
        <v>1</v>
      </c>
      <c r="J70" s="4" t="s">
        <v>94</v>
      </c>
      <c r="K70" s="4" t="s">
        <v>94</v>
      </c>
      <c r="L70" s="25">
        <v>1324</v>
      </c>
      <c r="M70" s="25">
        <v>2.4</v>
      </c>
      <c r="N70" s="25">
        <v>379</v>
      </c>
      <c r="O70" s="29">
        <v>2</v>
      </c>
      <c r="P70" s="1" t="s">
        <v>95</v>
      </c>
      <c r="Q70" s="1" t="s">
        <v>95</v>
      </c>
      <c r="R70" s="1">
        <v>2008</v>
      </c>
      <c r="S70" s="35" t="s">
        <v>86</v>
      </c>
      <c r="T70" s="9">
        <v>4</v>
      </c>
      <c r="U70" s="34" t="s">
        <v>77</v>
      </c>
      <c r="V70" s="18">
        <v>1.17</v>
      </c>
      <c r="W70" s="18">
        <v>0.312000006437301</v>
      </c>
      <c r="Y70" s="9">
        <v>6</v>
      </c>
      <c r="Z70" s="1" t="s">
        <v>113</v>
      </c>
      <c r="AA70" s="4" t="s">
        <v>98</v>
      </c>
      <c r="AB70" s="42">
        <v>5.58</v>
      </c>
      <c r="AC70" s="46">
        <f t="shared" si="35"/>
        <v>2.42499484535535</v>
      </c>
      <c r="AD70" s="42">
        <v>0.99</v>
      </c>
      <c r="AE70" s="42">
        <v>5.13</v>
      </c>
      <c r="AF70" s="46">
        <f t="shared" si="36"/>
        <v>1.56767343538123</v>
      </c>
      <c r="AG70" s="42">
        <v>0.64</v>
      </c>
      <c r="AH70" s="46">
        <f t="shared" si="37"/>
        <v>-0.0840831172105416</v>
      </c>
      <c r="AI70" s="46">
        <f t="shared" si="38"/>
        <v>0.0470417706645412</v>
      </c>
      <c r="AJ70" s="42">
        <v>3.42</v>
      </c>
      <c r="AK70" s="46">
        <f t="shared" si="39"/>
        <v>2.05757138393787</v>
      </c>
      <c r="AL70" s="42">
        <v>0.84</v>
      </c>
      <c r="AM70" s="42">
        <v>3.19</v>
      </c>
      <c r="AN70" s="46">
        <f t="shared" si="40"/>
        <v>1.5431785379534</v>
      </c>
      <c r="AO70" s="42">
        <v>0.63</v>
      </c>
      <c r="AP70" s="46">
        <f t="shared" si="41"/>
        <v>-0.0696196342777604</v>
      </c>
      <c r="AQ70" s="46">
        <f t="shared" si="42"/>
        <v>0.0993294086822046</v>
      </c>
      <c r="AR70" s="42">
        <v>-2.16</v>
      </c>
      <c r="AS70" s="46">
        <f t="shared" si="30"/>
        <v>0.440908153700972</v>
      </c>
      <c r="AT70" s="42">
        <v>0.18</v>
      </c>
      <c r="AU70" s="42">
        <v>-2.41</v>
      </c>
      <c r="AV70" s="46">
        <f t="shared" si="34"/>
        <v>2.27802546078836</v>
      </c>
      <c r="AW70" s="42">
        <v>0.93</v>
      </c>
      <c r="AX70" s="50">
        <f t="shared" si="31"/>
        <v>1.64070106966504</v>
      </c>
      <c r="AY70" s="46">
        <f t="shared" si="32"/>
        <v>-0.152373887371841</v>
      </c>
      <c r="AZ70" s="46">
        <f t="shared" si="33"/>
        <v>0.334300741731367</v>
      </c>
    </row>
    <row r="71" spans="1:68">
      <c r="A71" s="1">
        <v>14</v>
      </c>
      <c r="B71" s="4" t="s">
        <v>161</v>
      </c>
      <c r="C71" s="1" t="s">
        <v>138</v>
      </c>
      <c r="D71" s="1" t="s">
        <v>139</v>
      </c>
      <c r="E71" s="1">
        <v>42.033</v>
      </c>
      <c r="F71" s="1">
        <v>116.283</v>
      </c>
      <c r="G71" s="6">
        <v>42.033</v>
      </c>
      <c r="H71" s="6">
        <v>116.283</v>
      </c>
      <c r="I71" s="1">
        <v>1</v>
      </c>
      <c r="J71" s="4" t="s">
        <v>94</v>
      </c>
      <c r="K71" s="4" t="s">
        <v>94</v>
      </c>
      <c r="L71" s="25">
        <v>1324</v>
      </c>
      <c r="M71" s="25">
        <v>2.4</v>
      </c>
      <c r="N71" s="25">
        <v>379</v>
      </c>
      <c r="O71" s="29">
        <v>2</v>
      </c>
      <c r="P71" s="1" t="s">
        <v>95</v>
      </c>
      <c r="Q71" s="1" t="s">
        <v>95</v>
      </c>
      <c r="R71" s="1">
        <v>2009</v>
      </c>
      <c r="S71" s="34" t="s">
        <v>76</v>
      </c>
      <c r="T71" s="9">
        <v>5</v>
      </c>
      <c r="U71" s="34" t="s">
        <v>77</v>
      </c>
      <c r="V71" s="18">
        <v>1.17</v>
      </c>
      <c r="W71" s="18">
        <v>0.460999995470047</v>
      </c>
      <c r="Y71" s="9">
        <v>6</v>
      </c>
      <c r="Z71" s="1" t="s">
        <v>113</v>
      </c>
      <c r="AA71" s="4" t="s">
        <v>98</v>
      </c>
      <c r="AB71" s="42">
        <v>3.26</v>
      </c>
      <c r="AC71" s="46">
        <f t="shared" si="35"/>
        <v>0.857321409974112</v>
      </c>
      <c r="AD71" s="42">
        <v>0.35</v>
      </c>
      <c r="AE71" s="42">
        <v>3.08</v>
      </c>
      <c r="AF71" s="46">
        <f t="shared" si="36"/>
        <v>0.979795897113271</v>
      </c>
      <c r="AG71" s="42">
        <v>0.4</v>
      </c>
      <c r="AH71" s="46">
        <f t="shared" si="37"/>
        <v>-0.056797598393133</v>
      </c>
      <c r="AI71" s="46">
        <f t="shared" si="38"/>
        <v>0.0283928417725348</v>
      </c>
      <c r="AJ71" s="42">
        <v>2.29</v>
      </c>
      <c r="AK71" s="46">
        <f t="shared" si="39"/>
        <v>0.734846922834953</v>
      </c>
      <c r="AL71" s="42">
        <v>0.3</v>
      </c>
      <c r="AM71" s="42">
        <v>2.18</v>
      </c>
      <c r="AN71" s="46">
        <f t="shared" si="40"/>
        <v>0.514392845984467</v>
      </c>
      <c r="AO71" s="42">
        <v>0.21</v>
      </c>
      <c r="AP71" s="46">
        <f t="shared" si="41"/>
        <v>-0.0492269407651506</v>
      </c>
      <c r="AQ71" s="46">
        <f t="shared" si="42"/>
        <v>0.0264416660496364</v>
      </c>
      <c r="AR71" s="42">
        <v>-0.97</v>
      </c>
      <c r="AS71" s="46">
        <f t="shared" si="30"/>
        <v>0.538887743412299</v>
      </c>
      <c r="AT71" s="42">
        <v>0.22</v>
      </c>
      <c r="AU71" s="42">
        <v>-1.45</v>
      </c>
      <c r="AV71" s="46">
        <f t="shared" si="34"/>
        <v>0.710352025407122</v>
      </c>
      <c r="AW71" s="42">
        <v>0.29</v>
      </c>
      <c r="AX71" s="50">
        <f t="shared" si="31"/>
        <v>0.630476010645925</v>
      </c>
      <c r="AY71" s="46">
        <f t="shared" si="32"/>
        <v>-0.761329522289418</v>
      </c>
      <c r="AZ71" s="46">
        <f t="shared" si="33"/>
        <v>0.35748427672956</v>
      </c>
      <c r="BA71" s="42">
        <v>227.31</v>
      </c>
      <c r="BB71" s="46">
        <f>BC71*(Y71^0.5)</f>
        <v>80.3432635632882</v>
      </c>
      <c r="BC71" s="42">
        <v>32.8</v>
      </c>
      <c r="BD71" s="42">
        <v>224.97</v>
      </c>
      <c r="BE71" s="46">
        <f>BF71*(Y71^0.5)</f>
        <v>84.9238093822928</v>
      </c>
      <c r="BF71" s="42">
        <v>34.67</v>
      </c>
      <c r="BG71" s="46">
        <f>LN(BD71)-LN(BA71)</f>
        <v>-0.0103476646299843</v>
      </c>
      <c r="BH71" s="46">
        <f>(BE71^2)/(Y71*(BD71^2))+(BB71^2)/(Y71*(BA71^2))</f>
        <v>0.044571150925222</v>
      </c>
      <c r="BI71" s="42">
        <v>663.91</v>
      </c>
      <c r="BJ71" s="46">
        <f>BK71*(Y71^0.5)</f>
        <v>67.0180393625477</v>
      </c>
      <c r="BK71" s="42">
        <v>27.36</v>
      </c>
      <c r="BL71" s="42">
        <v>647.56</v>
      </c>
      <c r="BM71" s="46">
        <f>BN71*(Y71^0.5)</f>
        <v>190.104898937402</v>
      </c>
      <c r="BN71" s="42">
        <v>77.61</v>
      </c>
      <c r="BO71" s="46">
        <f>LN(BL71)-LN(BI71)</f>
        <v>-0.0249351447477846</v>
      </c>
      <c r="BP71" s="46">
        <f>(BM71^2)/(Y71*(BL71^2))+(BJ71^2)/(Y71*(BI71^2))</f>
        <v>0.0160622955518391</v>
      </c>
    </row>
    <row r="72" spans="1:52">
      <c r="A72" s="1">
        <v>14</v>
      </c>
      <c r="B72" s="4" t="s">
        <v>161</v>
      </c>
      <c r="C72" s="1" t="s">
        <v>138</v>
      </c>
      <c r="D72" s="1" t="s">
        <v>139</v>
      </c>
      <c r="E72" s="1">
        <v>42.033</v>
      </c>
      <c r="F72" s="1">
        <v>116.283</v>
      </c>
      <c r="G72" s="6">
        <v>42.033</v>
      </c>
      <c r="H72" s="6">
        <v>116.283</v>
      </c>
      <c r="I72" s="1">
        <v>1</v>
      </c>
      <c r="J72" s="4" t="s">
        <v>94</v>
      </c>
      <c r="K72" s="4" t="s">
        <v>94</v>
      </c>
      <c r="L72" s="25">
        <v>1324</v>
      </c>
      <c r="M72" s="25">
        <v>2.4</v>
      </c>
      <c r="N72" s="25">
        <v>379</v>
      </c>
      <c r="O72" s="29">
        <v>2</v>
      </c>
      <c r="P72" s="1" t="s">
        <v>95</v>
      </c>
      <c r="Q72" s="1" t="s">
        <v>95</v>
      </c>
      <c r="R72" s="1">
        <v>2010</v>
      </c>
      <c r="S72" s="34" t="s">
        <v>76</v>
      </c>
      <c r="T72" s="9">
        <v>6</v>
      </c>
      <c r="U72" s="34" t="s">
        <v>77</v>
      </c>
      <c r="V72" s="18">
        <v>1.17</v>
      </c>
      <c r="W72" s="18">
        <v>0.460999995470047</v>
      </c>
      <c r="Y72" s="9">
        <v>6</v>
      </c>
      <c r="Z72" s="1" t="s">
        <v>113</v>
      </c>
      <c r="AA72" s="4" t="s">
        <v>98</v>
      </c>
      <c r="AB72" s="42">
        <v>3.72</v>
      </c>
      <c r="AC72" s="46">
        <f t="shared" si="35"/>
        <v>1.56767343538123</v>
      </c>
      <c r="AD72" s="42">
        <v>0.64</v>
      </c>
      <c r="AE72" s="42">
        <v>3.68</v>
      </c>
      <c r="AF72" s="46">
        <f t="shared" si="36"/>
        <v>1.64115812766473</v>
      </c>
      <c r="AG72" s="42">
        <v>0.67</v>
      </c>
      <c r="AH72" s="46">
        <f t="shared" si="37"/>
        <v>-0.0108109161042158</v>
      </c>
      <c r="AI72" s="46">
        <f t="shared" si="38"/>
        <v>0.0627465409325925</v>
      </c>
      <c r="AJ72" s="42">
        <v>3.14</v>
      </c>
      <c r="AK72" s="46">
        <f t="shared" si="39"/>
        <v>1.22474487139159</v>
      </c>
      <c r="AL72" s="42">
        <v>0.5</v>
      </c>
      <c r="AM72" s="42">
        <v>3.02</v>
      </c>
      <c r="AN72" s="46">
        <f t="shared" si="40"/>
        <v>1.05328058939677</v>
      </c>
      <c r="AO72" s="42">
        <v>0.43</v>
      </c>
      <c r="AP72" s="46">
        <f t="shared" si="41"/>
        <v>-0.0389659685333836</v>
      </c>
      <c r="AQ72" s="46">
        <f t="shared" si="42"/>
        <v>0.0456292318450417</v>
      </c>
      <c r="AR72" s="42">
        <v>-0.57</v>
      </c>
      <c r="AS72" s="46">
        <f t="shared" si="30"/>
        <v>0.759341820262785</v>
      </c>
      <c r="AT72" s="42">
        <v>0.31</v>
      </c>
      <c r="AU72" s="42">
        <v>-1.57</v>
      </c>
      <c r="AV72" s="46">
        <f t="shared" si="34"/>
        <v>1.0777754868246</v>
      </c>
      <c r="AW72" s="42">
        <v>0.44</v>
      </c>
      <c r="AX72" s="50">
        <f t="shared" si="31"/>
        <v>0.932255329831908</v>
      </c>
      <c r="AY72" s="46">
        <f t="shared" si="32"/>
        <v>-1.07266750642263</v>
      </c>
      <c r="AZ72" s="46">
        <f t="shared" si="33"/>
        <v>0.381275649138956</v>
      </c>
    </row>
    <row r="73" spans="1:68">
      <c r="A73" s="1">
        <v>14</v>
      </c>
      <c r="B73" s="4" t="s">
        <v>161</v>
      </c>
      <c r="C73" s="1" t="s">
        <v>138</v>
      </c>
      <c r="D73" s="1" t="s">
        <v>139</v>
      </c>
      <c r="E73" s="1">
        <v>42.033</v>
      </c>
      <c r="F73" s="1">
        <v>116.283</v>
      </c>
      <c r="G73" s="6">
        <v>42.033</v>
      </c>
      <c r="H73" s="6">
        <v>116.283</v>
      </c>
      <c r="I73" s="1">
        <v>1</v>
      </c>
      <c r="J73" s="4" t="s">
        <v>94</v>
      </c>
      <c r="K73" s="4" t="s">
        <v>94</v>
      </c>
      <c r="L73" s="25">
        <v>1324</v>
      </c>
      <c r="M73" s="25">
        <v>2.4</v>
      </c>
      <c r="N73" s="25">
        <v>379</v>
      </c>
      <c r="O73" s="29">
        <v>2</v>
      </c>
      <c r="P73" s="1" t="s">
        <v>95</v>
      </c>
      <c r="Q73" s="1" t="s">
        <v>95</v>
      </c>
      <c r="R73" s="1">
        <v>2011</v>
      </c>
      <c r="S73" s="34" t="s">
        <v>76</v>
      </c>
      <c r="T73" s="9">
        <v>7</v>
      </c>
      <c r="U73" s="34" t="s">
        <v>77</v>
      </c>
      <c r="V73" s="18">
        <v>1.17</v>
      </c>
      <c r="W73" s="18">
        <v>0.460999995470047</v>
      </c>
      <c r="Y73" s="9">
        <v>6</v>
      </c>
      <c r="Z73" s="1" t="s">
        <v>113</v>
      </c>
      <c r="AA73" s="4" t="s">
        <v>98</v>
      </c>
      <c r="AB73" s="42">
        <v>5.9</v>
      </c>
      <c r="AC73" s="46">
        <f t="shared" si="35"/>
        <v>1.44519894824207</v>
      </c>
      <c r="AD73" s="42">
        <v>0.59</v>
      </c>
      <c r="AE73" s="42">
        <v>5.54</v>
      </c>
      <c r="AF73" s="46">
        <f t="shared" si="36"/>
        <v>1.24923976881942</v>
      </c>
      <c r="AG73" s="42">
        <v>0.51</v>
      </c>
      <c r="AH73" s="46">
        <f t="shared" si="37"/>
        <v>-0.0629578501524812</v>
      </c>
      <c r="AI73" s="46">
        <f t="shared" si="38"/>
        <v>0.0184746314952625</v>
      </c>
      <c r="AJ73" s="42">
        <v>3.57</v>
      </c>
      <c r="AK73" s="46">
        <f t="shared" si="39"/>
        <v>1.46969384566991</v>
      </c>
      <c r="AL73" s="42">
        <v>0.6</v>
      </c>
      <c r="AM73" s="42">
        <v>3.32</v>
      </c>
      <c r="AN73" s="46">
        <f t="shared" si="40"/>
        <v>1.32272446110292</v>
      </c>
      <c r="AO73" s="42">
        <v>0.54</v>
      </c>
      <c r="AP73" s="46">
        <f t="shared" si="41"/>
        <v>-0.0726008128631508</v>
      </c>
      <c r="AQ73" s="46">
        <f t="shared" si="42"/>
        <v>0.0547018112189673</v>
      </c>
      <c r="AR73" s="42">
        <v>-2.33</v>
      </c>
      <c r="AS73" s="46">
        <f t="shared" si="30"/>
        <v>1.27373466624725</v>
      </c>
      <c r="AT73" s="42">
        <v>0.52</v>
      </c>
      <c r="AU73" s="42">
        <v>-3.19</v>
      </c>
      <c r="AV73" s="46">
        <f t="shared" si="34"/>
        <v>1.32272446110292</v>
      </c>
      <c r="AW73" s="42">
        <v>0.54</v>
      </c>
      <c r="AX73" s="50">
        <f t="shared" si="31"/>
        <v>1.29846062705035</v>
      </c>
      <c r="AY73" s="46">
        <f t="shared" si="32"/>
        <v>-0.662322739776575</v>
      </c>
      <c r="AZ73" s="46">
        <f t="shared" si="33"/>
        <v>0.351611308817715</v>
      </c>
      <c r="BA73" s="42">
        <v>257.95</v>
      </c>
      <c r="BB73" s="46">
        <f>BC73*(Y73^0.5)</f>
        <v>162.033746485107</v>
      </c>
      <c r="BC73" s="42">
        <v>66.15</v>
      </c>
      <c r="BD73" s="42">
        <v>227.15</v>
      </c>
      <c r="BE73" s="46">
        <f>BF73*(Y73^0.5)</f>
        <v>130.337349213493</v>
      </c>
      <c r="BF73" s="42">
        <v>53.21</v>
      </c>
      <c r="BG73" s="46">
        <f>LN(BD73)-LN(BA73)</f>
        <v>-0.127155175485246</v>
      </c>
      <c r="BH73" s="46">
        <f>(BE73^2)/(Y73*(BD73^2))+(BB73^2)/(Y73*(BA73^2))</f>
        <v>0.120637356915101</v>
      </c>
      <c r="BI73" s="42">
        <v>843.1</v>
      </c>
      <c r="BJ73" s="46">
        <f>BK73*(Y73^0.5)</f>
        <v>186.308189836089</v>
      </c>
      <c r="BK73" s="42">
        <v>76.06</v>
      </c>
      <c r="BL73" s="42">
        <v>784.93</v>
      </c>
      <c r="BM73" s="46">
        <f>BN73*(Y73^0.5)</f>
        <v>183.442286837032</v>
      </c>
      <c r="BN73" s="42">
        <v>74.89</v>
      </c>
      <c r="BO73" s="46">
        <f>LN(BL73)-LN(BI73)</f>
        <v>-0.0714910330968008</v>
      </c>
      <c r="BP73" s="46">
        <f>(BM73^2)/(Y73*(BL73^2))+(BJ73^2)/(Y73*(BI73^2))</f>
        <v>0.0172417156482638</v>
      </c>
    </row>
    <row r="74" spans="1:68">
      <c r="A74" s="1">
        <v>14</v>
      </c>
      <c r="B74" s="4" t="s">
        <v>161</v>
      </c>
      <c r="C74" s="1" t="s">
        <v>138</v>
      </c>
      <c r="D74" s="1" t="s">
        <v>139</v>
      </c>
      <c r="E74" s="1">
        <v>42.033</v>
      </c>
      <c r="F74" s="1">
        <v>116.283</v>
      </c>
      <c r="G74" s="6">
        <v>42.033</v>
      </c>
      <c r="H74" s="6">
        <v>116.283</v>
      </c>
      <c r="I74" s="1">
        <v>1</v>
      </c>
      <c r="J74" s="4" t="s">
        <v>94</v>
      </c>
      <c r="K74" s="4" t="s">
        <v>94</v>
      </c>
      <c r="L74" s="25">
        <v>1324</v>
      </c>
      <c r="M74" s="25">
        <v>2.4</v>
      </c>
      <c r="N74" s="25">
        <v>379</v>
      </c>
      <c r="O74" s="29">
        <v>2</v>
      </c>
      <c r="P74" s="1" t="s">
        <v>95</v>
      </c>
      <c r="Q74" s="1" t="s">
        <v>95</v>
      </c>
      <c r="R74" s="1">
        <v>2012</v>
      </c>
      <c r="S74" s="34" t="s">
        <v>76</v>
      </c>
      <c r="T74" s="9">
        <v>8</v>
      </c>
      <c r="U74" s="34" t="s">
        <v>77</v>
      </c>
      <c r="V74" s="18">
        <v>1.17</v>
      </c>
      <c r="W74" s="18">
        <v>0.460999995470047</v>
      </c>
      <c r="Y74" s="9">
        <v>6</v>
      </c>
      <c r="Z74" s="1" t="s">
        <v>113</v>
      </c>
      <c r="AA74" s="4" t="s">
        <v>98</v>
      </c>
      <c r="AB74" s="42">
        <v>6.37</v>
      </c>
      <c r="AC74" s="46">
        <f t="shared" si="35"/>
        <v>1.59216833280907</v>
      </c>
      <c r="AD74" s="42">
        <v>0.65</v>
      </c>
      <c r="AE74" s="42">
        <v>5.72</v>
      </c>
      <c r="AF74" s="46">
        <f t="shared" si="36"/>
        <v>2.35151015307185</v>
      </c>
      <c r="AG74" s="42">
        <v>0.96</v>
      </c>
      <c r="AH74" s="46">
        <f t="shared" si="37"/>
        <v>-0.107630664192366</v>
      </c>
      <c r="AI74" s="46">
        <f t="shared" si="38"/>
        <v>0.0385799647558297</v>
      </c>
      <c r="AJ74" s="42">
        <v>3.59</v>
      </c>
      <c r="AK74" s="46">
        <f t="shared" si="39"/>
        <v>0.979795897113271</v>
      </c>
      <c r="AL74" s="42">
        <v>0.4</v>
      </c>
      <c r="AM74" s="42">
        <v>3.16</v>
      </c>
      <c r="AN74" s="46">
        <f t="shared" si="40"/>
        <v>1.24923976881942</v>
      </c>
      <c r="AO74" s="42">
        <v>0.51</v>
      </c>
      <c r="AP74" s="46">
        <f t="shared" si="41"/>
        <v>-0.127580174901367</v>
      </c>
      <c r="AQ74" s="46">
        <f t="shared" si="42"/>
        <v>0.0384620613718205</v>
      </c>
      <c r="AR74" s="42">
        <v>-2.97</v>
      </c>
      <c r="AS74" s="46">
        <f t="shared" si="30"/>
        <v>1.5431785379534</v>
      </c>
      <c r="AT74" s="42">
        <v>0.63</v>
      </c>
      <c r="AU74" s="42">
        <v>-3.1</v>
      </c>
      <c r="AV74" s="46">
        <f t="shared" si="34"/>
        <v>1.29822956367508</v>
      </c>
      <c r="AW74" s="42">
        <v>0.53</v>
      </c>
      <c r="AX74" s="50">
        <f t="shared" si="31"/>
        <v>1.42597335178467</v>
      </c>
      <c r="AY74" s="46">
        <f t="shared" si="32"/>
        <v>-0.0911657990223304</v>
      </c>
      <c r="AZ74" s="46">
        <f t="shared" si="33"/>
        <v>0.333679633454641</v>
      </c>
      <c r="BA74" s="42">
        <v>272.11</v>
      </c>
      <c r="BB74" s="46">
        <f>BC74*(Y74^0.5)</f>
        <v>111.574257783774</v>
      </c>
      <c r="BC74" s="42">
        <v>45.55</v>
      </c>
      <c r="BD74" s="42">
        <v>285.71</v>
      </c>
      <c r="BE74" s="46">
        <f>BF74*(Y74^0.5)</f>
        <v>185.769302092676</v>
      </c>
      <c r="BF74" s="42">
        <v>75.84</v>
      </c>
      <c r="BG74" s="46">
        <f>LN(BD74)-LN(BA74)</f>
        <v>0.0487709140659618</v>
      </c>
      <c r="BH74" s="46">
        <f>(BE74^2)/(Y74*(BD74^2))+(BB74^2)/(Y74*(BA74^2))</f>
        <v>0.0984817737321609</v>
      </c>
      <c r="BI74" s="42">
        <v>242.32</v>
      </c>
      <c r="BJ74" s="46">
        <f>BK74*(Y74^0.5)</f>
        <v>43.5029378318292</v>
      </c>
      <c r="BK74" s="42">
        <v>17.76</v>
      </c>
      <c r="BL74" s="42">
        <v>225.34</v>
      </c>
      <c r="BM74" s="46">
        <f>BN74*(Y74^0.5)</f>
        <v>158.996379204056</v>
      </c>
      <c r="BN74" s="42">
        <v>64.91</v>
      </c>
      <c r="BO74" s="46">
        <f>LN(BL74)-LN(BI74)</f>
        <v>-0.0726487939829621</v>
      </c>
      <c r="BP74" s="46">
        <f>(BM74^2)/(Y74*(BL74^2))+(BJ74^2)/(Y74*(BI74^2))</f>
        <v>0.0883465272360389</v>
      </c>
    </row>
    <row r="75" spans="1:68">
      <c r="A75" s="1">
        <v>14</v>
      </c>
      <c r="B75" s="4" t="s">
        <v>161</v>
      </c>
      <c r="C75" s="1" t="s">
        <v>138</v>
      </c>
      <c r="D75" s="1" t="s">
        <v>139</v>
      </c>
      <c r="E75" s="1">
        <v>42.033</v>
      </c>
      <c r="F75" s="1">
        <v>116.283</v>
      </c>
      <c r="G75" s="6">
        <v>42.033</v>
      </c>
      <c r="H75" s="6">
        <v>116.283</v>
      </c>
      <c r="I75" s="1">
        <v>1</v>
      </c>
      <c r="J75" s="4" t="s">
        <v>94</v>
      </c>
      <c r="K75" s="4" t="s">
        <v>94</v>
      </c>
      <c r="L75" s="25">
        <v>1324</v>
      </c>
      <c r="M75" s="25">
        <v>2.4</v>
      </c>
      <c r="N75" s="25">
        <v>379</v>
      </c>
      <c r="O75" s="29">
        <v>2</v>
      </c>
      <c r="P75" s="1" t="s">
        <v>95</v>
      </c>
      <c r="Q75" s="1" t="s">
        <v>95</v>
      </c>
      <c r="R75" s="1">
        <v>2013</v>
      </c>
      <c r="S75" s="34" t="s">
        <v>76</v>
      </c>
      <c r="T75" s="9">
        <v>9</v>
      </c>
      <c r="U75" s="34" t="s">
        <v>77</v>
      </c>
      <c r="V75" s="18">
        <v>1.17</v>
      </c>
      <c r="W75" s="18">
        <v>0.460999995470047</v>
      </c>
      <c r="Y75" s="9">
        <v>6</v>
      </c>
      <c r="Z75" s="1" t="s">
        <v>113</v>
      </c>
      <c r="AA75" s="4" t="s">
        <v>98</v>
      </c>
      <c r="AB75" s="42">
        <v>6.45</v>
      </c>
      <c r="AC75" s="46">
        <f t="shared" si="35"/>
        <v>2.25353056336052</v>
      </c>
      <c r="AD75" s="42">
        <v>0.92</v>
      </c>
      <c r="AE75" s="42">
        <v>6.39</v>
      </c>
      <c r="AF75" s="46">
        <f t="shared" si="36"/>
        <v>1.44519894824207</v>
      </c>
      <c r="AG75" s="42">
        <v>0.59</v>
      </c>
      <c r="AH75" s="46">
        <f t="shared" si="37"/>
        <v>-0.00934586241823765</v>
      </c>
      <c r="AI75" s="46">
        <f t="shared" si="38"/>
        <v>0.0288700866477137</v>
      </c>
      <c r="AJ75" s="42">
        <v>2.9</v>
      </c>
      <c r="AK75" s="46">
        <f t="shared" si="39"/>
        <v>1.34721935853075</v>
      </c>
      <c r="AL75" s="42">
        <v>0.55</v>
      </c>
      <c r="AM75" s="42">
        <v>2.78</v>
      </c>
      <c r="AN75" s="46">
        <f t="shared" si="40"/>
        <v>0.783836717690617</v>
      </c>
      <c r="AO75" s="42">
        <v>0.32</v>
      </c>
      <c r="AP75" s="46">
        <f t="shared" si="41"/>
        <v>-0.0422598092898829</v>
      </c>
      <c r="AQ75" s="46">
        <f t="shared" si="42"/>
        <v>0.0492189162125505</v>
      </c>
      <c r="AR75" s="42">
        <v>-3.57</v>
      </c>
      <c r="AS75" s="46">
        <f t="shared" si="30"/>
        <v>1.51868364052557</v>
      </c>
      <c r="AT75" s="42">
        <v>0.62</v>
      </c>
      <c r="AU75" s="42">
        <v>-3.7</v>
      </c>
      <c r="AV75" s="46">
        <f t="shared" si="34"/>
        <v>0.955300999685439</v>
      </c>
      <c r="AW75" s="42">
        <v>0.39</v>
      </c>
      <c r="AX75" s="50">
        <f t="shared" si="31"/>
        <v>1.26866071114384</v>
      </c>
      <c r="AY75" s="46">
        <f t="shared" si="32"/>
        <v>-0.102470265578565</v>
      </c>
      <c r="AZ75" s="46">
        <f t="shared" si="33"/>
        <v>0.333770839805323</v>
      </c>
      <c r="BA75" s="42">
        <v>144.12</v>
      </c>
      <c r="BB75" s="46">
        <f>BC75*(Y75^0.5)</f>
        <v>62.2170394666927</v>
      </c>
      <c r="BC75" s="42">
        <v>25.4</v>
      </c>
      <c r="BD75" s="42">
        <v>135.12</v>
      </c>
      <c r="BE75" s="46">
        <f>BF75*(Y75^0.5)</f>
        <v>61.8496160052752</v>
      </c>
      <c r="BF75" s="42">
        <v>25.25</v>
      </c>
      <c r="BG75" s="46">
        <f>LN(BD75)-LN(BA75)</f>
        <v>-0.0644830133803485</v>
      </c>
      <c r="BH75" s="46">
        <f>(BE75^2)/(Y75*(BD75^2))+(BB75^2)/(Y75*(BA75^2))</f>
        <v>0.0659819941121513</v>
      </c>
      <c r="BI75" s="42">
        <v>407.44</v>
      </c>
      <c r="BJ75" s="46">
        <f>BK75*(Y75^0.5)</f>
        <v>130.312854316065</v>
      </c>
      <c r="BK75" s="42">
        <v>53.2</v>
      </c>
      <c r="BL75" s="42">
        <v>496.56</v>
      </c>
      <c r="BM75" s="46">
        <f>BN75*(Y75^0.5)</f>
        <v>158.72693533235</v>
      </c>
      <c r="BN75" s="42">
        <v>64.8</v>
      </c>
      <c r="BO75" s="46">
        <f>LN(BL75)-LN(BI75)</f>
        <v>0.197810639529048</v>
      </c>
      <c r="BP75" s="46">
        <f>(BM75^2)/(Y75*(BL75^2))+(BJ75^2)/(Y75*(BI75^2))</f>
        <v>0.0340785656484186</v>
      </c>
    </row>
    <row r="76" spans="1:52">
      <c r="A76" s="1">
        <v>14</v>
      </c>
      <c r="B76" s="4" t="s">
        <v>161</v>
      </c>
      <c r="C76" s="1" t="s">
        <v>138</v>
      </c>
      <c r="D76" s="1" t="s">
        <v>139</v>
      </c>
      <c r="E76" s="1">
        <v>42.033</v>
      </c>
      <c r="F76" s="1">
        <v>116.283</v>
      </c>
      <c r="G76" s="6">
        <v>42.033</v>
      </c>
      <c r="H76" s="6">
        <v>116.283</v>
      </c>
      <c r="I76" s="1">
        <v>1</v>
      </c>
      <c r="J76" s="4" t="s">
        <v>94</v>
      </c>
      <c r="K76" s="4" t="s">
        <v>94</v>
      </c>
      <c r="L76" s="25">
        <v>1324</v>
      </c>
      <c r="M76" s="25">
        <v>2.4</v>
      </c>
      <c r="N76" s="25">
        <v>379</v>
      </c>
      <c r="O76" s="29">
        <v>2</v>
      </c>
      <c r="P76" s="1" t="s">
        <v>95</v>
      </c>
      <c r="Q76" s="1" t="s">
        <v>95</v>
      </c>
      <c r="R76" s="1">
        <v>2014</v>
      </c>
      <c r="S76" s="34" t="s">
        <v>76</v>
      </c>
      <c r="T76" s="9">
        <v>10</v>
      </c>
      <c r="U76" s="34" t="s">
        <v>77</v>
      </c>
      <c r="V76" s="18">
        <v>1.17</v>
      </c>
      <c r="W76" s="18">
        <v>0.460999995470047</v>
      </c>
      <c r="Y76" s="9">
        <v>6</v>
      </c>
      <c r="Z76" s="1" t="s">
        <v>113</v>
      </c>
      <c r="AA76" s="4" t="s">
        <v>98</v>
      </c>
      <c r="AB76" s="42">
        <v>4.51</v>
      </c>
      <c r="AC76" s="46">
        <f t="shared" si="35"/>
        <v>0.955300999685439</v>
      </c>
      <c r="AD76" s="42">
        <v>0.39</v>
      </c>
      <c r="AE76" s="42">
        <v>4.44</v>
      </c>
      <c r="AF76" s="46">
        <f t="shared" si="36"/>
        <v>0.979795897113271</v>
      </c>
      <c r="AG76" s="42">
        <v>0.4</v>
      </c>
      <c r="AH76" s="46">
        <f t="shared" si="37"/>
        <v>-0.0156427770704533</v>
      </c>
      <c r="AI76" s="46">
        <f t="shared" si="38"/>
        <v>0.01559406367443</v>
      </c>
      <c r="AJ76" s="42">
        <v>2.23</v>
      </c>
      <c r="AK76" s="46">
        <f t="shared" si="39"/>
        <v>0.489897948556636</v>
      </c>
      <c r="AL76" s="42">
        <v>0.2</v>
      </c>
      <c r="AM76" s="42">
        <v>2.2</v>
      </c>
      <c r="AN76" s="46">
        <f t="shared" si="40"/>
        <v>0.440908153700972</v>
      </c>
      <c r="AO76" s="42">
        <v>0.18</v>
      </c>
      <c r="AP76" s="46">
        <f t="shared" si="41"/>
        <v>-0.0135442251077571</v>
      </c>
      <c r="AQ76" s="46">
        <f t="shared" si="42"/>
        <v>0.0147378111679352</v>
      </c>
      <c r="AR76" s="42">
        <v>-2.43</v>
      </c>
      <c r="AS76" s="46">
        <f t="shared" si="30"/>
        <v>1.02878569196893</v>
      </c>
      <c r="AT76" s="42">
        <v>0.42</v>
      </c>
      <c r="AU76" s="42">
        <v>-3.32</v>
      </c>
      <c r="AV76" s="46">
        <f t="shared" si="34"/>
        <v>0.612372435695794</v>
      </c>
      <c r="AW76" s="42">
        <v>0.25</v>
      </c>
      <c r="AX76" s="50">
        <f t="shared" si="31"/>
        <v>0.846581360531875</v>
      </c>
      <c r="AY76" s="46">
        <f t="shared" si="32"/>
        <v>-1.05128702507795</v>
      </c>
      <c r="AZ76" s="46">
        <f t="shared" si="33"/>
        <v>0.379383517045719</v>
      </c>
    </row>
    <row r="77" spans="1:52">
      <c r="A77" s="1">
        <v>14</v>
      </c>
      <c r="B77" s="4" t="s">
        <v>161</v>
      </c>
      <c r="C77" s="1" t="s">
        <v>138</v>
      </c>
      <c r="D77" s="1" t="s">
        <v>139</v>
      </c>
      <c r="E77" s="1">
        <v>42.033</v>
      </c>
      <c r="F77" s="1">
        <v>116.283</v>
      </c>
      <c r="G77" s="6">
        <v>42.033</v>
      </c>
      <c r="H77" s="6">
        <v>116.283</v>
      </c>
      <c r="I77" s="1">
        <v>1</v>
      </c>
      <c r="J77" s="4" t="s">
        <v>94</v>
      </c>
      <c r="K77" s="4" t="s">
        <v>94</v>
      </c>
      <c r="L77" s="25">
        <v>1324</v>
      </c>
      <c r="M77" s="25">
        <v>2.4</v>
      </c>
      <c r="N77" s="25">
        <v>379</v>
      </c>
      <c r="O77" s="29">
        <v>2</v>
      </c>
      <c r="P77" s="1" t="s">
        <v>95</v>
      </c>
      <c r="Q77" s="1" t="s">
        <v>95</v>
      </c>
      <c r="R77" s="1">
        <v>2015</v>
      </c>
      <c r="S77" s="34" t="s">
        <v>96</v>
      </c>
      <c r="T77" s="9">
        <v>11</v>
      </c>
      <c r="U77" s="34" t="s">
        <v>77</v>
      </c>
      <c r="V77" s="18">
        <v>1.17</v>
      </c>
      <c r="W77" s="18">
        <v>0.460999995470047</v>
      </c>
      <c r="Y77" s="9">
        <v>6</v>
      </c>
      <c r="Z77" s="1" t="s">
        <v>113</v>
      </c>
      <c r="AA77" s="4" t="s">
        <v>98</v>
      </c>
      <c r="AB77" s="42">
        <v>6.01</v>
      </c>
      <c r="AC77" s="46">
        <f t="shared" si="35"/>
        <v>1.6166632302369</v>
      </c>
      <c r="AD77" s="42">
        <v>0.66</v>
      </c>
      <c r="AE77" s="42">
        <v>5.97</v>
      </c>
      <c r="AF77" s="46">
        <f t="shared" si="36"/>
        <v>2.37600505049968</v>
      </c>
      <c r="AG77" s="42">
        <v>0.97</v>
      </c>
      <c r="AH77" s="46">
        <f t="shared" si="37"/>
        <v>-0.00667782114260551</v>
      </c>
      <c r="AI77" s="46">
        <f t="shared" si="38"/>
        <v>0.0384592128571712</v>
      </c>
      <c r="AJ77" s="42">
        <v>2.92</v>
      </c>
      <c r="AK77" s="46">
        <f t="shared" si="39"/>
        <v>1.39620915338641</v>
      </c>
      <c r="AL77" s="42">
        <v>0.57</v>
      </c>
      <c r="AM77" s="42">
        <v>2.73</v>
      </c>
      <c r="AN77" s="46">
        <f t="shared" si="40"/>
        <v>1.10227038425243</v>
      </c>
      <c r="AO77" s="42">
        <v>0.45</v>
      </c>
      <c r="AP77" s="46">
        <f t="shared" si="41"/>
        <v>-0.067282007083322</v>
      </c>
      <c r="AQ77" s="46">
        <f t="shared" si="42"/>
        <v>0.0652758107743426</v>
      </c>
      <c r="AR77" s="42">
        <v>-3.11</v>
      </c>
      <c r="AS77" s="46">
        <f t="shared" si="30"/>
        <v>1.5431785379534</v>
      </c>
      <c r="AT77" s="42">
        <v>0.63</v>
      </c>
      <c r="AU77" s="42">
        <v>-3.43</v>
      </c>
      <c r="AV77" s="46">
        <f t="shared" si="34"/>
        <v>1.81262240965955</v>
      </c>
      <c r="AW77" s="42">
        <v>0.74</v>
      </c>
      <c r="AX77" s="50">
        <f t="shared" si="31"/>
        <v>1.68330032970947</v>
      </c>
      <c r="AY77" s="46">
        <f t="shared" si="32"/>
        <v>-0.190102737076771</v>
      </c>
      <c r="AZ77" s="46">
        <f t="shared" si="33"/>
        <v>0.33483912711017</v>
      </c>
    </row>
    <row r="78" spans="1:68">
      <c r="A78" s="1">
        <v>15</v>
      </c>
      <c r="B78" s="4" t="s">
        <v>162</v>
      </c>
      <c r="C78" s="1" t="s">
        <v>138</v>
      </c>
      <c r="D78" s="1" t="s">
        <v>139</v>
      </c>
      <c r="E78" s="1">
        <v>42.033</v>
      </c>
      <c r="F78" s="1">
        <v>116.283</v>
      </c>
      <c r="G78" s="6">
        <v>42.033</v>
      </c>
      <c r="H78" s="6">
        <v>116.283</v>
      </c>
      <c r="I78" s="1">
        <v>1</v>
      </c>
      <c r="J78" s="4" t="s">
        <v>94</v>
      </c>
      <c r="K78" s="4" t="s">
        <v>94</v>
      </c>
      <c r="L78" s="25">
        <v>1324</v>
      </c>
      <c r="M78" s="25">
        <v>2.4</v>
      </c>
      <c r="N78" s="25">
        <v>379</v>
      </c>
      <c r="O78" s="29">
        <v>2</v>
      </c>
      <c r="P78" s="1" t="s">
        <v>95</v>
      </c>
      <c r="Q78" s="1" t="s">
        <v>95</v>
      </c>
      <c r="R78" s="1">
        <v>2012</v>
      </c>
      <c r="S78" s="35" t="s">
        <v>86</v>
      </c>
      <c r="T78" s="9">
        <v>2</v>
      </c>
      <c r="U78" s="34" t="s">
        <v>77</v>
      </c>
      <c r="V78" s="6">
        <v>0.2</v>
      </c>
      <c r="W78" s="6">
        <v>0.460999995470047</v>
      </c>
      <c r="Y78" s="9">
        <v>3</v>
      </c>
      <c r="Z78" s="1" t="s">
        <v>163</v>
      </c>
      <c r="AA78" s="4" t="s">
        <v>98</v>
      </c>
      <c r="AB78" s="42">
        <v>3.82</v>
      </c>
      <c r="AC78" s="46">
        <f t="shared" si="35"/>
        <v>2.35558909829367</v>
      </c>
      <c r="AD78" s="42">
        <v>1.36</v>
      </c>
      <c r="AE78" s="42">
        <v>3.32</v>
      </c>
      <c r="AF78" s="46">
        <f t="shared" si="36"/>
        <v>1.80133283987163</v>
      </c>
      <c r="AG78" s="42">
        <v>1.04</v>
      </c>
      <c r="AH78" s="46">
        <f t="shared" si="37"/>
        <v>-0.140285639690087</v>
      </c>
      <c r="AI78" s="46">
        <f t="shared" si="38"/>
        <v>0.224878360990614</v>
      </c>
      <c r="AJ78" s="42">
        <v>2.11</v>
      </c>
      <c r="AK78" s="46">
        <f t="shared" si="39"/>
        <v>1.17779454914684</v>
      </c>
      <c r="AL78" s="42">
        <v>0.68</v>
      </c>
      <c r="AM78" s="42">
        <v>2.23</v>
      </c>
      <c r="AN78" s="46">
        <f t="shared" si="40"/>
        <v>1.05655099261702</v>
      </c>
      <c r="AO78" s="42">
        <v>0.61</v>
      </c>
      <c r="AP78" s="46">
        <f t="shared" si="41"/>
        <v>0.0553136379840523</v>
      </c>
      <c r="AQ78" s="46">
        <f t="shared" si="42"/>
        <v>0.17868665376195</v>
      </c>
      <c r="AR78" s="42">
        <v>-0.44</v>
      </c>
      <c r="AS78" s="46">
        <f t="shared" si="30"/>
        <v>0.450333209967908</v>
      </c>
      <c r="AT78" s="42">
        <v>0.26</v>
      </c>
      <c r="AU78" s="42">
        <v>-0.02</v>
      </c>
      <c r="AV78" s="46">
        <f t="shared" si="34"/>
        <v>0.311769145362398</v>
      </c>
      <c r="AW78" s="42">
        <v>0.18</v>
      </c>
      <c r="AX78" s="50">
        <f t="shared" si="31"/>
        <v>0.387298334620742</v>
      </c>
      <c r="AY78" s="46">
        <f t="shared" si="32"/>
        <v>1.08443533693808</v>
      </c>
      <c r="AZ78" s="46">
        <f t="shared" si="33"/>
        <v>0.764666666666667</v>
      </c>
      <c r="BI78" s="42">
        <v>343.17</v>
      </c>
      <c r="BJ78" s="46">
        <f>BK78*(Y78^0.5)</f>
        <v>101.394254275082</v>
      </c>
      <c r="BK78" s="42">
        <v>58.54</v>
      </c>
      <c r="BL78" s="42">
        <v>493.09</v>
      </c>
      <c r="BM78" s="46">
        <f>BN78*(Y78^0.5)</f>
        <v>210.548096168073</v>
      </c>
      <c r="BN78" s="42">
        <v>121.56</v>
      </c>
      <c r="BO78" s="46">
        <f>LN(BL78)-LN(BI78)</f>
        <v>0.362465761956654</v>
      </c>
      <c r="BP78" s="46">
        <f>(BM78^2)/(Y78*(BL78^2))+(BJ78^2)/(Y78*(BI78^2))</f>
        <v>0.0898751490610286</v>
      </c>
    </row>
    <row r="79" spans="1:68">
      <c r="A79" s="1">
        <v>15</v>
      </c>
      <c r="B79" s="4" t="s">
        <v>162</v>
      </c>
      <c r="C79" s="1" t="s">
        <v>138</v>
      </c>
      <c r="D79" s="1" t="s">
        <v>139</v>
      </c>
      <c r="E79" s="1">
        <v>42.033</v>
      </c>
      <c r="F79" s="1">
        <v>116.283</v>
      </c>
      <c r="G79" s="6">
        <v>42.033</v>
      </c>
      <c r="H79" s="6">
        <v>116.283</v>
      </c>
      <c r="I79" s="1">
        <v>1</v>
      </c>
      <c r="J79" s="4" t="s">
        <v>94</v>
      </c>
      <c r="K79" s="4" t="s">
        <v>94</v>
      </c>
      <c r="L79" s="25">
        <v>1324</v>
      </c>
      <c r="M79" s="25">
        <v>2.4</v>
      </c>
      <c r="N79" s="25">
        <v>379</v>
      </c>
      <c r="O79" s="29">
        <v>2</v>
      </c>
      <c r="P79" s="1" t="s">
        <v>95</v>
      </c>
      <c r="Q79" s="1" t="s">
        <v>95</v>
      </c>
      <c r="R79" s="1">
        <v>2013</v>
      </c>
      <c r="S79" s="35" t="s">
        <v>86</v>
      </c>
      <c r="T79" s="9">
        <v>3</v>
      </c>
      <c r="U79" s="34" t="s">
        <v>77</v>
      </c>
      <c r="V79" s="6">
        <v>0.2</v>
      </c>
      <c r="W79" s="6">
        <v>0.460999995470047</v>
      </c>
      <c r="Y79" s="9">
        <v>3</v>
      </c>
      <c r="Z79" s="1" t="s">
        <v>163</v>
      </c>
      <c r="AA79" s="4" t="s">
        <v>98</v>
      </c>
      <c r="AB79" s="42">
        <v>6.6</v>
      </c>
      <c r="AC79" s="46">
        <f t="shared" si="35"/>
        <v>2.63271722750469</v>
      </c>
      <c r="AD79" s="42">
        <v>1.52</v>
      </c>
      <c r="AE79" s="42">
        <v>6.45</v>
      </c>
      <c r="AF79" s="46">
        <f t="shared" si="36"/>
        <v>0.675499814951862</v>
      </c>
      <c r="AG79" s="42">
        <v>0.39</v>
      </c>
      <c r="AH79" s="46">
        <f t="shared" si="37"/>
        <v>-0.0229895182246989</v>
      </c>
      <c r="AI79" s="46">
        <f t="shared" si="38"/>
        <v>0.0566955160533999</v>
      </c>
      <c r="AJ79" s="42">
        <v>3.54</v>
      </c>
      <c r="AK79" s="46">
        <f t="shared" si="39"/>
        <v>1.09119200876839</v>
      </c>
      <c r="AL79" s="42">
        <v>0.63</v>
      </c>
      <c r="AM79" s="42">
        <v>3.61</v>
      </c>
      <c r="AN79" s="46">
        <f t="shared" si="40"/>
        <v>1.29903810567666</v>
      </c>
      <c r="AO79" s="42">
        <v>0.75</v>
      </c>
      <c r="AP79" s="46">
        <f t="shared" si="41"/>
        <v>0.0195810451991063</v>
      </c>
      <c r="AQ79" s="46">
        <f t="shared" si="42"/>
        <v>0.0748345855727717</v>
      </c>
      <c r="AR79" s="42">
        <v>-0.86</v>
      </c>
      <c r="AS79" s="46">
        <f t="shared" si="30"/>
        <v>0.952627944162883</v>
      </c>
      <c r="AT79" s="42">
        <v>0.55</v>
      </c>
      <c r="AU79" s="42">
        <v>-0.69</v>
      </c>
      <c r="AV79" s="46">
        <f t="shared" si="34"/>
        <v>1.36832013797941</v>
      </c>
      <c r="AW79" s="42">
        <v>0.79</v>
      </c>
      <c r="AX79" s="50">
        <f t="shared" si="31"/>
        <v>1.17894020204589</v>
      </c>
      <c r="AY79" s="46">
        <f t="shared" si="32"/>
        <v>0.14419730509231</v>
      </c>
      <c r="AZ79" s="46">
        <f t="shared" si="33"/>
        <v>0.66839940523299</v>
      </c>
      <c r="BA79" s="42">
        <v>303.2</v>
      </c>
      <c r="BB79" s="46">
        <f t="shared" ref="BB79:BB94" si="43">BC79*(Y79^0.5)</f>
        <v>272.053220344844</v>
      </c>
      <c r="BC79" s="42">
        <v>157.07</v>
      </c>
      <c r="BD79" s="42">
        <v>433.69</v>
      </c>
      <c r="BE79" s="46">
        <f t="shared" ref="BE79:BE94" si="44">BF79*(Y79^0.5)</f>
        <v>237.117755556179</v>
      </c>
      <c r="BF79" s="42">
        <v>136.9</v>
      </c>
      <c r="BG79" s="46">
        <f t="shared" ref="BG79:BG94" si="45">LN(BD79)-LN(BA79)</f>
        <v>0.357937339394319</v>
      </c>
      <c r="BH79" s="46">
        <f t="shared" ref="BH79:BH94" si="46">(BE79^2)/(Y79*(BD79^2))+(BB79^2)/(Y79*(BA79^2))</f>
        <v>0.368009665901309</v>
      </c>
      <c r="BI79" s="42">
        <v>394.73</v>
      </c>
      <c r="BJ79" s="46">
        <f>BK79*(Y79^0.5)</f>
        <v>211.829813765674</v>
      </c>
      <c r="BK79" s="42">
        <v>122.3</v>
      </c>
      <c r="BL79" s="42">
        <v>348.37</v>
      </c>
      <c r="BM79" s="46">
        <f>BN79*(Y79^0.5)</f>
        <v>81.1812213507533</v>
      </c>
      <c r="BN79" s="42">
        <v>46.87</v>
      </c>
      <c r="BO79" s="46">
        <f>LN(BL79)-LN(BI79)</f>
        <v>-0.124936853525486</v>
      </c>
      <c r="BP79" s="46">
        <f>(BM79^2)/(Y79*(BL79^2))+(BJ79^2)/(Y79*(BI79^2))</f>
        <v>0.114097134680869</v>
      </c>
    </row>
    <row r="80" spans="1:68">
      <c r="A80" s="1">
        <v>15</v>
      </c>
      <c r="B80" s="4" t="s">
        <v>162</v>
      </c>
      <c r="C80" s="1" t="s">
        <v>138</v>
      </c>
      <c r="D80" s="1" t="s">
        <v>139</v>
      </c>
      <c r="E80" s="1">
        <v>42.033</v>
      </c>
      <c r="F80" s="1">
        <v>116.283</v>
      </c>
      <c r="G80" s="6">
        <v>42.033</v>
      </c>
      <c r="H80" s="6">
        <v>116.283</v>
      </c>
      <c r="I80" s="1">
        <v>1</v>
      </c>
      <c r="J80" s="4" t="s">
        <v>94</v>
      </c>
      <c r="K80" s="4" t="s">
        <v>94</v>
      </c>
      <c r="L80" s="25">
        <v>1324</v>
      </c>
      <c r="M80" s="25">
        <v>2.4</v>
      </c>
      <c r="N80" s="25">
        <v>379</v>
      </c>
      <c r="O80" s="29">
        <v>2</v>
      </c>
      <c r="P80" s="1" t="s">
        <v>95</v>
      </c>
      <c r="Q80" s="1" t="s">
        <v>95</v>
      </c>
      <c r="R80" s="1">
        <v>2014</v>
      </c>
      <c r="S80" s="35" t="s">
        <v>86</v>
      </c>
      <c r="T80" s="9">
        <v>4</v>
      </c>
      <c r="U80" s="34" t="s">
        <v>77</v>
      </c>
      <c r="V80" s="6">
        <v>0.2</v>
      </c>
      <c r="W80" s="6">
        <v>0.460999995470047</v>
      </c>
      <c r="Y80" s="9">
        <v>3</v>
      </c>
      <c r="Z80" s="1" t="s">
        <v>163</v>
      </c>
      <c r="AA80" s="4" t="s">
        <v>98</v>
      </c>
      <c r="AB80" s="42">
        <v>4.44</v>
      </c>
      <c r="AC80" s="46">
        <f t="shared" si="35"/>
        <v>0.329089653438087</v>
      </c>
      <c r="AD80" s="42">
        <v>0.19</v>
      </c>
      <c r="AE80" s="42">
        <v>3.93</v>
      </c>
      <c r="AF80" s="46">
        <f t="shared" si="36"/>
        <v>0.831384387633061</v>
      </c>
      <c r="AG80" s="42">
        <v>0.48</v>
      </c>
      <c r="AH80" s="46">
        <f t="shared" si="37"/>
        <v>-0.122014950562964</v>
      </c>
      <c r="AI80" s="46">
        <f t="shared" si="38"/>
        <v>0.0167487687125828</v>
      </c>
      <c r="AJ80" s="42">
        <v>2.19</v>
      </c>
      <c r="AK80" s="46">
        <f t="shared" si="39"/>
        <v>0.554256258422041</v>
      </c>
      <c r="AL80" s="42">
        <v>0.32</v>
      </c>
      <c r="AM80" s="42">
        <v>2.27</v>
      </c>
      <c r="AN80" s="46">
        <f t="shared" si="40"/>
        <v>0.831384387633061</v>
      </c>
      <c r="AO80" s="42">
        <v>0.48</v>
      </c>
      <c r="AP80" s="46">
        <f t="shared" si="41"/>
        <v>0.0358782876649019</v>
      </c>
      <c r="AQ80" s="46">
        <f t="shared" si="42"/>
        <v>0.0660633668217287</v>
      </c>
      <c r="AR80" s="42">
        <v>-0.77</v>
      </c>
      <c r="AS80" s="46">
        <f t="shared" si="30"/>
        <v>0.536935750346352</v>
      </c>
      <c r="AT80" s="42">
        <v>0.31</v>
      </c>
      <c r="AU80" s="42">
        <v>-0.35</v>
      </c>
      <c r="AV80" s="46">
        <f t="shared" si="34"/>
        <v>0.588897274573418</v>
      </c>
      <c r="AW80" s="42">
        <v>0.34</v>
      </c>
      <c r="AX80" s="50">
        <f t="shared" si="31"/>
        <v>0.563515749558076</v>
      </c>
      <c r="AY80" s="46">
        <f t="shared" si="32"/>
        <v>0.745320783543983</v>
      </c>
      <c r="AZ80" s="46">
        <f t="shared" si="33"/>
        <v>0.712958589198551</v>
      </c>
      <c r="BA80" s="42">
        <v>238.33</v>
      </c>
      <c r="BB80" s="46">
        <f t="shared" si="43"/>
        <v>197.159343425565</v>
      </c>
      <c r="BC80" s="42">
        <v>113.83</v>
      </c>
      <c r="BD80" s="42">
        <v>154</v>
      </c>
      <c r="BE80" s="46">
        <f t="shared" si="44"/>
        <v>19.3989690447714</v>
      </c>
      <c r="BF80" s="42">
        <v>11.2</v>
      </c>
      <c r="BG80" s="46">
        <f t="shared" si="45"/>
        <v>-0.436703665500477</v>
      </c>
      <c r="BH80" s="46">
        <f t="shared" si="46"/>
        <v>0.233405412759993</v>
      </c>
      <c r="BI80" s="42">
        <v>405.94</v>
      </c>
      <c r="BJ80" s="46">
        <f>BK80*(Y80^0.5)</f>
        <v>216.956684156078</v>
      </c>
      <c r="BK80" s="42">
        <v>125.26</v>
      </c>
      <c r="BL80" s="42">
        <v>225.9</v>
      </c>
      <c r="BM80" s="46">
        <f>BN80*(Y80^0.5)</f>
        <v>146.185088158813</v>
      </c>
      <c r="BN80" s="42">
        <v>84.4</v>
      </c>
      <c r="BO80" s="46">
        <f>LN(BL80)-LN(BI80)</f>
        <v>-0.586112941955522</v>
      </c>
      <c r="BP80" s="46">
        <f>(BM80^2)/(Y80*(BL80^2))+(BJ80^2)/(Y80*(BI80^2))</f>
        <v>0.234803464912934</v>
      </c>
    </row>
    <row r="81" spans="1:68">
      <c r="A81" s="1">
        <v>15</v>
      </c>
      <c r="B81" s="4" t="s">
        <v>162</v>
      </c>
      <c r="C81" s="1" t="s">
        <v>138</v>
      </c>
      <c r="D81" s="1" t="s">
        <v>139</v>
      </c>
      <c r="E81" s="1">
        <v>42.033</v>
      </c>
      <c r="F81" s="1">
        <v>116.283</v>
      </c>
      <c r="G81" s="6">
        <v>42.033</v>
      </c>
      <c r="H81" s="6">
        <v>116.283</v>
      </c>
      <c r="I81" s="1">
        <v>1</v>
      </c>
      <c r="J81" s="4" t="s">
        <v>94</v>
      </c>
      <c r="K81" s="4" t="s">
        <v>94</v>
      </c>
      <c r="L81" s="25">
        <v>1324</v>
      </c>
      <c r="M81" s="25">
        <v>2.4</v>
      </c>
      <c r="N81" s="25">
        <v>379</v>
      </c>
      <c r="O81" s="29">
        <v>2</v>
      </c>
      <c r="P81" s="1" t="s">
        <v>95</v>
      </c>
      <c r="Q81" s="1" t="s">
        <v>95</v>
      </c>
      <c r="R81" s="1">
        <v>2015</v>
      </c>
      <c r="S81" s="34" t="s">
        <v>76</v>
      </c>
      <c r="T81" s="9">
        <v>5</v>
      </c>
      <c r="U81" s="34" t="s">
        <v>77</v>
      </c>
      <c r="V81" s="6">
        <v>0.2</v>
      </c>
      <c r="W81" s="6">
        <v>0.460999995470047</v>
      </c>
      <c r="Y81" s="9">
        <v>3</v>
      </c>
      <c r="Z81" s="1" t="s">
        <v>163</v>
      </c>
      <c r="AA81" s="4" t="s">
        <v>98</v>
      </c>
      <c r="AB81" s="42">
        <v>5.15</v>
      </c>
      <c r="AC81" s="46">
        <f t="shared" si="35"/>
        <v>1.81865334794732</v>
      </c>
      <c r="AD81" s="42">
        <v>1.05</v>
      </c>
      <c r="AE81" s="42">
        <v>4.8</v>
      </c>
      <c r="AF81" s="46">
        <f t="shared" si="36"/>
        <v>1.68008928334181</v>
      </c>
      <c r="AG81" s="42">
        <v>0.97</v>
      </c>
      <c r="AH81" s="46">
        <f t="shared" si="37"/>
        <v>-0.0703807967617998</v>
      </c>
      <c r="AI81" s="46">
        <f t="shared" si="38"/>
        <v>0.0824061532039097</v>
      </c>
      <c r="AJ81" s="42">
        <v>3.23</v>
      </c>
      <c r="AK81" s="46">
        <f t="shared" si="39"/>
        <v>0.484974226119286</v>
      </c>
      <c r="AL81" s="42">
        <v>0.28</v>
      </c>
      <c r="AM81" s="42">
        <v>2.84</v>
      </c>
      <c r="AN81" s="46">
        <f t="shared" si="40"/>
        <v>0.692820323027551</v>
      </c>
      <c r="AO81" s="42">
        <v>0.4</v>
      </c>
      <c r="AP81" s="46">
        <f t="shared" si="41"/>
        <v>-0.12867808506145</v>
      </c>
      <c r="AQ81" s="46">
        <f t="shared" si="42"/>
        <v>0.0273520229708222</v>
      </c>
      <c r="AR81" s="42">
        <v>-0.2</v>
      </c>
      <c r="AS81" s="46">
        <f t="shared" si="30"/>
        <v>0.866025403784439</v>
      </c>
      <c r="AT81" s="42">
        <v>0.5</v>
      </c>
      <c r="AU81" s="42">
        <v>-0.48</v>
      </c>
      <c r="AV81" s="46">
        <f t="shared" si="34"/>
        <v>0.640858798800485</v>
      </c>
      <c r="AW81" s="42">
        <v>0.37</v>
      </c>
      <c r="AX81" s="50">
        <f t="shared" si="31"/>
        <v>0.761807062188321</v>
      </c>
      <c r="AY81" s="46">
        <f t="shared" si="32"/>
        <v>-0.367547130891238</v>
      </c>
      <c r="AZ81" s="46">
        <f t="shared" si="33"/>
        <v>0.677924241118865</v>
      </c>
      <c r="BA81" s="42">
        <v>175</v>
      </c>
      <c r="BB81" s="46">
        <f t="shared" si="43"/>
        <v>95.7997301666346</v>
      </c>
      <c r="BC81" s="42">
        <v>55.31</v>
      </c>
      <c r="BD81" s="42">
        <v>296.69</v>
      </c>
      <c r="BE81" s="46">
        <f t="shared" si="44"/>
        <v>210.028480925802</v>
      </c>
      <c r="BF81" s="42">
        <v>121.26</v>
      </c>
      <c r="BG81" s="46">
        <f t="shared" si="45"/>
        <v>0.527901848727073</v>
      </c>
      <c r="BH81" s="46">
        <f t="shared" si="46"/>
        <v>0.266935513554486</v>
      </c>
      <c r="BI81" s="42">
        <v>372.44</v>
      </c>
      <c r="BJ81" s="46">
        <f>BK81*(Y81^0.5)</f>
        <v>123.616466136191</v>
      </c>
      <c r="BK81" s="42">
        <v>71.37</v>
      </c>
      <c r="BL81" s="42">
        <v>384.57</v>
      </c>
      <c r="BM81" s="46">
        <f>BN81*(Y81^0.5)</f>
        <v>211.535365128387</v>
      </c>
      <c r="BN81" s="42">
        <v>122.13</v>
      </c>
      <c r="BO81" s="46">
        <f>LN(BL81)-LN(BI81)</f>
        <v>0.0320498759718246</v>
      </c>
      <c r="BP81" s="46">
        <f>(BM81^2)/(Y81*(BL81^2))+(BJ81^2)/(Y81*(BI81^2))</f>
        <v>0.137575541656093</v>
      </c>
    </row>
    <row r="82" spans="1:68">
      <c r="A82" s="1">
        <v>15</v>
      </c>
      <c r="B82" s="4" t="s">
        <v>162</v>
      </c>
      <c r="C82" s="1" t="s">
        <v>138</v>
      </c>
      <c r="D82" s="1" t="s">
        <v>139</v>
      </c>
      <c r="E82" s="1">
        <v>42.033</v>
      </c>
      <c r="F82" s="1">
        <v>116.283</v>
      </c>
      <c r="G82" s="6">
        <v>42.033</v>
      </c>
      <c r="H82" s="6">
        <v>116.283</v>
      </c>
      <c r="I82" s="1">
        <v>1</v>
      </c>
      <c r="J82" s="4" t="s">
        <v>94</v>
      </c>
      <c r="K82" s="4" t="s">
        <v>94</v>
      </c>
      <c r="L82" s="25">
        <v>1324</v>
      </c>
      <c r="M82" s="25">
        <v>2.4</v>
      </c>
      <c r="N82" s="25">
        <v>379</v>
      </c>
      <c r="O82" s="29">
        <v>2</v>
      </c>
      <c r="P82" s="1" t="s">
        <v>95</v>
      </c>
      <c r="Q82" s="1" t="s">
        <v>95</v>
      </c>
      <c r="R82" s="1">
        <v>2016</v>
      </c>
      <c r="S82" s="34" t="s">
        <v>76</v>
      </c>
      <c r="T82" s="9">
        <v>6</v>
      </c>
      <c r="U82" s="34" t="s">
        <v>77</v>
      </c>
      <c r="V82" s="6">
        <v>0.2</v>
      </c>
      <c r="W82" s="6">
        <v>0.460999995470047</v>
      </c>
      <c r="Y82" s="9">
        <v>3</v>
      </c>
      <c r="Z82" s="1" t="s">
        <v>163</v>
      </c>
      <c r="AA82" s="4" t="s">
        <v>98</v>
      </c>
      <c r="AB82" s="42">
        <v>6.96</v>
      </c>
      <c r="AC82" s="46">
        <f t="shared" si="35"/>
        <v>0.225166604983954</v>
      </c>
      <c r="AD82" s="42">
        <v>0.13</v>
      </c>
      <c r="AE82" s="42">
        <v>6.34</v>
      </c>
      <c r="AF82" s="46">
        <f t="shared" si="36"/>
        <v>1.33367912182804</v>
      </c>
      <c r="AG82" s="42">
        <v>0.77</v>
      </c>
      <c r="AH82" s="46">
        <f t="shared" si="37"/>
        <v>-0.0933007058971937</v>
      </c>
      <c r="AI82" s="46">
        <f t="shared" si="38"/>
        <v>0.0150992443826752</v>
      </c>
      <c r="AJ82" s="42">
        <v>3.54</v>
      </c>
      <c r="AK82" s="46">
        <f t="shared" si="39"/>
        <v>0.121243556529821</v>
      </c>
      <c r="AL82" s="42">
        <v>0.07</v>
      </c>
      <c r="AM82" s="42">
        <v>3.55</v>
      </c>
      <c r="AN82" s="46">
        <f t="shared" si="40"/>
        <v>1.31635861375235</v>
      </c>
      <c r="AO82" s="42">
        <v>0.76</v>
      </c>
      <c r="AP82" s="46">
        <f t="shared" si="41"/>
        <v>0.00282087634164108</v>
      </c>
      <c r="AQ82" s="46">
        <f t="shared" si="42"/>
        <v>0.0462231876783949</v>
      </c>
      <c r="AR82" s="42">
        <v>-1.11</v>
      </c>
      <c r="AS82" s="46">
        <f t="shared" si="30"/>
        <v>0.190525588832577</v>
      </c>
      <c r="AT82" s="42">
        <v>0.11</v>
      </c>
      <c r="AU82" s="42">
        <v>-0.85</v>
      </c>
      <c r="AV82" s="46">
        <f t="shared" si="34"/>
        <v>0.207846096908265</v>
      </c>
      <c r="AW82" s="42">
        <v>0.12</v>
      </c>
      <c r="AX82" s="50">
        <f t="shared" si="31"/>
        <v>0.199374020373769</v>
      </c>
      <c r="AY82" s="46">
        <f t="shared" si="32"/>
        <v>1.30408164269635</v>
      </c>
      <c r="AZ82" s="46">
        <f t="shared" si="33"/>
        <v>0.808385744234801</v>
      </c>
      <c r="BA82" s="42">
        <v>250.2</v>
      </c>
      <c r="BB82" s="46">
        <f t="shared" si="43"/>
        <v>119.494185214177</v>
      </c>
      <c r="BC82" s="42">
        <v>68.99</v>
      </c>
      <c r="BD82" s="42">
        <v>418.07</v>
      </c>
      <c r="BE82" s="46">
        <f t="shared" si="44"/>
        <v>167.316108011154</v>
      </c>
      <c r="BF82" s="42">
        <v>96.6</v>
      </c>
      <c r="BG82" s="46">
        <f t="shared" si="45"/>
        <v>0.513388284586229</v>
      </c>
      <c r="BH82" s="46">
        <f t="shared" si="46"/>
        <v>0.129421769369658</v>
      </c>
      <c r="BI82" s="42">
        <v>89.21</v>
      </c>
      <c r="BJ82" s="46">
        <f>BK82*(Y82^0.5)</f>
        <v>72.0533135948653</v>
      </c>
      <c r="BK82" s="42">
        <v>41.6</v>
      </c>
      <c r="BL82" s="42">
        <v>277.17</v>
      </c>
      <c r="BM82" s="46">
        <f>BN82*(Y82^0.5)</f>
        <v>260.275274853375</v>
      </c>
      <c r="BN82" s="42">
        <v>150.27</v>
      </c>
      <c r="BO82" s="46">
        <f>LN(BL82)-LN(BI82)</f>
        <v>1.13363789542507</v>
      </c>
      <c r="BP82" s="46">
        <f>(BM82^2)/(Y82*(BL82^2))+(BJ82^2)/(Y82*(BI82^2))</f>
        <v>0.51138564499784</v>
      </c>
    </row>
    <row r="83" spans="1:60">
      <c r="A83" s="1">
        <v>16</v>
      </c>
      <c r="B83" s="4" t="s">
        <v>164</v>
      </c>
      <c r="C83" s="1" t="s">
        <v>165</v>
      </c>
      <c r="D83" s="1" t="s">
        <v>166</v>
      </c>
      <c r="E83" s="1">
        <v>30.5</v>
      </c>
      <c r="F83" s="1">
        <v>91.06</v>
      </c>
      <c r="G83" s="6">
        <v>30.5</v>
      </c>
      <c r="H83" s="6">
        <v>91.06</v>
      </c>
      <c r="I83" s="1">
        <v>1</v>
      </c>
      <c r="J83" s="4" t="s">
        <v>94</v>
      </c>
      <c r="K83" s="4" t="s">
        <v>94</v>
      </c>
      <c r="L83" s="25">
        <v>4313</v>
      </c>
      <c r="M83" s="25">
        <v>1.3</v>
      </c>
      <c r="N83" s="25">
        <v>476.8</v>
      </c>
      <c r="O83" s="28">
        <v>1</v>
      </c>
      <c r="P83" s="1" t="s">
        <v>75</v>
      </c>
      <c r="Q83" s="1" t="s">
        <v>75</v>
      </c>
      <c r="R83" s="4">
        <v>2010</v>
      </c>
      <c r="S83" s="35" t="s">
        <v>86</v>
      </c>
      <c r="T83" s="9">
        <v>2</v>
      </c>
      <c r="U83" s="34" t="s">
        <v>77</v>
      </c>
      <c r="V83" s="18">
        <v>1.2</v>
      </c>
      <c r="W83" s="18">
        <v>0.460999995470047</v>
      </c>
      <c r="Y83" s="9">
        <v>3</v>
      </c>
      <c r="Z83" s="1" t="s">
        <v>113</v>
      </c>
      <c r="AA83" s="4" t="s">
        <v>98</v>
      </c>
      <c r="AJ83" s="42">
        <v>3.03</v>
      </c>
      <c r="AK83" s="46">
        <f t="shared" si="39"/>
        <v>3.10037094554829</v>
      </c>
      <c r="AL83" s="42">
        <v>1.79</v>
      </c>
      <c r="AM83" s="42">
        <v>1.6</v>
      </c>
      <c r="AN83" s="46">
        <f t="shared" si="40"/>
        <v>0.779422863405995</v>
      </c>
      <c r="AO83" s="42">
        <v>0.45</v>
      </c>
      <c r="AP83" s="46">
        <f t="shared" si="41"/>
        <v>-0.638558990275542</v>
      </c>
      <c r="AQ83" s="46">
        <f t="shared" si="42"/>
        <v>0.428097848267191</v>
      </c>
      <c r="BA83" s="10">
        <v>51.7726</v>
      </c>
      <c r="BB83" s="46">
        <f t="shared" si="43"/>
        <v>2.78046116139032</v>
      </c>
      <c r="BC83" s="10">
        <v>1.6053</v>
      </c>
      <c r="BD83" s="10">
        <v>30.1003</v>
      </c>
      <c r="BE83" s="46">
        <f t="shared" si="44"/>
        <v>1.39031718323553</v>
      </c>
      <c r="BF83" s="10">
        <v>0.802699999999998</v>
      </c>
      <c r="BG83" s="46">
        <f t="shared" si="45"/>
        <v>-0.542325913306523</v>
      </c>
      <c r="BH83" s="46">
        <f t="shared" si="46"/>
        <v>0.00167257446642966</v>
      </c>
    </row>
    <row r="84" spans="1:60">
      <c r="A84" s="1">
        <v>16</v>
      </c>
      <c r="B84" s="4" t="s">
        <v>164</v>
      </c>
      <c r="C84" s="1" t="s">
        <v>165</v>
      </c>
      <c r="D84" s="1" t="s">
        <v>166</v>
      </c>
      <c r="E84" s="1">
        <v>30.5</v>
      </c>
      <c r="F84" s="1">
        <v>91.06</v>
      </c>
      <c r="G84" s="6">
        <v>30.5</v>
      </c>
      <c r="H84" s="6">
        <v>91.06</v>
      </c>
      <c r="I84" s="1">
        <v>1</v>
      </c>
      <c r="J84" s="4" t="s">
        <v>94</v>
      </c>
      <c r="K84" s="4" t="s">
        <v>94</v>
      </c>
      <c r="L84" s="25">
        <v>4313</v>
      </c>
      <c r="M84" s="25">
        <v>1.3</v>
      </c>
      <c r="N84" s="25">
        <v>476.8</v>
      </c>
      <c r="O84" s="28">
        <v>1</v>
      </c>
      <c r="P84" s="1" t="s">
        <v>75</v>
      </c>
      <c r="Q84" s="1" t="s">
        <v>75</v>
      </c>
      <c r="R84" s="4">
        <v>2011</v>
      </c>
      <c r="S84" s="35" t="s">
        <v>86</v>
      </c>
      <c r="T84" s="9">
        <v>3</v>
      </c>
      <c r="U84" s="34" t="s">
        <v>77</v>
      </c>
      <c r="V84" s="18">
        <v>1.2</v>
      </c>
      <c r="W84" s="18">
        <v>0.460999995470047</v>
      </c>
      <c r="Y84" s="9">
        <v>3</v>
      </c>
      <c r="Z84" s="1" t="s">
        <v>113</v>
      </c>
      <c r="AA84" s="4" t="s">
        <v>98</v>
      </c>
      <c r="AJ84" s="42">
        <v>3.62</v>
      </c>
      <c r="AK84" s="46">
        <f t="shared" si="39"/>
        <v>2.97912738901847</v>
      </c>
      <c r="AL84" s="42">
        <v>1.72</v>
      </c>
      <c r="AM84" s="42">
        <v>2.49</v>
      </c>
      <c r="AN84" s="46">
        <f t="shared" si="40"/>
        <v>1.33367912182804</v>
      </c>
      <c r="AO84" s="42">
        <v>0.77</v>
      </c>
      <c r="AP84" s="46">
        <f t="shared" si="41"/>
        <v>-0.374191315361063</v>
      </c>
      <c r="AQ84" s="46">
        <f t="shared" si="42"/>
        <v>0.32138372442637</v>
      </c>
      <c r="BA84" s="10">
        <v>55.3846</v>
      </c>
      <c r="BB84" s="46">
        <f t="shared" si="43"/>
        <v>4.866023538784</v>
      </c>
      <c r="BC84" s="10">
        <v>2.8094</v>
      </c>
      <c r="BD84" s="10">
        <v>36.9231</v>
      </c>
      <c r="BE84" s="46">
        <f t="shared" si="44"/>
        <v>4.86585033370325</v>
      </c>
      <c r="BF84" s="10">
        <v>2.8093</v>
      </c>
      <c r="BG84" s="46">
        <f t="shared" si="45"/>
        <v>-0.405464205330544</v>
      </c>
      <c r="BH84" s="46">
        <f t="shared" si="46"/>
        <v>0.00836200692604251</v>
      </c>
    </row>
    <row r="85" spans="1:108">
      <c r="A85" s="1">
        <v>16</v>
      </c>
      <c r="B85" s="4" t="s">
        <v>164</v>
      </c>
      <c r="C85" s="1" t="s">
        <v>165</v>
      </c>
      <c r="D85" s="1" t="s">
        <v>166</v>
      </c>
      <c r="E85" s="1">
        <v>30.5</v>
      </c>
      <c r="F85" s="1">
        <v>91.06</v>
      </c>
      <c r="G85" s="6">
        <v>30.5</v>
      </c>
      <c r="H85" s="6">
        <v>91.06</v>
      </c>
      <c r="I85" s="1">
        <v>1</v>
      </c>
      <c r="J85" s="4" t="s">
        <v>94</v>
      </c>
      <c r="K85" s="4" t="s">
        <v>94</v>
      </c>
      <c r="L85" s="25">
        <v>4313</v>
      </c>
      <c r="M85" s="25">
        <v>1.3</v>
      </c>
      <c r="N85" s="25">
        <v>476.8</v>
      </c>
      <c r="O85" s="28">
        <v>1</v>
      </c>
      <c r="P85" s="1" t="s">
        <v>75</v>
      </c>
      <c r="Q85" s="1" t="s">
        <v>75</v>
      </c>
      <c r="R85" s="4">
        <v>2012</v>
      </c>
      <c r="S85" s="35" t="s">
        <v>86</v>
      </c>
      <c r="T85" s="9">
        <v>4</v>
      </c>
      <c r="U85" s="34" t="s">
        <v>77</v>
      </c>
      <c r="V85" s="18">
        <v>1.2</v>
      </c>
      <c r="W85" s="18">
        <v>0.460999995470047</v>
      </c>
      <c r="Y85" s="9">
        <v>3</v>
      </c>
      <c r="Z85" s="1" t="s">
        <v>113</v>
      </c>
      <c r="AA85" s="4" t="s">
        <v>98</v>
      </c>
      <c r="AJ85" s="42">
        <v>3.14</v>
      </c>
      <c r="AK85" s="46">
        <f t="shared" si="39"/>
        <v>2.99644789709416</v>
      </c>
      <c r="AL85" s="42">
        <v>1.73</v>
      </c>
      <c r="AM85" s="42">
        <v>2.48</v>
      </c>
      <c r="AN85" s="46">
        <f t="shared" si="40"/>
        <v>1.16047404107115</v>
      </c>
      <c r="AO85" s="42">
        <v>0.67</v>
      </c>
      <c r="AP85" s="46">
        <f t="shared" si="41"/>
        <v>-0.235964239743271</v>
      </c>
      <c r="AQ85" s="46">
        <f t="shared" si="42"/>
        <v>0.37653899101871</v>
      </c>
      <c r="BA85" s="10">
        <v>50.9699</v>
      </c>
      <c r="BB85" s="46">
        <f t="shared" si="43"/>
        <v>8.34172989433247</v>
      </c>
      <c r="BC85" s="10">
        <v>4.8161</v>
      </c>
      <c r="BD85" s="10">
        <v>29.2977</v>
      </c>
      <c r="BE85" s="46">
        <f t="shared" si="44"/>
        <v>3.47553315046771</v>
      </c>
      <c r="BF85" s="10">
        <v>2.0066</v>
      </c>
      <c r="BG85" s="46">
        <f t="shared" si="45"/>
        <v>-0.553726247763277</v>
      </c>
      <c r="BH85" s="46">
        <f t="shared" si="46"/>
        <v>0.0136190726640082</v>
      </c>
      <c r="BI85" s="10">
        <v>0.939493</v>
      </c>
      <c r="BJ85" s="46">
        <f>BK85*(Y85^0.5)</f>
        <v>0.215825654978735</v>
      </c>
      <c r="BK85" s="10">
        <v>0.124607</v>
      </c>
      <c r="BL85" s="10">
        <v>1.19234</v>
      </c>
      <c r="BM85" s="46">
        <f>BN85*(Y85^0.5)</f>
        <v>0.539377941985024</v>
      </c>
      <c r="BN85" s="10">
        <v>0.31141</v>
      </c>
      <c r="BO85" s="46">
        <f>LN(BL85)-LN(BI85)</f>
        <v>0.238332673798808</v>
      </c>
      <c r="BP85" s="46">
        <f>(BM85^2)/(Y85*(BL85^2))+(BJ85^2)/(Y85*(BI85^2))</f>
        <v>0.0858039375459988</v>
      </c>
      <c r="CG85" s="10">
        <v>21.9895</v>
      </c>
      <c r="CH85" s="46">
        <f>CI85*(Y85^0.5)</f>
        <v>5.44106440689687</v>
      </c>
      <c r="CI85" s="10">
        <v>3.1414</v>
      </c>
      <c r="CJ85" s="10">
        <v>23.6649</v>
      </c>
      <c r="CK85" s="46">
        <f>CL85*(Y85^0.5)</f>
        <v>1.45093896150045</v>
      </c>
      <c r="CL85" s="10">
        <v>0.837700000000002</v>
      </c>
      <c r="CM85" s="46">
        <f>LN(CJ85)-LN(CG85)</f>
        <v>0.0734278709994265</v>
      </c>
      <c r="CN85" s="46">
        <f>(CK85^2)/(Y85*(CJ85^2))+(CH85^2)/(Y85*(CG85^2))</f>
        <v>0.021661768051849</v>
      </c>
      <c r="CW85" s="10">
        <v>173.822</v>
      </c>
      <c r="CX85" s="46">
        <f>CY85*(Y85^0.5)</f>
        <v>94.4677830956141</v>
      </c>
      <c r="CY85" s="10">
        <v>54.541</v>
      </c>
      <c r="CZ85" s="10">
        <v>171.069</v>
      </c>
      <c r="DA85" s="46">
        <f>DB85*(Y85^0.5)</f>
        <v>31.4748272751416</v>
      </c>
      <c r="DB85" s="10">
        <v>18.172</v>
      </c>
      <c r="DC85" s="46">
        <f>LN(CZ85)-LN(CW85)</f>
        <v>-0.0159648032120936</v>
      </c>
      <c r="DD85" s="46">
        <f>(DA85^2)/(Y85*(CZ85^2))+(CX85^2)/(Y85*(CW85^2))</f>
        <v>0.109738751051123</v>
      </c>
    </row>
    <row r="86" spans="1:60">
      <c r="A86" s="1">
        <v>16</v>
      </c>
      <c r="B86" s="4" t="s">
        <v>164</v>
      </c>
      <c r="C86" s="1" t="s">
        <v>165</v>
      </c>
      <c r="D86" s="1" t="s">
        <v>166</v>
      </c>
      <c r="E86" s="1">
        <v>30.5</v>
      </c>
      <c r="F86" s="1">
        <v>91.06</v>
      </c>
      <c r="G86" s="6">
        <v>30.5</v>
      </c>
      <c r="H86" s="6">
        <v>91.06</v>
      </c>
      <c r="I86" s="1">
        <v>1</v>
      </c>
      <c r="J86" s="4" t="s">
        <v>94</v>
      </c>
      <c r="K86" s="4" t="s">
        <v>94</v>
      </c>
      <c r="L86" s="25">
        <v>4513</v>
      </c>
      <c r="M86" s="25">
        <v>1.3</v>
      </c>
      <c r="N86" s="25">
        <v>476.8</v>
      </c>
      <c r="O86" s="28">
        <v>1</v>
      </c>
      <c r="P86" s="1" t="s">
        <v>75</v>
      </c>
      <c r="Q86" s="1" t="s">
        <v>75</v>
      </c>
      <c r="R86" s="4">
        <v>2010</v>
      </c>
      <c r="S86" s="35" t="s">
        <v>86</v>
      </c>
      <c r="T86" s="9">
        <v>2</v>
      </c>
      <c r="U86" s="34" t="s">
        <v>77</v>
      </c>
      <c r="V86" s="18">
        <v>1.2</v>
      </c>
      <c r="W86" s="18">
        <v>0.460999995470047</v>
      </c>
      <c r="Y86" s="9">
        <v>3</v>
      </c>
      <c r="Z86" s="1" t="s">
        <v>113</v>
      </c>
      <c r="AA86" s="4" t="s">
        <v>98</v>
      </c>
      <c r="AJ86" s="42">
        <v>3.03</v>
      </c>
      <c r="AK86" s="46">
        <f t="shared" si="39"/>
        <v>1.5415252187363</v>
      </c>
      <c r="AL86" s="42">
        <v>0.89</v>
      </c>
      <c r="AM86" s="42">
        <v>2.4</v>
      </c>
      <c r="AN86" s="46">
        <f t="shared" si="40"/>
        <v>0.98726896031426</v>
      </c>
      <c r="AO86" s="42">
        <v>0.57</v>
      </c>
      <c r="AP86" s="46">
        <f t="shared" si="41"/>
        <v>-0.233093882167378</v>
      </c>
      <c r="AQ86" s="46">
        <f t="shared" si="42"/>
        <v>0.142683194526136</v>
      </c>
      <c r="BA86" s="10">
        <v>48.9632</v>
      </c>
      <c r="BB86" s="46">
        <f t="shared" si="43"/>
        <v>2.78063436647108</v>
      </c>
      <c r="BC86" s="10">
        <v>1.6054</v>
      </c>
      <c r="BD86" s="10">
        <v>30.5017</v>
      </c>
      <c r="BE86" s="46">
        <f t="shared" si="44"/>
        <v>7.64648470017432</v>
      </c>
      <c r="BF86" s="10">
        <v>4.4147</v>
      </c>
      <c r="BG86" s="46">
        <f t="shared" si="45"/>
        <v>-0.473286575780361</v>
      </c>
      <c r="BH86" s="46">
        <f t="shared" si="46"/>
        <v>0.0220236118619644</v>
      </c>
    </row>
    <row r="87" spans="1:60">
      <c r="A87" s="1">
        <v>16</v>
      </c>
      <c r="B87" s="4" t="s">
        <v>164</v>
      </c>
      <c r="C87" s="1" t="s">
        <v>165</v>
      </c>
      <c r="D87" s="1" t="s">
        <v>166</v>
      </c>
      <c r="E87" s="1">
        <v>30.5</v>
      </c>
      <c r="F87" s="1">
        <v>91.06</v>
      </c>
      <c r="G87" s="6">
        <v>30.5</v>
      </c>
      <c r="H87" s="6">
        <v>91.06</v>
      </c>
      <c r="I87" s="1">
        <v>1</v>
      </c>
      <c r="J87" s="4" t="s">
        <v>94</v>
      </c>
      <c r="K87" s="4" t="s">
        <v>94</v>
      </c>
      <c r="L87" s="25">
        <v>4513</v>
      </c>
      <c r="M87" s="25">
        <v>1.3</v>
      </c>
      <c r="N87" s="25">
        <v>476.8</v>
      </c>
      <c r="O87" s="28">
        <v>1</v>
      </c>
      <c r="P87" s="1" t="s">
        <v>75</v>
      </c>
      <c r="Q87" s="1" t="s">
        <v>75</v>
      </c>
      <c r="R87" s="4">
        <v>2011</v>
      </c>
      <c r="S87" s="35" t="s">
        <v>86</v>
      </c>
      <c r="T87" s="9">
        <v>3</v>
      </c>
      <c r="U87" s="34" t="s">
        <v>77</v>
      </c>
      <c r="V87" s="18">
        <v>1.2</v>
      </c>
      <c r="W87" s="18">
        <v>0.460999995470047</v>
      </c>
      <c r="Y87" s="9">
        <v>3</v>
      </c>
      <c r="Z87" s="1" t="s">
        <v>113</v>
      </c>
      <c r="AA87" s="4" t="s">
        <v>98</v>
      </c>
      <c r="AJ87" s="42">
        <v>3.51</v>
      </c>
      <c r="AK87" s="46">
        <f t="shared" si="39"/>
        <v>2.3209480821423</v>
      </c>
      <c r="AL87" s="42">
        <v>1.34</v>
      </c>
      <c r="AM87" s="42">
        <v>3.33</v>
      </c>
      <c r="AN87" s="46">
        <f t="shared" si="40"/>
        <v>1.16047404107115</v>
      </c>
      <c r="AO87" s="42">
        <v>0.67</v>
      </c>
      <c r="AP87" s="46">
        <f t="shared" si="41"/>
        <v>-0.052643733485422</v>
      </c>
      <c r="AQ87" s="46">
        <f t="shared" si="42"/>
        <v>0.186227493611801</v>
      </c>
      <c r="BA87" s="10">
        <v>56.99</v>
      </c>
      <c r="BB87" s="46">
        <f t="shared" si="43"/>
        <v>12.5123350338776</v>
      </c>
      <c r="BC87" s="10">
        <v>7.224</v>
      </c>
      <c r="BD87" s="10">
        <v>69.8328</v>
      </c>
      <c r="BE87" s="46">
        <f t="shared" si="44"/>
        <v>20.85406492821</v>
      </c>
      <c r="BF87" s="10">
        <v>12.0401</v>
      </c>
      <c r="BG87" s="46">
        <f t="shared" si="45"/>
        <v>0.203227999586507</v>
      </c>
      <c r="BH87" s="46">
        <f t="shared" si="46"/>
        <v>0.0457941932523074</v>
      </c>
    </row>
    <row r="88" spans="1:108">
      <c r="A88" s="1">
        <v>16</v>
      </c>
      <c r="B88" s="4" t="s">
        <v>164</v>
      </c>
      <c r="C88" s="1" t="s">
        <v>165</v>
      </c>
      <c r="D88" s="1" t="s">
        <v>166</v>
      </c>
      <c r="E88" s="1">
        <v>30.5</v>
      </c>
      <c r="F88" s="1">
        <v>91.06</v>
      </c>
      <c r="G88" s="6">
        <v>30.5</v>
      </c>
      <c r="H88" s="6">
        <v>91.06</v>
      </c>
      <c r="I88" s="1">
        <v>1</v>
      </c>
      <c r="J88" s="4" t="s">
        <v>94</v>
      </c>
      <c r="K88" s="4" t="s">
        <v>94</v>
      </c>
      <c r="L88" s="25">
        <v>4513</v>
      </c>
      <c r="M88" s="25">
        <v>1.3</v>
      </c>
      <c r="N88" s="25">
        <v>476.8</v>
      </c>
      <c r="O88" s="28">
        <v>1</v>
      </c>
      <c r="P88" s="1" t="s">
        <v>75</v>
      </c>
      <c r="Q88" s="1" t="s">
        <v>75</v>
      </c>
      <c r="R88" s="4">
        <v>2012</v>
      </c>
      <c r="S88" s="35" t="s">
        <v>86</v>
      </c>
      <c r="T88" s="9">
        <v>4</v>
      </c>
      <c r="U88" s="34" t="s">
        <v>77</v>
      </c>
      <c r="V88" s="18">
        <v>1.2</v>
      </c>
      <c r="W88" s="18">
        <v>0.460999995470047</v>
      </c>
      <c r="Y88" s="9">
        <v>3</v>
      </c>
      <c r="Z88" s="1" t="s">
        <v>113</v>
      </c>
      <c r="AA88" s="4" t="s">
        <v>98</v>
      </c>
      <c r="AJ88" s="42">
        <v>3.56</v>
      </c>
      <c r="AK88" s="46">
        <f t="shared" si="39"/>
        <v>2.25166604983954</v>
      </c>
      <c r="AL88" s="42">
        <v>1.3</v>
      </c>
      <c r="AM88" s="42">
        <v>3.42</v>
      </c>
      <c r="AN88" s="46">
        <f t="shared" si="40"/>
        <v>1.2297560733739</v>
      </c>
      <c r="AO88" s="42">
        <v>0.71</v>
      </c>
      <c r="AP88" s="46">
        <f t="shared" si="41"/>
        <v>-0.0401199937894254</v>
      </c>
      <c r="AQ88" s="46">
        <f t="shared" si="42"/>
        <v>0.176446793346911</v>
      </c>
      <c r="BA88" s="10">
        <v>48.5619</v>
      </c>
      <c r="BB88" s="46">
        <f t="shared" si="43"/>
        <v>1.39014397815478</v>
      </c>
      <c r="BC88" s="10">
        <v>0.802599999999998</v>
      </c>
      <c r="BD88" s="10">
        <v>41.3378</v>
      </c>
      <c r="BE88" s="46">
        <f t="shared" si="44"/>
        <v>6.95141271109693</v>
      </c>
      <c r="BF88" s="10">
        <v>4.0134</v>
      </c>
      <c r="BG88" s="46">
        <f t="shared" si="45"/>
        <v>-0.161061937224678</v>
      </c>
      <c r="BH88" s="46">
        <f t="shared" si="46"/>
        <v>0.00969921304774732</v>
      </c>
      <c r="BI88" s="10">
        <v>1.7703</v>
      </c>
      <c r="BJ88" s="46">
        <f>BK88*(Y88^0.5)</f>
        <v>1.07896373006696</v>
      </c>
      <c r="BK88" s="10">
        <v>0.62294</v>
      </c>
      <c r="BL88" s="10">
        <v>2.3348</v>
      </c>
      <c r="BM88" s="46">
        <f>BN88*(Y88^0.5)</f>
        <v>0.107906765311541</v>
      </c>
      <c r="BN88" s="10">
        <v>0.0623</v>
      </c>
      <c r="BO88" s="46">
        <f>LN(BL88)-LN(BI88)</f>
        <v>0.276777210598403</v>
      </c>
      <c r="BP88" s="46">
        <f>(BM88^2)/(Y88*(BL88^2))+(BJ88^2)/(Y88*(BI88^2))</f>
        <v>0.124534246618518</v>
      </c>
      <c r="CG88" s="10">
        <v>26.8063</v>
      </c>
      <c r="CH88" s="46">
        <f>CI88*(Y88^0.5)</f>
        <v>2.9018779230009</v>
      </c>
      <c r="CI88" s="10">
        <v>1.6754</v>
      </c>
      <c r="CJ88" s="10">
        <v>28.6911</v>
      </c>
      <c r="CK88" s="46">
        <f>CL88*(Y88^0.5)</f>
        <v>2.53918648389597</v>
      </c>
      <c r="CL88" s="10">
        <v>1.466</v>
      </c>
      <c r="CM88" s="46">
        <f>LN(CJ88)-LN(CG88)</f>
        <v>0.0679500356256404</v>
      </c>
      <c r="CN88" s="46">
        <f>(CK88^2)/(Y88*(CJ88^2))+(CH88^2)/(Y88*(CG88^2))</f>
        <v>0.00651707877318422</v>
      </c>
      <c r="CW88" s="10">
        <v>209.309</v>
      </c>
      <c r="CX88" s="46">
        <f>CY88*(Y88^0.5)</f>
        <v>53.9949518751522</v>
      </c>
      <c r="CY88" s="10">
        <v>31.174</v>
      </c>
      <c r="CZ88" s="10">
        <v>250.716</v>
      </c>
      <c r="DA88" s="46">
        <f>DB88*(Y88^0.5)</f>
        <v>53.9949518751522</v>
      </c>
      <c r="DB88" s="10">
        <v>31.174</v>
      </c>
      <c r="DC88" s="46">
        <f>LN(CZ88)-LN(CW88)</f>
        <v>0.180509195422871</v>
      </c>
      <c r="DD88" s="46">
        <f>(DA88^2)/(Y88*(CZ88^2))+(CX88^2)/(Y88*(CW88^2))</f>
        <v>0.0376428453708374</v>
      </c>
    </row>
    <row r="89" spans="1:60">
      <c r="A89" s="1">
        <v>16</v>
      </c>
      <c r="B89" s="4" t="s">
        <v>164</v>
      </c>
      <c r="C89" s="1" t="s">
        <v>165</v>
      </c>
      <c r="D89" s="1" t="s">
        <v>166</v>
      </c>
      <c r="E89" s="1">
        <v>30.5</v>
      </c>
      <c r="F89" s="1">
        <v>91.06</v>
      </c>
      <c r="G89" s="6">
        <v>30.5</v>
      </c>
      <c r="H89" s="6">
        <v>91.06</v>
      </c>
      <c r="I89" s="1">
        <v>1</v>
      </c>
      <c r="J89" s="4" t="s">
        <v>94</v>
      </c>
      <c r="K89" s="4" t="s">
        <v>94</v>
      </c>
      <c r="L89" s="25">
        <v>4693</v>
      </c>
      <c r="M89" s="25">
        <v>1.3</v>
      </c>
      <c r="N89" s="25">
        <v>476.8</v>
      </c>
      <c r="O89" s="28">
        <v>1</v>
      </c>
      <c r="P89" s="1" t="s">
        <v>75</v>
      </c>
      <c r="Q89" s="1" t="s">
        <v>75</v>
      </c>
      <c r="R89" s="4">
        <v>2010</v>
      </c>
      <c r="S89" s="35" t="s">
        <v>86</v>
      </c>
      <c r="T89" s="9">
        <v>2</v>
      </c>
      <c r="U89" s="34" t="s">
        <v>77</v>
      </c>
      <c r="V89" s="18">
        <v>1.2</v>
      </c>
      <c r="W89" s="18">
        <v>0.460999995470047</v>
      </c>
      <c r="Y89" s="9">
        <v>3</v>
      </c>
      <c r="Z89" s="1" t="s">
        <v>113</v>
      </c>
      <c r="AA89" s="4" t="s">
        <v>98</v>
      </c>
      <c r="AJ89" s="42">
        <v>3.63</v>
      </c>
      <c r="AK89" s="46">
        <f t="shared" si="39"/>
        <v>0.796743371481684</v>
      </c>
      <c r="AL89" s="42">
        <v>0.46</v>
      </c>
      <c r="AM89" s="42">
        <v>4.12</v>
      </c>
      <c r="AN89" s="46">
        <f t="shared" si="40"/>
        <v>0.935307436087194</v>
      </c>
      <c r="AO89" s="42">
        <v>0.54</v>
      </c>
      <c r="AP89" s="46">
        <f t="shared" si="41"/>
        <v>0.126620515084676</v>
      </c>
      <c r="AQ89" s="46">
        <f t="shared" si="42"/>
        <v>0.0332372156834348</v>
      </c>
      <c r="BA89" s="10">
        <v>54.9833</v>
      </c>
      <c r="BB89" s="46">
        <f t="shared" si="43"/>
        <v>3.47570635554847</v>
      </c>
      <c r="BC89" s="10">
        <v>2.0067</v>
      </c>
      <c r="BD89" s="10">
        <v>41.7391</v>
      </c>
      <c r="BE89" s="46">
        <f t="shared" si="44"/>
        <v>6.95141271109693</v>
      </c>
      <c r="BF89" s="10">
        <v>4.0134</v>
      </c>
      <c r="BG89" s="46">
        <f t="shared" si="45"/>
        <v>-0.275591163396181</v>
      </c>
      <c r="BH89" s="46">
        <f t="shared" si="46"/>
        <v>0.0105776744710457</v>
      </c>
    </row>
    <row r="90" spans="1:60">
      <c r="A90" s="1">
        <v>16</v>
      </c>
      <c r="B90" s="4" t="s">
        <v>164</v>
      </c>
      <c r="C90" s="1" t="s">
        <v>165</v>
      </c>
      <c r="D90" s="1" t="s">
        <v>166</v>
      </c>
      <c r="E90" s="1">
        <v>30.5</v>
      </c>
      <c r="F90" s="1">
        <v>91.06</v>
      </c>
      <c r="G90" s="6">
        <v>30.5</v>
      </c>
      <c r="H90" s="6">
        <v>91.06</v>
      </c>
      <c r="I90" s="1">
        <v>1</v>
      </c>
      <c r="J90" s="4" t="s">
        <v>94</v>
      </c>
      <c r="K90" s="4" t="s">
        <v>94</v>
      </c>
      <c r="L90" s="25">
        <v>4693</v>
      </c>
      <c r="M90" s="25">
        <v>1.3</v>
      </c>
      <c r="N90" s="25">
        <v>476.8</v>
      </c>
      <c r="O90" s="28">
        <v>1</v>
      </c>
      <c r="P90" s="1" t="s">
        <v>75</v>
      </c>
      <c r="Q90" s="1" t="s">
        <v>75</v>
      </c>
      <c r="R90" s="4">
        <v>2011</v>
      </c>
      <c r="S90" s="35" t="s">
        <v>86</v>
      </c>
      <c r="T90" s="9">
        <v>3</v>
      </c>
      <c r="U90" s="34" t="s">
        <v>77</v>
      </c>
      <c r="V90" s="18">
        <v>1.2</v>
      </c>
      <c r="W90" s="18">
        <v>0.460999995470047</v>
      </c>
      <c r="Y90" s="9">
        <v>3</v>
      </c>
      <c r="Z90" s="1" t="s">
        <v>113</v>
      </c>
      <c r="AA90" s="4" t="s">
        <v>98</v>
      </c>
      <c r="AJ90" s="42">
        <v>4.26</v>
      </c>
      <c r="AK90" s="46">
        <f t="shared" si="39"/>
        <v>0.952627944162883</v>
      </c>
      <c r="AL90" s="42">
        <v>0.55</v>
      </c>
      <c r="AM90" s="42">
        <v>4.95</v>
      </c>
      <c r="AN90" s="46">
        <f t="shared" si="40"/>
        <v>2.615396719429</v>
      </c>
      <c r="AO90" s="42">
        <v>1.51</v>
      </c>
      <c r="AP90" s="46">
        <f t="shared" si="41"/>
        <v>0.15011841629932</v>
      </c>
      <c r="AQ90" s="46">
        <f t="shared" si="42"/>
        <v>0.109724681446442</v>
      </c>
      <c r="BA90" s="10">
        <v>96.3211</v>
      </c>
      <c r="BB90" s="46">
        <f t="shared" si="43"/>
        <v>12.5121618287968</v>
      </c>
      <c r="BC90" s="10">
        <v>7.2239</v>
      </c>
      <c r="BD90" s="10">
        <v>89.097</v>
      </c>
      <c r="BE90" s="46">
        <f t="shared" si="44"/>
        <v>6.2561675169388</v>
      </c>
      <c r="BF90" s="10">
        <v>3.61200000000001</v>
      </c>
      <c r="BG90" s="46">
        <f t="shared" si="45"/>
        <v>-0.0779617378848352</v>
      </c>
      <c r="BH90" s="46">
        <f t="shared" si="46"/>
        <v>0.00726821433230385</v>
      </c>
    </row>
    <row r="91" spans="1:108">
      <c r="A91" s="1">
        <v>16</v>
      </c>
      <c r="B91" s="4" t="s">
        <v>164</v>
      </c>
      <c r="C91" s="1" t="s">
        <v>165</v>
      </c>
      <c r="D91" s="1" t="s">
        <v>166</v>
      </c>
      <c r="E91" s="1">
        <v>30.5</v>
      </c>
      <c r="F91" s="1">
        <v>91.06</v>
      </c>
      <c r="G91" s="6">
        <v>30.5</v>
      </c>
      <c r="H91" s="6">
        <v>91.06</v>
      </c>
      <c r="I91" s="1">
        <v>1</v>
      </c>
      <c r="J91" s="4" t="s">
        <v>94</v>
      </c>
      <c r="K91" s="4" t="s">
        <v>94</v>
      </c>
      <c r="L91" s="25">
        <v>4693</v>
      </c>
      <c r="M91" s="25">
        <v>1.3</v>
      </c>
      <c r="N91" s="25">
        <v>476.8</v>
      </c>
      <c r="O91" s="28">
        <v>1</v>
      </c>
      <c r="P91" s="1" t="s">
        <v>75</v>
      </c>
      <c r="Q91" s="1" t="s">
        <v>75</v>
      </c>
      <c r="R91" s="4">
        <v>2012</v>
      </c>
      <c r="S91" s="35" t="s">
        <v>86</v>
      </c>
      <c r="T91" s="9">
        <v>4</v>
      </c>
      <c r="U91" s="34" t="s">
        <v>77</v>
      </c>
      <c r="V91" s="18">
        <v>1.2</v>
      </c>
      <c r="W91" s="18">
        <v>0.460999995470047</v>
      </c>
      <c r="Y91" s="9">
        <v>3</v>
      </c>
      <c r="Z91" s="1" t="s">
        <v>113</v>
      </c>
      <c r="AA91" s="4" t="s">
        <v>98</v>
      </c>
      <c r="AJ91" s="42">
        <v>4.26</v>
      </c>
      <c r="AK91" s="46">
        <f t="shared" si="39"/>
        <v>1.17779454914684</v>
      </c>
      <c r="AL91" s="42">
        <v>0.68</v>
      </c>
      <c r="AM91" s="42">
        <v>5.34</v>
      </c>
      <c r="AN91" s="46">
        <f t="shared" si="40"/>
        <v>3.46410161513775</v>
      </c>
      <c r="AO91" s="42">
        <v>2</v>
      </c>
      <c r="AP91" s="46">
        <f t="shared" si="41"/>
        <v>0.225956492690824</v>
      </c>
      <c r="AQ91" s="46">
        <f t="shared" si="42"/>
        <v>0.165754048854827</v>
      </c>
      <c r="BA91" s="10">
        <v>89.8997</v>
      </c>
      <c r="BB91" s="46">
        <f t="shared" si="43"/>
        <v>14.5978974112713</v>
      </c>
      <c r="BC91" s="10">
        <v>8.4281</v>
      </c>
      <c r="BD91" s="10">
        <v>69.0301</v>
      </c>
      <c r="BE91" s="46">
        <f t="shared" si="44"/>
        <v>11.1221910557228</v>
      </c>
      <c r="BF91" s="10">
        <v>6.42139999999999</v>
      </c>
      <c r="BG91" s="46">
        <f t="shared" si="45"/>
        <v>-0.264151963070998</v>
      </c>
      <c r="BH91" s="46">
        <f t="shared" si="46"/>
        <v>0.0174423826043303</v>
      </c>
      <c r="BI91" s="10">
        <v>9.45454</v>
      </c>
      <c r="BJ91" s="46">
        <f>BK91*(Y91^0.5)</f>
        <v>3.34504044262547</v>
      </c>
      <c r="BK91" s="10">
        <v>1.93126</v>
      </c>
      <c r="BL91" s="10">
        <v>6.09757</v>
      </c>
      <c r="BM91" s="46">
        <f>BN91*(Y91^0.5)</f>
        <v>3.345161686182</v>
      </c>
      <c r="BN91" s="10">
        <v>1.93133</v>
      </c>
      <c r="BO91" s="46">
        <f>LN(BL91)-LN(BI91)</f>
        <v>-0.438604718262915</v>
      </c>
      <c r="BP91" s="46">
        <f>(BM91^2)/(Y91*(BL91^2))+(BJ91^2)/(Y91*(BI91^2))</f>
        <v>0.142048156535547</v>
      </c>
      <c r="CG91" s="10">
        <v>55.0785</v>
      </c>
      <c r="CH91" s="46">
        <f>CI91*(Y91^0.5)</f>
        <v>7.98025089079284</v>
      </c>
      <c r="CI91" s="10">
        <v>4.6074</v>
      </c>
      <c r="CJ91" s="10">
        <v>52.1466</v>
      </c>
      <c r="CK91" s="46">
        <f>CL91*(Y91^0.5)</f>
        <v>10.1565727305031</v>
      </c>
      <c r="CL91" s="10">
        <v>5.8639</v>
      </c>
      <c r="CM91" s="46">
        <f>LN(CJ91)-LN(CG91)</f>
        <v>-0.0547004576011818</v>
      </c>
      <c r="CN91" s="46">
        <f>(CK91^2)/(Y91*(CJ91^2))+(CH91^2)/(Y91*(CG91^2))</f>
        <v>0.0196426425156936</v>
      </c>
      <c r="CW91" s="10">
        <v>590.276</v>
      </c>
      <c r="CX91" s="46">
        <f>CY91*(Y91^0.5)</f>
        <v>211.438370283163</v>
      </c>
      <c r="CY91" s="10">
        <v>122.074</v>
      </c>
      <c r="CZ91" s="10">
        <v>675.83</v>
      </c>
      <c r="DA91" s="46">
        <f>DB91*(Y91^0.5)</f>
        <v>143.980187480778</v>
      </c>
      <c r="DB91" s="10">
        <v>83.127</v>
      </c>
      <c r="DC91" s="46">
        <f>LN(CZ91)-LN(CW91)</f>
        <v>0.135351340999593</v>
      </c>
      <c r="DD91" s="46">
        <f>(DA91^2)/(Y91*(CZ91^2))+(CX91^2)/(Y91*(CW91^2))</f>
        <v>0.0578986569427816</v>
      </c>
    </row>
    <row r="92" spans="1:100">
      <c r="A92" s="1">
        <v>17</v>
      </c>
      <c r="B92" s="1" t="s">
        <v>167</v>
      </c>
      <c r="C92" s="1" t="s">
        <v>168</v>
      </c>
      <c r="D92" s="1" t="s">
        <v>169</v>
      </c>
      <c r="E92" s="1">
        <v>36.95</v>
      </c>
      <c r="F92" s="1">
        <v>100.85</v>
      </c>
      <c r="G92" s="6">
        <v>36.95</v>
      </c>
      <c r="H92" s="6">
        <v>100.85</v>
      </c>
      <c r="I92" s="1">
        <v>1</v>
      </c>
      <c r="J92" s="4" t="s">
        <v>94</v>
      </c>
      <c r="K92" s="1" t="s">
        <v>170</v>
      </c>
      <c r="L92" s="7">
        <v>3140</v>
      </c>
      <c r="M92" s="7">
        <v>0.8</v>
      </c>
      <c r="N92" s="7">
        <v>398.2</v>
      </c>
      <c r="O92" s="28">
        <v>1</v>
      </c>
      <c r="P92" s="1" t="s">
        <v>75</v>
      </c>
      <c r="Q92" s="1" t="s">
        <v>75</v>
      </c>
      <c r="R92" s="4">
        <v>2011</v>
      </c>
      <c r="S92" s="35" t="s">
        <v>86</v>
      </c>
      <c r="T92" s="9">
        <v>4</v>
      </c>
      <c r="U92" s="34" t="s">
        <v>77</v>
      </c>
      <c r="V92" s="6">
        <v>0.98</v>
      </c>
      <c r="W92" s="6">
        <v>0.460999995470047</v>
      </c>
      <c r="Y92" s="9">
        <v>6</v>
      </c>
      <c r="Z92" s="1" t="s">
        <v>113</v>
      </c>
      <c r="AA92" s="4" t="s">
        <v>98</v>
      </c>
      <c r="AB92" s="10">
        <v>14.1071</v>
      </c>
      <c r="AC92" s="46">
        <f t="shared" ref="AC92:AC126" si="47">AD92*(Y92^0.5)</f>
        <v>2.1871493913311</v>
      </c>
      <c r="AD92" s="10">
        <v>0.892899999999999</v>
      </c>
      <c r="AE92" s="10">
        <v>16.7857</v>
      </c>
      <c r="AF92" s="46">
        <f t="shared" ref="AF92:AF126" si="48">AG92*(Y92^0.5)</f>
        <v>0.874957736122156</v>
      </c>
      <c r="AG92" s="10">
        <v>0.357200000000002</v>
      </c>
      <c r="AH92" s="46">
        <f t="shared" ref="AH92:AH123" si="49">LN(AE92)-LN(AB92)</f>
        <v>0.173849116718088</v>
      </c>
      <c r="AI92" s="46">
        <f t="shared" ref="AI92:AI123" si="50">(AF92^2)/(Y92*(AE92^2))+(AC92^2)/(Y92*(AB92^2))</f>
        <v>0.00445901638143052</v>
      </c>
      <c r="AJ92" s="42">
        <v>7.05529</v>
      </c>
      <c r="AK92" s="46">
        <f t="shared" ref="AK92:AK126" si="51">AL92*(Y92^0.5)</f>
        <v>0.939648760229055</v>
      </c>
      <c r="AL92" s="42">
        <v>0.38361</v>
      </c>
      <c r="AM92" s="42">
        <v>7.95272</v>
      </c>
      <c r="AN92" s="46">
        <f t="shared" ref="AN92:AN126" si="52">AO92*(Y92^0.5)</f>
        <v>0.709053795843449</v>
      </c>
      <c r="AO92" s="42">
        <v>0.289470000000001</v>
      </c>
      <c r="AP92" s="46">
        <f t="shared" ref="AP92:AP123" si="53">LN(AM92)-LN(AJ92)</f>
        <v>0.119736318456205</v>
      </c>
      <c r="AQ92" s="46">
        <f t="shared" ref="AQ92:AQ123" si="54">(AN92^2)/(Y92*(AM92^2))+(AK92^2)/(Y92*(AJ92^2))</f>
        <v>0.00428118841280385</v>
      </c>
      <c r="AR92" s="10">
        <v>-6.33301</v>
      </c>
      <c r="AS92" s="46">
        <f t="shared" ref="AS92:AS126" si="55">AT92*(Y92^0.5)</f>
        <v>0.839734073620932</v>
      </c>
      <c r="AT92" s="10">
        <v>0.342820000000001</v>
      </c>
      <c r="AU92" s="10">
        <v>-7.92141</v>
      </c>
      <c r="AV92" s="46">
        <f>AW92*(Y92^0.5)</f>
        <v>0.421091781681856</v>
      </c>
      <c r="AW92" s="10">
        <v>0.17191</v>
      </c>
      <c r="AX92" s="50">
        <f t="shared" ref="AX92:AX123" si="56">(((Y92-1)*(AV92^2)+(Y92-1)*(AS92^2))/(Y92+Y92-2))^0.5</f>
        <v>0.664255825341413</v>
      </c>
      <c r="AY92" s="46">
        <f t="shared" ref="AY92:AY123" si="57">(AU92-AR92)/AX92</f>
        <v>-2.39124737699304</v>
      </c>
      <c r="AZ92" s="46">
        <f t="shared" ref="AZ92:AZ123" si="58">((Y92+Y92)/(Y92*Y92))+(AY92^2)/(2*(Y92+Y92))</f>
        <v>0.571586000749004</v>
      </c>
      <c r="BA92" s="10">
        <v>4.98400000000004</v>
      </c>
      <c r="BB92" s="46">
        <f t="shared" ref="BB92:BB94" si="59">BA92*0.3337</f>
        <v>1.66316080000001</v>
      </c>
      <c r="BD92" s="10">
        <v>6.64499999999998</v>
      </c>
      <c r="BE92" s="46">
        <f t="shared" ref="BE92:BE94" si="60">BD92*0.3299</f>
        <v>2.19218549999999</v>
      </c>
      <c r="BG92" s="46">
        <f t="shared" si="45"/>
        <v>0.287631910680046</v>
      </c>
      <c r="BH92" s="46">
        <f t="shared" si="46"/>
        <v>0.0366982833333333</v>
      </c>
      <c r="CO92" s="10">
        <v>67.1907</v>
      </c>
      <c r="CP92" s="10">
        <v>3.42859999999999</v>
      </c>
      <c r="CR92" s="10">
        <v>71.4934</v>
      </c>
      <c r="CS92" s="10">
        <v>2.00080000000001</v>
      </c>
      <c r="CU92" s="46">
        <f>LN(CR92)-LN(CO92)</f>
        <v>0.0620702926522512</v>
      </c>
      <c r="CV92" s="46">
        <f>(CS92^2)/(Y92*(CR92^2))+(CP92^2)/(Y92*(CO92^2))</f>
        <v>0.000564508516352382</v>
      </c>
    </row>
    <row r="93" spans="1:100">
      <c r="A93" s="1">
        <v>17</v>
      </c>
      <c r="B93" s="1" t="s">
        <v>171</v>
      </c>
      <c r="C93" s="1" t="s">
        <v>168</v>
      </c>
      <c r="D93" s="1" t="s">
        <v>169</v>
      </c>
      <c r="E93" s="1">
        <v>36.95</v>
      </c>
      <c r="F93" s="1">
        <v>100.85</v>
      </c>
      <c r="G93" s="6">
        <v>36.95</v>
      </c>
      <c r="H93" s="6">
        <v>100.85</v>
      </c>
      <c r="I93" s="1">
        <v>1</v>
      </c>
      <c r="J93" s="4" t="s">
        <v>94</v>
      </c>
      <c r="K93" s="1" t="s">
        <v>170</v>
      </c>
      <c r="L93" s="7">
        <v>3140</v>
      </c>
      <c r="M93" s="7">
        <v>0.8</v>
      </c>
      <c r="N93" s="7">
        <v>398.2</v>
      </c>
      <c r="O93" s="28">
        <v>1</v>
      </c>
      <c r="P93" s="1" t="s">
        <v>75</v>
      </c>
      <c r="Q93" s="1" t="s">
        <v>75</v>
      </c>
      <c r="R93" s="4">
        <v>2012</v>
      </c>
      <c r="S93" s="35" t="s">
        <v>86</v>
      </c>
      <c r="T93" s="9">
        <v>4</v>
      </c>
      <c r="U93" s="34" t="s">
        <v>77</v>
      </c>
      <c r="V93" s="6">
        <v>0.98</v>
      </c>
      <c r="W93" s="6">
        <v>0.460999995470047</v>
      </c>
      <c r="Y93" s="9">
        <v>6</v>
      </c>
      <c r="Z93" s="1" t="s">
        <v>113</v>
      </c>
      <c r="AA93" s="4" t="s">
        <v>98</v>
      </c>
      <c r="AB93" s="10">
        <v>14.9171214285714</v>
      </c>
      <c r="AC93" s="46">
        <f>AB93*0.3058</f>
        <v>4.56165573285713</v>
      </c>
      <c r="AE93" s="10">
        <v>17.8216292857143</v>
      </c>
      <c r="AF93" s="46">
        <f>AE93*0.2904</f>
        <v>5.17540114457143</v>
      </c>
      <c r="AH93" s="46">
        <f t="shared" si="49"/>
        <v>0.177903205618301</v>
      </c>
      <c r="AI93" s="46">
        <f t="shared" si="50"/>
        <v>0.0296409666666667</v>
      </c>
      <c r="AJ93" s="10">
        <v>7.96445571428571</v>
      </c>
      <c r="AK93" s="46">
        <f>AJ93*0.3287</f>
        <v>2.61791659328571</v>
      </c>
      <c r="AM93" s="10">
        <v>9.36312714285714</v>
      </c>
      <c r="AN93" s="46">
        <f>AM93*0.3287</f>
        <v>3.07765989185714</v>
      </c>
      <c r="AP93" s="46">
        <f t="shared" si="53"/>
        <v>0.161790724802215</v>
      </c>
      <c r="AQ93" s="46">
        <f t="shared" si="54"/>
        <v>0.0360145633333333</v>
      </c>
      <c r="AR93" s="10">
        <v>-6.67513285714286</v>
      </c>
      <c r="AS93" s="46">
        <f>ABS(AR93)*0.4201</f>
        <v>2.80422331328572</v>
      </c>
      <c r="AU93" s="10">
        <v>-8.16508928571428</v>
      </c>
      <c r="AV93" s="46">
        <f>ABS(AU93)*0.4327</f>
        <v>3.53303413392857</v>
      </c>
      <c r="AX93" s="50">
        <f t="shared" si="56"/>
        <v>3.1895139584488</v>
      </c>
      <c r="AY93" s="46">
        <f t="shared" si="57"/>
        <v>-0.467142156448204</v>
      </c>
      <c r="AZ93" s="46">
        <f t="shared" si="58"/>
        <v>0.342425908097128</v>
      </c>
      <c r="BA93" s="10">
        <v>227.379</v>
      </c>
      <c r="BB93" s="46">
        <f t="shared" si="59"/>
        <v>75.8763723</v>
      </c>
      <c r="BD93" s="10">
        <v>256.046833333333</v>
      </c>
      <c r="BE93" s="46">
        <f t="shared" si="60"/>
        <v>84.4698503166666</v>
      </c>
      <c r="BG93" s="46">
        <f t="shared" si="45"/>
        <v>0.118742141688807</v>
      </c>
      <c r="BH93" s="46">
        <f t="shared" si="46"/>
        <v>0.0366982833333333</v>
      </c>
      <c r="BI93" s="10">
        <v>1155.55616666667</v>
      </c>
      <c r="BJ93" s="46">
        <f>BI93*0.3546</f>
        <v>409.760216700001</v>
      </c>
      <c r="BL93" s="10">
        <v>1231.37283333333</v>
      </c>
      <c r="BM93" s="46">
        <f>BL93*0.3943</f>
        <v>485.530308183332</v>
      </c>
      <c r="BO93" s="46">
        <f>LN(BL93)-LN(BI93)</f>
        <v>0.0635479139843937</v>
      </c>
      <c r="BP93" s="46">
        <f>(BM93^2)/(Y93*(BL93^2))+(BJ93^2)/(Y93*(BI93^2))</f>
        <v>0.0468689416666667</v>
      </c>
      <c r="CO93" s="10">
        <v>75.5337</v>
      </c>
      <c r="CP93" s="10">
        <v>1.4286</v>
      </c>
      <c r="CR93" s="10">
        <v>85.5506</v>
      </c>
      <c r="CS93" s="10">
        <v>1.4277</v>
      </c>
      <c r="CU93" s="46">
        <f>LN(CR93)-LN(CO93)</f>
        <v>0.124529099473094</v>
      </c>
      <c r="CV93" s="46">
        <f>(CS93^2)/(Y93*(CR93^2))+(CP93^2)/(Y93*(CO93^2))</f>
        <v>0.000106036471133845</v>
      </c>
    </row>
    <row r="94" spans="1:100">
      <c r="A94" s="1">
        <v>17</v>
      </c>
      <c r="B94" s="1" t="s">
        <v>167</v>
      </c>
      <c r="C94" s="1" t="s">
        <v>168</v>
      </c>
      <c r="D94" s="1" t="s">
        <v>169</v>
      </c>
      <c r="E94" s="1">
        <v>36.95</v>
      </c>
      <c r="F94" s="1">
        <v>100.85</v>
      </c>
      <c r="G94" s="6">
        <v>36.95</v>
      </c>
      <c r="H94" s="6">
        <v>100.85</v>
      </c>
      <c r="I94" s="1">
        <v>1</v>
      </c>
      <c r="J94" s="4" t="s">
        <v>94</v>
      </c>
      <c r="K94" s="1" t="s">
        <v>170</v>
      </c>
      <c r="L94" s="7">
        <v>3140</v>
      </c>
      <c r="M94" s="7">
        <v>0.8</v>
      </c>
      <c r="N94" s="7">
        <v>398.2</v>
      </c>
      <c r="O94" s="28">
        <v>1</v>
      </c>
      <c r="P94" s="1" t="s">
        <v>75</v>
      </c>
      <c r="Q94" s="1" t="s">
        <v>75</v>
      </c>
      <c r="R94" s="1">
        <v>2013</v>
      </c>
      <c r="S94" s="35" t="s">
        <v>86</v>
      </c>
      <c r="T94" s="9">
        <v>4</v>
      </c>
      <c r="U94" s="34" t="s">
        <v>77</v>
      </c>
      <c r="V94" s="6">
        <v>0.98</v>
      </c>
      <c r="W94" s="6">
        <v>0.460999995470047</v>
      </c>
      <c r="Y94" s="9">
        <v>6</v>
      </c>
      <c r="Z94" s="1" t="s">
        <v>113</v>
      </c>
      <c r="AA94" s="4" t="s">
        <v>98</v>
      </c>
      <c r="AB94" s="10">
        <v>12.3214</v>
      </c>
      <c r="AC94" s="46">
        <f t="shared" si="47"/>
        <v>2.1871493913311</v>
      </c>
      <c r="AD94" s="10">
        <v>0.892899999999999</v>
      </c>
      <c r="AE94" s="10">
        <v>15</v>
      </c>
      <c r="AF94" s="46">
        <f t="shared" si="48"/>
        <v>1.74967052327002</v>
      </c>
      <c r="AG94" s="10">
        <v>0.7143</v>
      </c>
      <c r="AH94" s="46">
        <f t="shared" si="49"/>
        <v>0.196712613089323</v>
      </c>
      <c r="AI94" s="46">
        <f t="shared" si="50"/>
        <v>0.00751919055231316</v>
      </c>
      <c r="AJ94" s="54">
        <v>8.13101</v>
      </c>
      <c r="AK94" s="46">
        <f t="shared" si="51"/>
        <v>0.706579811203238</v>
      </c>
      <c r="AL94" s="10">
        <v>0.288460000000001</v>
      </c>
      <c r="AM94" s="10">
        <v>8.36038</v>
      </c>
      <c r="AN94" s="46">
        <f t="shared" si="52"/>
        <v>2.4562188410337</v>
      </c>
      <c r="AO94" s="10">
        <f>AM93-AM94</f>
        <v>1.00274714285714</v>
      </c>
      <c r="AP94" s="46">
        <f t="shared" si="53"/>
        <v>0.0278187335230684</v>
      </c>
      <c r="AQ94" s="46">
        <f t="shared" si="54"/>
        <v>0.015644278435296</v>
      </c>
      <c r="AR94" s="54">
        <v>-5.29568</v>
      </c>
      <c r="AS94" s="46">
        <f t="shared" si="55"/>
        <v>0.418666786836501</v>
      </c>
      <c r="AT94" s="10">
        <v>0.17092</v>
      </c>
      <c r="AU94" s="54">
        <v>-7.14047</v>
      </c>
      <c r="AV94" s="46">
        <f>AW94*(Y94^0.5)</f>
        <v>0.834957568622504</v>
      </c>
      <c r="AW94" s="10">
        <v>0.340870000000001</v>
      </c>
      <c r="AX94" s="50">
        <f t="shared" si="56"/>
        <v>0.660468023374336</v>
      </c>
      <c r="AY94" s="46">
        <f t="shared" si="57"/>
        <v>-2.7931556634263</v>
      </c>
      <c r="AZ94" s="46">
        <f t="shared" si="58"/>
        <v>0.658404940005434</v>
      </c>
      <c r="BA94" s="10">
        <v>13.109</v>
      </c>
      <c r="BB94" s="46">
        <f t="shared" si="59"/>
        <v>4.3744733</v>
      </c>
      <c r="BD94" s="10">
        <v>11.469</v>
      </c>
      <c r="BE94" s="46">
        <f t="shared" si="60"/>
        <v>3.7836231</v>
      </c>
      <c r="BG94" s="46">
        <f t="shared" si="45"/>
        <v>-0.133651273833287</v>
      </c>
      <c r="BH94" s="46">
        <f t="shared" si="46"/>
        <v>0.0366982833333333</v>
      </c>
      <c r="CO94" s="10">
        <v>69.5902</v>
      </c>
      <c r="CP94" s="10">
        <v>1.99760000000001</v>
      </c>
      <c r="CR94" s="10">
        <v>78.1777</v>
      </c>
      <c r="CS94" s="10">
        <v>2.0016</v>
      </c>
      <c r="CU94" s="46">
        <f>LN(CR94)-LN(CO94)</f>
        <v>0.116360687814457</v>
      </c>
      <c r="CV94" s="46">
        <f>(CS94^2)/(Y94*(CR94^2))+(CP94^2)/(Y94*(CO94^2))</f>
        <v>0.000246585386796048</v>
      </c>
    </row>
    <row r="95" spans="1:52">
      <c r="A95" s="1">
        <v>18</v>
      </c>
      <c r="B95" s="1" t="s">
        <v>172</v>
      </c>
      <c r="C95" s="1" t="s">
        <v>173</v>
      </c>
      <c r="D95" s="1" t="s">
        <v>174</v>
      </c>
      <c r="E95" s="1">
        <v>53.05</v>
      </c>
      <c r="F95" s="1" t="s">
        <v>175</v>
      </c>
      <c r="G95" s="6">
        <v>53.05</v>
      </c>
      <c r="H95" s="6">
        <v>-3.47</v>
      </c>
      <c r="I95" s="1">
        <v>1</v>
      </c>
      <c r="J95" s="4" t="s">
        <v>94</v>
      </c>
      <c r="K95" s="1" t="s">
        <v>176</v>
      </c>
      <c r="L95" s="7">
        <v>490</v>
      </c>
      <c r="M95" s="7">
        <v>7.4</v>
      </c>
      <c r="N95" s="7">
        <v>1263</v>
      </c>
      <c r="O95" s="8">
        <v>4</v>
      </c>
      <c r="P95" s="1" t="s">
        <v>177</v>
      </c>
      <c r="Q95" s="1" t="s">
        <v>178</v>
      </c>
      <c r="R95" s="1">
        <v>2013</v>
      </c>
      <c r="S95" s="34" t="s">
        <v>96</v>
      </c>
      <c r="T95" s="9">
        <v>14</v>
      </c>
      <c r="U95" s="34" t="s">
        <v>77</v>
      </c>
      <c r="V95" s="6">
        <v>1.05</v>
      </c>
      <c r="W95" s="6">
        <v>0.460999995470047</v>
      </c>
      <c r="Y95" s="9">
        <v>3</v>
      </c>
      <c r="Z95" s="1" t="s">
        <v>113</v>
      </c>
      <c r="AA95" s="4" t="s">
        <v>98</v>
      </c>
      <c r="AB95" s="10">
        <v>5.22</v>
      </c>
      <c r="AC95" s="46">
        <f t="shared" si="47"/>
        <v>1.40296115413079</v>
      </c>
      <c r="AD95" s="10">
        <v>0.81</v>
      </c>
      <c r="AE95" s="10">
        <v>5.42</v>
      </c>
      <c r="AF95" s="46">
        <f t="shared" si="48"/>
        <v>1.48956369450923</v>
      </c>
      <c r="AG95" s="10">
        <v>0.86</v>
      </c>
      <c r="AH95" s="46">
        <f t="shared" si="49"/>
        <v>0.0375984135570075</v>
      </c>
      <c r="AI95" s="46">
        <f t="shared" si="50"/>
        <v>0.0492551504333091</v>
      </c>
      <c r="AJ95" s="54">
        <v>2.94</v>
      </c>
      <c r="AK95" s="46">
        <f t="shared" si="51"/>
        <v>0.814063879557372</v>
      </c>
      <c r="AL95" s="54">
        <v>0.47</v>
      </c>
      <c r="AM95" s="54">
        <v>2.75</v>
      </c>
      <c r="AN95" s="46">
        <f t="shared" si="52"/>
        <v>0.883345911860127</v>
      </c>
      <c r="AO95" s="54">
        <v>0.51</v>
      </c>
      <c r="AP95" s="46">
        <f t="shared" si="53"/>
        <v>-0.0668086696721104</v>
      </c>
      <c r="AQ95" s="46">
        <f t="shared" si="54"/>
        <v>0.0599498695255918</v>
      </c>
      <c r="AR95" s="54">
        <v>-2.23</v>
      </c>
      <c r="AS95" s="46">
        <f t="shared" si="55"/>
        <v>1.0738715006927</v>
      </c>
      <c r="AT95" s="54">
        <v>0.62</v>
      </c>
      <c r="AU95" s="54">
        <v>-2.6</v>
      </c>
      <c r="AV95" s="46">
        <f t="shared" ref="AV95:AV100" si="61">AW95*(Y95^0.5)</f>
        <v>0.935307436087194</v>
      </c>
      <c r="AW95" s="54">
        <v>0.54</v>
      </c>
      <c r="AX95" s="50">
        <f t="shared" si="56"/>
        <v>1.00697567001393</v>
      </c>
      <c r="AY95" s="46">
        <f t="shared" si="57"/>
        <v>-0.367436881563268</v>
      </c>
      <c r="AZ95" s="46">
        <f t="shared" si="58"/>
        <v>0.677917488494412</v>
      </c>
    </row>
    <row r="96" spans="1:52">
      <c r="A96" s="1">
        <v>18</v>
      </c>
      <c r="B96" s="1" t="s">
        <v>172</v>
      </c>
      <c r="C96" s="1" t="s">
        <v>173</v>
      </c>
      <c r="D96" s="1" t="s">
        <v>179</v>
      </c>
      <c r="E96" s="1">
        <v>52.4</v>
      </c>
      <c r="F96" s="1">
        <v>5.92</v>
      </c>
      <c r="G96" s="6">
        <v>52.4</v>
      </c>
      <c r="H96" s="6">
        <v>5.92</v>
      </c>
      <c r="I96" s="1">
        <v>1</v>
      </c>
      <c r="J96" s="4" t="s">
        <v>94</v>
      </c>
      <c r="K96" s="1" t="s">
        <v>176</v>
      </c>
      <c r="L96" s="7">
        <v>25</v>
      </c>
      <c r="M96" s="7">
        <v>8.9</v>
      </c>
      <c r="N96" s="7">
        <v>1005</v>
      </c>
      <c r="O96" s="8">
        <v>4</v>
      </c>
      <c r="P96" s="1" t="s">
        <v>177</v>
      </c>
      <c r="Q96" s="1" t="s">
        <v>178</v>
      </c>
      <c r="R96" s="1">
        <v>2013</v>
      </c>
      <c r="S96" s="34" t="s">
        <v>96</v>
      </c>
      <c r="T96" s="9">
        <v>14</v>
      </c>
      <c r="U96" s="34" t="s">
        <v>77</v>
      </c>
      <c r="V96" s="6">
        <v>1.05</v>
      </c>
      <c r="W96" s="6">
        <v>0.460999995470047</v>
      </c>
      <c r="Y96" s="9">
        <v>3</v>
      </c>
      <c r="Z96" s="1" t="s">
        <v>113</v>
      </c>
      <c r="AA96" s="4" t="s">
        <v>98</v>
      </c>
      <c r="AB96" s="10">
        <v>2.88</v>
      </c>
      <c r="AC96" s="46">
        <f t="shared" si="47"/>
        <v>0.796743371481684</v>
      </c>
      <c r="AD96" s="10">
        <v>0.46</v>
      </c>
      <c r="AE96" s="10">
        <v>3.85</v>
      </c>
      <c r="AF96" s="46">
        <f t="shared" si="48"/>
        <v>1.19511505722253</v>
      </c>
      <c r="AG96" s="10">
        <v>0.69</v>
      </c>
      <c r="AH96" s="46">
        <f t="shared" si="49"/>
        <v>0.290282854151839</v>
      </c>
      <c r="AI96" s="46">
        <f t="shared" si="50"/>
        <v>0.0576312759761082</v>
      </c>
      <c r="AJ96" s="54">
        <v>1.63</v>
      </c>
      <c r="AK96" s="46">
        <f t="shared" si="51"/>
        <v>0.536935750346352</v>
      </c>
      <c r="AL96" s="54">
        <v>0.31</v>
      </c>
      <c r="AM96" s="54">
        <v>1.58</v>
      </c>
      <c r="AN96" s="46">
        <f t="shared" si="52"/>
        <v>0.554256258422041</v>
      </c>
      <c r="AO96" s="54">
        <v>0.32</v>
      </c>
      <c r="AP96" s="46">
        <f t="shared" si="53"/>
        <v>-0.0311551677797954</v>
      </c>
      <c r="AQ96" s="46">
        <f t="shared" si="54"/>
        <v>0.0771890399815088</v>
      </c>
      <c r="AR96" s="54">
        <v>-1.26</v>
      </c>
      <c r="AS96" s="46">
        <f t="shared" si="55"/>
        <v>0.640858798800485</v>
      </c>
      <c r="AT96" s="54">
        <v>0.37</v>
      </c>
      <c r="AU96" s="54">
        <v>-2.28</v>
      </c>
      <c r="AV96" s="46">
        <f t="shared" si="61"/>
        <v>0.935307436087194</v>
      </c>
      <c r="AW96" s="54">
        <v>0.54</v>
      </c>
      <c r="AX96" s="50">
        <f t="shared" si="56"/>
        <v>0.801716907642592</v>
      </c>
      <c r="AY96" s="46">
        <f t="shared" si="57"/>
        <v>-1.27226953838264</v>
      </c>
      <c r="AZ96" s="46">
        <f t="shared" si="58"/>
        <v>0.801555814858032</v>
      </c>
    </row>
    <row r="97" spans="1:52">
      <c r="A97" s="1">
        <v>18</v>
      </c>
      <c r="B97" s="1" t="s">
        <v>172</v>
      </c>
      <c r="C97" s="1" t="s">
        <v>173</v>
      </c>
      <c r="D97" s="1" t="s">
        <v>180</v>
      </c>
      <c r="E97" s="1">
        <v>56.38</v>
      </c>
      <c r="F97" s="1">
        <v>10.95</v>
      </c>
      <c r="G97" s="6">
        <v>56.38</v>
      </c>
      <c r="H97" s="6">
        <v>10.95</v>
      </c>
      <c r="I97" s="1">
        <v>1</v>
      </c>
      <c r="J97" s="4" t="s">
        <v>94</v>
      </c>
      <c r="K97" s="1" t="s">
        <v>176</v>
      </c>
      <c r="L97" s="7">
        <v>58</v>
      </c>
      <c r="M97" s="7">
        <v>9.4</v>
      </c>
      <c r="N97" s="7">
        <v>757</v>
      </c>
      <c r="O97" s="8">
        <v>4</v>
      </c>
      <c r="P97" s="1" t="s">
        <v>177</v>
      </c>
      <c r="Q97" s="1" t="s">
        <v>178</v>
      </c>
      <c r="R97" s="1">
        <v>2013</v>
      </c>
      <c r="S97" s="34" t="s">
        <v>76</v>
      </c>
      <c r="T97" s="9">
        <v>7</v>
      </c>
      <c r="U97" s="34" t="s">
        <v>77</v>
      </c>
      <c r="V97" s="6">
        <v>1.05</v>
      </c>
      <c r="W97" s="6">
        <v>0.460999995470047</v>
      </c>
      <c r="Y97" s="9">
        <v>3</v>
      </c>
      <c r="Z97" s="1" t="s">
        <v>113</v>
      </c>
      <c r="AA97" s="4" t="s">
        <v>98</v>
      </c>
      <c r="AB97" s="10">
        <v>8.72</v>
      </c>
      <c r="AC97" s="46">
        <f t="shared" si="47"/>
        <v>1.45492267835786</v>
      </c>
      <c r="AD97" s="10">
        <v>0.84</v>
      </c>
      <c r="AE97" s="10">
        <v>9.2</v>
      </c>
      <c r="AF97" s="46">
        <f t="shared" si="48"/>
        <v>1.36832013797941</v>
      </c>
      <c r="AG97" s="10">
        <v>0.79</v>
      </c>
      <c r="AH97" s="46">
        <f t="shared" si="49"/>
        <v>0.0535842461341063</v>
      </c>
      <c r="AI97" s="46">
        <f t="shared" si="50"/>
        <v>0.0166531041563876</v>
      </c>
      <c r="AJ97" s="54">
        <v>3.54</v>
      </c>
      <c r="AK97" s="46">
        <f t="shared" si="51"/>
        <v>0.658179306876173</v>
      </c>
      <c r="AL97" s="54">
        <v>0.38</v>
      </c>
      <c r="AM97" s="54">
        <v>3.49</v>
      </c>
      <c r="AN97" s="46">
        <f t="shared" si="52"/>
        <v>0.623538290724796</v>
      </c>
      <c r="AO97" s="54">
        <v>0.36</v>
      </c>
      <c r="AP97" s="46">
        <f t="shared" si="53"/>
        <v>-0.0142249909313474</v>
      </c>
      <c r="AQ97" s="46">
        <f t="shared" si="54"/>
        <v>0.0221631769140042</v>
      </c>
      <c r="AR97" s="54">
        <v>-5.18</v>
      </c>
      <c r="AS97" s="46">
        <f t="shared" si="55"/>
        <v>1.0738715006927</v>
      </c>
      <c r="AT97" s="54">
        <v>0.62</v>
      </c>
      <c r="AU97" s="54">
        <v>-5.71</v>
      </c>
      <c r="AV97" s="46">
        <f t="shared" si="61"/>
        <v>0.969948452238571</v>
      </c>
      <c r="AW97" s="54">
        <v>0.56</v>
      </c>
      <c r="AX97" s="50">
        <f t="shared" si="56"/>
        <v>1.02323017938292</v>
      </c>
      <c r="AY97" s="46">
        <f t="shared" si="57"/>
        <v>-0.517967521559644</v>
      </c>
      <c r="AZ97" s="46">
        <f t="shared" si="58"/>
        <v>0.689024196115887</v>
      </c>
    </row>
    <row r="98" spans="1:52">
      <c r="A98" s="1">
        <v>18</v>
      </c>
      <c r="B98" s="1" t="s">
        <v>172</v>
      </c>
      <c r="C98" s="1" t="s">
        <v>173</v>
      </c>
      <c r="D98" s="1" t="s">
        <v>181</v>
      </c>
      <c r="E98" s="1">
        <v>56.38</v>
      </c>
      <c r="F98" s="1">
        <v>10.95</v>
      </c>
      <c r="G98" s="6">
        <v>56.38</v>
      </c>
      <c r="H98" s="6">
        <v>10.95</v>
      </c>
      <c r="I98" s="1">
        <v>1</v>
      </c>
      <c r="J98" s="4" t="s">
        <v>94</v>
      </c>
      <c r="K98" s="1" t="s">
        <v>176</v>
      </c>
      <c r="L98" s="7">
        <v>58</v>
      </c>
      <c r="M98" s="7">
        <v>8.7</v>
      </c>
      <c r="N98" s="7">
        <v>669</v>
      </c>
      <c r="O98" s="8">
        <v>4</v>
      </c>
      <c r="P98" s="1" t="s">
        <v>177</v>
      </c>
      <c r="Q98" s="1" t="s">
        <v>178</v>
      </c>
      <c r="R98" s="1">
        <v>2013</v>
      </c>
      <c r="S98" s="34" t="s">
        <v>96</v>
      </c>
      <c r="T98" s="9">
        <v>14</v>
      </c>
      <c r="U98" s="34" t="s">
        <v>77</v>
      </c>
      <c r="V98" s="6">
        <v>1.05</v>
      </c>
      <c r="W98" s="6">
        <v>0.460999995470047</v>
      </c>
      <c r="Y98" s="9">
        <v>3</v>
      </c>
      <c r="Z98" s="1" t="s">
        <v>113</v>
      </c>
      <c r="AA98" s="4" t="s">
        <v>98</v>
      </c>
      <c r="AB98" s="10">
        <v>9.87</v>
      </c>
      <c r="AC98" s="46">
        <f t="shared" si="47"/>
        <v>2.35558909829367</v>
      </c>
      <c r="AD98" s="10">
        <v>1.36</v>
      </c>
      <c r="AE98" s="10">
        <v>91.6</v>
      </c>
      <c r="AF98" s="46">
        <f t="shared" si="48"/>
        <v>2.14774300138541</v>
      </c>
      <c r="AG98" s="10">
        <v>1.24</v>
      </c>
      <c r="AH98" s="46">
        <f t="shared" si="49"/>
        <v>2.22793141823469</v>
      </c>
      <c r="AI98" s="46">
        <f t="shared" si="50"/>
        <v>0.0191696922591532</v>
      </c>
      <c r="AJ98" s="54">
        <v>4.1</v>
      </c>
      <c r="AK98" s="46">
        <f t="shared" si="51"/>
        <v>1.17779454914684</v>
      </c>
      <c r="AL98" s="54">
        <v>0.68</v>
      </c>
      <c r="AM98" s="54">
        <v>3.6</v>
      </c>
      <c r="AN98" s="46">
        <f t="shared" si="52"/>
        <v>0.900666419935816</v>
      </c>
      <c r="AO98" s="54">
        <v>0.52</v>
      </c>
      <c r="AP98" s="46">
        <f t="shared" si="53"/>
        <v>-0.130053128248198</v>
      </c>
      <c r="AQ98" s="46">
        <f t="shared" si="54"/>
        <v>0.0483716335808345</v>
      </c>
      <c r="AR98" s="54">
        <v>-5.76</v>
      </c>
      <c r="AS98" s="46">
        <f t="shared" si="55"/>
        <v>1.61080725103906</v>
      </c>
      <c r="AT98" s="54">
        <v>0.93</v>
      </c>
      <c r="AU98" s="54">
        <v>-5.56</v>
      </c>
      <c r="AV98" s="46">
        <f t="shared" si="61"/>
        <v>1.40296115413079</v>
      </c>
      <c r="AW98" s="54">
        <v>0.81</v>
      </c>
      <c r="AX98" s="50">
        <f t="shared" si="56"/>
        <v>1.51046350502089</v>
      </c>
      <c r="AY98" s="46">
        <f t="shared" si="57"/>
        <v>0.132409687049826</v>
      </c>
      <c r="AZ98" s="46">
        <f t="shared" si="58"/>
        <v>0.668127693768719</v>
      </c>
    </row>
    <row r="99" spans="1:52">
      <c r="A99" s="1">
        <v>18</v>
      </c>
      <c r="B99" s="1" t="s">
        <v>172</v>
      </c>
      <c r="C99" s="1" t="s">
        <v>173</v>
      </c>
      <c r="D99" s="1" t="s">
        <v>182</v>
      </c>
      <c r="E99" s="1">
        <v>46.88</v>
      </c>
      <c r="F99" s="1">
        <v>19.38</v>
      </c>
      <c r="G99" s="6">
        <v>46.88</v>
      </c>
      <c r="H99" s="6">
        <v>19.38</v>
      </c>
      <c r="I99" s="1">
        <v>1</v>
      </c>
      <c r="J99" s="4" t="s">
        <v>94</v>
      </c>
      <c r="K99" s="1" t="s">
        <v>176</v>
      </c>
      <c r="L99" s="7">
        <v>130</v>
      </c>
      <c r="M99" s="7">
        <v>10.5</v>
      </c>
      <c r="N99" s="7">
        <v>558</v>
      </c>
      <c r="O99" s="8">
        <v>4</v>
      </c>
      <c r="P99" s="1" t="s">
        <v>177</v>
      </c>
      <c r="Q99" s="1" t="s">
        <v>178</v>
      </c>
      <c r="R99" s="1">
        <v>2013</v>
      </c>
      <c r="S99" s="34" t="s">
        <v>96</v>
      </c>
      <c r="T99" s="9">
        <v>12</v>
      </c>
      <c r="U99" s="34" t="s">
        <v>77</v>
      </c>
      <c r="V99" s="6">
        <v>1.05</v>
      </c>
      <c r="W99" s="6">
        <v>0.460999995470047</v>
      </c>
      <c r="Y99" s="9">
        <v>3</v>
      </c>
      <c r="Z99" s="1" t="s">
        <v>113</v>
      </c>
      <c r="AA99" s="4" t="s">
        <v>98</v>
      </c>
      <c r="AB99" s="10">
        <v>2.71</v>
      </c>
      <c r="AC99" s="46">
        <f t="shared" si="47"/>
        <v>1.09119200876839</v>
      </c>
      <c r="AD99" s="10">
        <v>0.63</v>
      </c>
      <c r="AE99" s="10">
        <v>1.77</v>
      </c>
      <c r="AF99" s="46">
        <f t="shared" si="48"/>
        <v>0.71014083110324</v>
      </c>
      <c r="AG99" s="10">
        <v>0.41</v>
      </c>
      <c r="AH99" s="46">
        <f t="shared" si="49"/>
        <v>-0.425969088305872</v>
      </c>
      <c r="AI99" s="46">
        <f t="shared" si="50"/>
        <v>0.107699738492417</v>
      </c>
      <c r="AJ99" s="54">
        <v>1.7</v>
      </c>
      <c r="AK99" s="46">
        <f t="shared" si="51"/>
        <v>0.692820323027551</v>
      </c>
      <c r="AL99" s="54">
        <v>0.4</v>
      </c>
      <c r="AM99" s="54">
        <v>1.4</v>
      </c>
      <c r="AN99" s="46">
        <f t="shared" si="52"/>
        <v>0.519615242270663</v>
      </c>
      <c r="AO99" s="54">
        <v>0.3</v>
      </c>
      <c r="AP99" s="46">
        <f t="shared" si="53"/>
        <v>-0.194156014440957</v>
      </c>
      <c r="AQ99" s="46">
        <f t="shared" si="54"/>
        <v>0.101281689146247</v>
      </c>
      <c r="AR99" s="54">
        <v>-1.01</v>
      </c>
      <c r="AS99" s="46">
        <f t="shared" si="55"/>
        <v>0.502294734194974</v>
      </c>
      <c r="AT99" s="54">
        <v>0.29</v>
      </c>
      <c r="AU99" s="54">
        <v>-0.37</v>
      </c>
      <c r="AV99" s="46">
        <f t="shared" si="61"/>
        <v>0.27712812921102</v>
      </c>
      <c r="AW99" s="10">
        <v>0.16</v>
      </c>
      <c r="AX99" s="50">
        <f t="shared" si="56"/>
        <v>0.405647630339436</v>
      </c>
      <c r="AY99" s="46">
        <f t="shared" si="57"/>
        <v>1.57772399524302</v>
      </c>
      <c r="AZ99" s="46">
        <f t="shared" si="58"/>
        <v>0.8741010837638</v>
      </c>
    </row>
    <row r="100" spans="1:52">
      <c r="A100" s="1">
        <v>18</v>
      </c>
      <c r="B100" s="1" t="s">
        <v>172</v>
      </c>
      <c r="C100" s="1" t="s">
        <v>173</v>
      </c>
      <c r="D100" s="1" t="s">
        <v>183</v>
      </c>
      <c r="E100" s="1">
        <v>40.62</v>
      </c>
      <c r="F100" s="1">
        <v>8.17</v>
      </c>
      <c r="G100" s="6">
        <v>40.62</v>
      </c>
      <c r="H100" s="6">
        <v>8.17</v>
      </c>
      <c r="I100" s="1">
        <v>1</v>
      </c>
      <c r="J100" s="4" t="s">
        <v>94</v>
      </c>
      <c r="K100" s="1" t="s">
        <v>176</v>
      </c>
      <c r="L100" s="7">
        <v>40</v>
      </c>
      <c r="M100" s="7">
        <v>16.1</v>
      </c>
      <c r="N100" s="7">
        <v>544</v>
      </c>
      <c r="O100" s="8">
        <v>4</v>
      </c>
      <c r="P100" s="1" t="s">
        <v>177</v>
      </c>
      <c r="Q100" s="1" t="s">
        <v>178</v>
      </c>
      <c r="R100" s="1">
        <v>2013</v>
      </c>
      <c r="S100" s="34" t="s">
        <v>96</v>
      </c>
      <c r="T100" s="9">
        <v>12</v>
      </c>
      <c r="U100" s="34" t="s">
        <v>77</v>
      </c>
      <c r="V100" s="6">
        <v>1.05</v>
      </c>
      <c r="W100" s="6">
        <v>0.460999995470047</v>
      </c>
      <c r="Y100" s="9">
        <v>3</v>
      </c>
      <c r="Z100" s="1" t="s">
        <v>113</v>
      </c>
      <c r="AA100" s="4" t="s">
        <v>98</v>
      </c>
      <c r="AB100" s="10">
        <v>11.46</v>
      </c>
      <c r="AC100" s="46">
        <f t="shared" si="47"/>
        <v>2.11310198523403</v>
      </c>
      <c r="AD100" s="10">
        <v>1.22</v>
      </c>
      <c r="AE100" s="10">
        <v>14.73</v>
      </c>
      <c r="AF100" s="46">
        <f t="shared" si="48"/>
        <v>2.45951214674781</v>
      </c>
      <c r="AG100" s="10">
        <v>1.42</v>
      </c>
      <c r="AH100" s="46">
        <f t="shared" si="49"/>
        <v>0.251023519187945</v>
      </c>
      <c r="AI100" s="46">
        <f t="shared" si="50"/>
        <v>0.0206264709921233</v>
      </c>
      <c r="AJ100" s="54">
        <v>7.05</v>
      </c>
      <c r="AK100" s="46">
        <f t="shared" si="51"/>
        <v>1.17779454914684</v>
      </c>
      <c r="AL100" s="54">
        <v>0.68</v>
      </c>
      <c r="AM100" s="54">
        <v>8.14</v>
      </c>
      <c r="AN100" s="46">
        <f t="shared" si="52"/>
        <v>1.33367912182804</v>
      </c>
      <c r="AO100" s="54">
        <v>0.77</v>
      </c>
      <c r="AP100" s="46">
        <f t="shared" si="53"/>
        <v>0.143762563190272</v>
      </c>
      <c r="AQ100" s="46">
        <f t="shared" si="54"/>
        <v>0.0182514922885397</v>
      </c>
      <c r="AR100" s="54">
        <v>-4.05</v>
      </c>
      <c r="AS100" s="46">
        <f t="shared" si="55"/>
        <v>1.81865334794732</v>
      </c>
      <c r="AT100" s="54">
        <v>1.05</v>
      </c>
      <c r="AU100" s="54">
        <v>-6.17</v>
      </c>
      <c r="AV100" s="46">
        <f t="shared" si="61"/>
        <v>2.3209480821423</v>
      </c>
      <c r="AW100" s="54">
        <v>1.34</v>
      </c>
      <c r="AX100" s="50">
        <f t="shared" si="56"/>
        <v>2.08498201431091</v>
      </c>
      <c r="AY100" s="46">
        <f t="shared" si="57"/>
        <v>-1.01679534185366</v>
      </c>
      <c r="AZ100" s="46">
        <f t="shared" si="58"/>
        <v>0.752822730601275</v>
      </c>
    </row>
    <row r="101" spans="1:52">
      <c r="A101" s="1">
        <v>19</v>
      </c>
      <c r="B101" s="1" t="s">
        <v>184</v>
      </c>
      <c r="C101" s="1" t="s">
        <v>118</v>
      </c>
      <c r="D101" s="13" t="s">
        <v>84</v>
      </c>
      <c r="E101" s="1">
        <v>68.633</v>
      </c>
      <c r="F101" s="1" t="s">
        <v>85</v>
      </c>
      <c r="G101" s="6">
        <v>68.633</v>
      </c>
      <c r="H101" s="6">
        <v>-149.567</v>
      </c>
      <c r="I101" s="1">
        <v>2</v>
      </c>
      <c r="J101" s="1" t="s">
        <v>74</v>
      </c>
      <c r="K101" s="1" t="s">
        <v>74</v>
      </c>
      <c r="L101" s="7">
        <v>740</v>
      </c>
      <c r="M101" s="7">
        <v>-8.6</v>
      </c>
      <c r="N101" s="7">
        <v>11.6</v>
      </c>
      <c r="O101" s="8">
        <v>4</v>
      </c>
      <c r="P101" s="1" t="s">
        <v>177</v>
      </c>
      <c r="Q101" s="1" t="s">
        <v>185</v>
      </c>
      <c r="R101" s="1">
        <v>2002</v>
      </c>
      <c r="S101" s="34" t="s">
        <v>76</v>
      </c>
      <c r="T101" s="9">
        <v>7</v>
      </c>
      <c r="U101" s="34" t="s">
        <v>77</v>
      </c>
      <c r="V101" s="6">
        <v>1.75</v>
      </c>
      <c r="W101" s="6">
        <v>0.460999995470047</v>
      </c>
      <c r="Y101" s="9">
        <v>6</v>
      </c>
      <c r="Z101" s="1" t="s">
        <v>113</v>
      </c>
      <c r="AA101" s="4" t="s">
        <v>98</v>
      </c>
      <c r="AB101" s="10">
        <v>2.1792456</v>
      </c>
      <c r="AC101" s="46">
        <f>AB101*0.3058</f>
        <v>0.66641330448</v>
      </c>
      <c r="AE101" s="10">
        <v>2.462266</v>
      </c>
      <c r="AF101" s="46">
        <f>AE101*0.2904</f>
        <v>0.7150420464</v>
      </c>
      <c r="AH101" s="46">
        <f t="shared" si="49"/>
        <v>0.122103302303938</v>
      </c>
      <c r="AI101" s="46">
        <f t="shared" si="50"/>
        <v>0.0296409666666667</v>
      </c>
      <c r="AJ101" s="10">
        <v>2.0353614</v>
      </c>
      <c r="AK101" s="46">
        <f>AJ101*0.3287</f>
        <v>0.66902329218</v>
      </c>
      <c r="AM101" s="10">
        <v>1.8987304</v>
      </c>
      <c r="AN101" s="46">
        <f>AM101*0.2798</f>
        <v>0.53126476592</v>
      </c>
      <c r="AP101" s="46">
        <f t="shared" si="53"/>
        <v>-0.0694879429706114</v>
      </c>
      <c r="AQ101" s="46">
        <f t="shared" si="54"/>
        <v>0.0310552883333333</v>
      </c>
      <c r="AR101" s="10">
        <v>-0.1558686</v>
      </c>
      <c r="AS101" s="46">
        <f>ABS(AR101)*0.4201</f>
        <v>0.06548039886</v>
      </c>
      <c r="AU101" s="10">
        <v>-0.41502346</v>
      </c>
      <c r="AV101" s="46">
        <f>ABS(AU101)*0.4327</f>
        <v>0.179580651142</v>
      </c>
      <c r="AX101" s="50">
        <f t="shared" si="56"/>
        <v>0.135160816991185</v>
      </c>
      <c r="AY101" s="46">
        <f t="shared" si="57"/>
        <v>-1.91738157380997</v>
      </c>
      <c r="AZ101" s="46">
        <f t="shared" si="58"/>
        <v>0.486514670816083</v>
      </c>
    </row>
    <row r="102" spans="1:92">
      <c r="A102" s="1">
        <v>20</v>
      </c>
      <c r="B102" s="1" t="s">
        <v>186</v>
      </c>
      <c r="C102" s="1" t="s">
        <v>187</v>
      </c>
      <c r="D102" s="1" t="s">
        <v>169</v>
      </c>
      <c r="E102" s="1">
        <v>37.6</v>
      </c>
      <c r="F102" s="1">
        <v>101.32</v>
      </c>
      <c r="G102" s="6">
        <v>37.6</v>
      </c>
      <c r="H102" s="6">
        <v>101.32</v>
      </c>
      <c r="I102" s="1">
        <v>1</v>
      </c>
      <c r="J102" s="4" t="s">
        <v>94</v>
      </c>
      <c r="K102" s="1" t="s">
        <v>170</v>
      </c>
      <c r="L102" s="7">
        <v>315</v>
      </c>
      <c r="M102" s="7">
        <v>-1.2</v>
      </c>
      <c r="N102" s="7">
        <v>489</v>
      </c>
      <c r="O102" s="29">
        <v>2</v>
      </c>
      <c r="P102" s="1" t="s">
        <v>95</v>
      </c>
      <c r="Q102" s="1" t="s">
        <v>95</v>
      </c>
      <c r="R102" s="1">
        <v>2013</v>
      </c>
      <c r="S102" s="35" t="s">
        <v>86</v>
      </c>
      <c r="T102" s="9">
        <v>3</v>
      </c>
      <c r="U102" s="34" t="s">
        <v>77</v>
      </c>
      <c r="V102" s="6">
        <v>0.48</v>
      </c>
      <c r="W102" s="6">
        <v>0.460999995470047</v>
      </c>
      <c r="Y102" s="9">
        <v>3</v>
      </c>
      <c r="Z102" s="1" t="s">
        <v>188</v>
      </c>
      <c r="AA102" s="4" t="s">
        <v>98</v>
      </c>
      <c r="AB102" s="10">
        <v>1</v>
      </c>
      <c r="AC102" s="46">
        <f t="shared" si="47"/>
        <v>0.53293471298087</v>
      </c>
      <c r="AD102" s="10">
        <v>0.307690000000001</v>
      </c>
      <c r="AE102" s="10">
        <v>9.30769</v>
      </c>
      <c r="AF102" s="46">
        <f t="shared" si="48"/>
        <v>0.53293471298087</v>
      </c>
      <c r="AG102" s="10">
        <v>0.307690000000001</v>
      </c>
      <c r="AH102" s="46">
        <f t="shared" si="49"/>
        <v>2.23084094020129</v>
      </c>
      <c r="AI102" s="46">
        <f t="shared" si="50"/>
        <v>0.0957659417782103</v>
      </c>
      <c r="AJ102" s="10">
        <v>6.07692</v>
      </c>
      <c r="AK102" s="46">
        <f t="shared" si="51"/>
        <v>1.46559211133248</v>
      </c>
      <c r="AL102" s="10">
        <v>0.846159999999999</v>
      </c>
      <c r="AM102" s="10">
        <v>7.07692</v>
      </c>
      <c r="AN102" s="46">
        <f t="shared" si="52"/>
        <v>1.46559211133248</v>
      </c>
      <c r="AO102" s="10">
        <v>0.846159999999999</v>
      </c>
      <c r="AP102" s="46">
        <f t="shared" si="53"/>
        <v>0.152340796128558</v>
      </c>
      <c r="AQ102" s="46">
        <f t="shared" si="54"/>
        <v>0.0336842818249877</v>
      </c>
      <c r="AR102" s="10">
        <v>1.46154</v>
      </c>
      <c r="AS102" s="46">
        <f t="shared" si="55"/>
        <v>0.39970536486267</v>
      </c>
      <c r="AT102" s="10">
        <v>0.23077</v>
      </c>
      <c r="AU102" s="10">
        <v>-1.92308</v>
      </c>
      <c r="AV102" s="46">
        <f>AW102*(Y102^0.5)</f>
        <v>0.266458696236396</v>
      </c>
      <c r="AW102" s="10">
        <v>0.15384</v>
      </c>
      <c r="AX102" s="50">
        <f t="shared" si="56"/>
        <v>0.339679713480214</v>
      </c>
      <c r="AY102" s="46">
        <f t="shared" si="57"/>
        <v>-9.96415112731528</v>
      </c>
      <c r="AZ102" s="46">
        <f t="shared" si="58"/>
        <v>8.94035897399819</v>
      </c>
      <c r="CG102" s="10">
        <v>7.26995</v>
      </c>
      <c r="CH102" s="46">
        <f>CI102*(Y102^0.5)</f>
        <v>0.245483560956737</v>
      </c>
      <c r="CI102" s="10">
        <v>0.14173</v>
      </c>
      <c r="CJ102" s="10">
        <v>7.70094</v>
      </c>
      <c r="CK102" s="46">
        <f>CL102*(Y102^0.5)</f>
        <v>0.81829008352784</v>
      </c>
      <c r="CL102" s="10">
        <v>0.47244</v>
      </c>
      <c r="CM102" s="46">
        <f>LN(CJ102)-LN(CG102)</f>
        <v>0.0575929853881278</v>
      </c>
      <c r="CN102" s="46">
        <f>(CK102^2)/(Y102*(CJ102^2))+(CH102^2)/(Y102*(CG102^2))</f>
        <v>0.00414368813914985</v>
      </c>
    </row>
    <row r="103" spans="1:92">
      <c r="A103" s="1">
        <v>20</v>
      </c>
      <c r="B103" s="1" t="s">
        <v>186</v>
      </c>
      <c r="C103" s="1" t="s">
        <v>187</v>
      </c>
      <c r="D103" s="1" t="s">
        <v>169</v>
      </c>
      <c r="E103" s="1">
        <v>37.6</v>
      </c>
      <c r="F103" s="1">
        <v>101.32</v>
      </c>
      <c r="G103" s="6">
        <v>37.6</v>
      </c>
      <c r="H103" s="6">
        <v>101.32</v>
      </c>
      <c r="I103" s="1">
        <v>1</v>
      </c>
      <c r="J103" s="4" t="s">
        <v>94</v>
      </c>
      <c r="K103" s="1" t="s">
        <v>170</v>
      </c>
      <c r="L103" s="7">
        <v>315</v>
      </c>
      <c r="M103" s="7">
        <v>-1.2</v>
      </c>
      <c r="N103" s="7">
        <v>489</v>
      </c>
      <c r="O103" s="29">
        <v>2</v>
      </c>
      <c r="P103" s="1" t="s">
        <v>95</v>
      </c>
      <c r="Q103" s="1" t="s">
        <v>95</v>
      </c>
      <c r="R103" s="1">
        <v>2015</v>
      </c>
      <c r="S103" s="34" t="s">
        <v>76</v>
      </c>
      <c r="T103" s="9">
        <v>5</v>
      </c>
      <c r="U103" s="34" t="s">
        <v>77</v>
      </c>
      <c r="V103" s="6">
        <v>0.48</v>
      </c>
      <c r="W103" s="6">
        <v>0.460999995470047</v>
      </c>
      <c r="Y103" s="9">
        <v>3</v>
      </c>
      <c r="Z103" s="1" t="s">
        <v>188</v>
      </c>
      <c r="AA103" s="4" t="s">
        <v>98</v>
      </c>
      <c r="AB103" s="10">
        <v>8.26446</v>
      </c>
      <c r="AC103" s="46">
        <f t="shared" si="47"/>
        <v>0.572581355966118</v>
      </c>
      <c r="AD103" s="10">
        <v>0.330579999999999</v>
      </c>
      <c r="AE103" s="10">
        <v>10.1653</v>
      </c>
      <c r="AF103" s="46">
        <f t="shared" si="48"/>
        <v>1.57460738916087</v>
      </c>
      <c r="AG103" s="10">
        <v>0.9091</v>
      </c>
      <c r="AH103" s="46">
        <f t="shared" si="49"/>
        <v>0.207015566294395</v>
      </c>
      <c r="AI103" s="46">
        <f t="shared" si="50"/>
        <v>0.00959804339702762</v>
      </c>
      <c r="AJ103" s="10">
        <v>6.36364</v>
      </c>
      <c r="AK103" s="46">
        <f t="shared" si="51"/>
        <v>0.429427356720552</v>
      </c>
      <c r="AL103" s="10">
        <v>0.24793</v>
      </c>
      <c r="AM103" s="10">
        <v>8.26446</v>
      </c>
      <c r="AN103" s="46">
        <f t="shared" si="52"/>
        <v>1.57459006865279</v>
      </c>
      <c r="AO103" s="10">
        <v>0.909090000000001</v>
      </c>
      <c r="AP103" s="46">
        <f t="shared" si="53"/>
        <v>0.261363852705941</v>
      </c>
      <c r="AQ103" s="46">
        <f t="shared" si="54"/>
        <v>0.0136178972877107</v>
      </c>
      <c r="AR103" s="10">
        <v>-1.81818</v>
      </c>
      <c r="AS103" s="46">
        <f t="shared" si="55"/>
        <v>0.429444677228627</v>
      </c>
      <c r="AT103" s="10">
        <v>0.24794</v>
      </c>
      <c r="AU103" s="10">
        <v>-1.81818</v>
      </c>
      <c r="AV103" s="46">
        <f t="shared" ref="AV103:AV113" si="62">AW103*(Y103^0.5)</f>
        <v>0.429444677228627</v>
      </c>
      <c r="AW103" s="10">
        <v>0.24794</v>
      </c>
      <c r="AX103" s="50">
        <f t="shared" si="56"/>
        <v>0.429444677228627</v>
      </c>
      <c r="AY103" s="46">
        <f t="shared" si="57"/>
        <v>0</v>
      </c>
      <c r="AZ103" s="46">
        <f t="shared" si="58"/>
        <v>0.666666666666667</v>
      </c>
      <c r="CG103" s="10">
        <v>8.24577</v>
      </c>
      <c r="CH103" s="46">
        <f>CI103*(Y103^0.5)</f>
        <v>1.55501789452726</v>
      </c>
      <c r="CI103" s="10">
        <v>0.897790000000001</v>
      </c>
      <c r="CJ103" s="10">
        <v>7.02352</v>
      </c>
      <c r="CK103" s="46">
        <f>CL103*(Y103^0.5)</f>
        <v>1.2276949329129</v>
      </c>
      <c r="CL103" s="10">
        <v>0.70881</v>
      </c>
      <c r="CM103" s="46">
        <f>LN(CJ103)-LN(CG103)</f>
        <v>-0.1604358247164</v>
      </c>
      <c r="CN103" s="46">
        <f>(CK103^2)/(Y103*(CJ103^2))+(CH103^2)/(Y103*(CG103^2))</f>
        <v>0.0220393470075613</v>
      </c>
    </row>
    <row r="104" spans="1:92">
      <c r="A104" s="1">
        <v>20</v>
      </c>
      <c r="B104" s="1" t="s">
        <v>186</v>
      </c>
      <c r="C104" s="1" t="s">
        <v>187</v>
      </c>
      <c r="D104" s="1" t="s">
        <v>169</v>
      </c>
      <c r="E104" s="1">
        <v>37.6</v>
      </c>
      <c r="F104" s="1">
        <v>101.32</v>
      </c>
      <c r="G104" s="6">
        <v>37.6</v>
      </c>
      <c r="H104" s="6">
        <v>101.32</v>
      </c>
      <c r="I104" s="1">
        <v>1</v>
      </c>
      <c r="J104" s="4" t="s">
        <v>94</v>
      </c>
      <c r="K104" s="1" t="s">
        <v>170</v>
      </c>
      <c r="L104" s="7">
        <v>315</v>
      </c>
      <c r="M104" s="7">
        <v>-1.2</v>
      </c>
      <c r="N104" s="7">
        <v>489</v>
      </c>
      <c r="O104" s="29">
        <v>2</v>
      </c>
      <c r="P104" s="1" t="s">
        <v>95</v>
      </c>
      <c r="Q104" s="1" t="s">
        <v>95</v>
      </c>
      <c r="R104" s="1">
        <v>2013</v>
      </c>
      <c r="S104" s="35" t="s">
        <v>86</v>
      </c>
      <c r="T104" s="9">
        <v>3</v>
      </c>
      <c r="U104" s="34" t="s">
        <v>77</v>
      </c>
      <c r="V104" s="6">
        <v>0.69</v>
      </c>
      <c r="W104" s="6">
        <v>0.460999995470047</v>
      </c>
      <c r="Y104" s="9">
        <v>3</v>
      </c>
      <c r="Z104" s="1" t="s">
        <v>189</v>
      </c>
      <c r="AA104" s="4" t="s">
        <v>98</v>
      </c>
      <c r="AB104" s="10">
        <v>1</v>
      </c>
      <c r="AC104" s="46">
        <f t="shared" si="47"/>
        <v>0.53293471298087</v>
      </c>
      <c r="AD104" s="10">
        <v>0.307690000000001</v>
      </c>
      <c r="AE104" s="10">
        <v>9.07692</v>
      </c>
      <c r="AF104" s="46">
        <f t="shared" si="48"/>
        <v>0.39970536486267</v>
      </c>
      <c r="AG104" s="10">
        <v>0.23077</v>
      </c>
      <c r="AH104" s="46">
        <f t="shared" si="49"/>
        <v>2.20573492802102</v>
      </c>
      <c r="AI104" s="46">
        <f t="shared" si="50"/>
        <v>0.0953195068341171</v>
      </c>
      <c r="AJ104" s="10">
        <v>6.07692</v>
      </c>
      <c r="AK104" s="46">
        <f t="shared" si="51"/>
        <v>1.46559211133248</v>
      </c>
      <c r="AL104" s="10">
        <v>0.846159999999999</v>
      </c>
      <c r="AM104" s="10">
        <v>7.61538</v>
      </c>
      <c r="AN104" s="46">
        <f t="shared" si="52"/>
        <v>0.532952033488943</v>
      </c>
      <c r="AO104" s="10">
        <v>0.3077</v>
      </c>
      <c r="AP104" s="46">
        <f t="shared" si="53"/>
        <v>0.225671897936021</v>
      </c>
      <c r="AQ104" s="46">
        <f t="shared" si="54"/>
        <v>0.0210207903287259</v>
      </c>
      <c r="AR104" s="10">
        <v>1.46154</v>
      </c>
      <c r="AS104" s="46">
        <f t="shared" si="55"/>
        <v>0.39970536486267</v>
      </c>
      <c r="AT104" s="10">
        <v>0.23077</v>
      </c>
      <c r="AU104" s="10">
        <v>-1.23077</v>
      </c>
      <c r="AV104" s="46">
        <f t="shared" si="62"/>
        <v>0.266476016744472</v>
      </c>
      <c r="AW104" s="10">
        <v>0.15385</v>
      </c>
      <c r="AX104" s="50">
        <f t="shared" si="56"/>
        <v>0.339686507091465</v>
      </c>
      <c r="AY104" s="46">
        <f t="shared" si="57"/>
        <v>-7.92586677361035</v>
      </c>
      <c r="AZ104" s="46">
        <f t="shared" si="58"/>
        <v>5.90161367608505</v>
      </c>
      <c r="CG104" s="10">
        <v>7.26995</v>
      </c>
      <c r="CH104" s="46">
        <f>CI104*(Y104^0.5)</f>
        <v>0.245483560956737</v>
      </c>
      <c r="CI104" s="10">
        <v>0.14173</v>
      </c>
      <c r="CJ104" s="10">
        <v>7.65979</v>
      </c>
      <c r="CK104" s="46">
        <f>CL104*(Y104^0.5)</f>
        <v>0.49098444242155</v>
      </c>
      <c r="CL104" s="10">
        <v>0.28347</v>
      </c>
      <c r="CM104" s="46">
        <f>LN(CJ104)-LN(CG104)</f>
        <v>0.0522351542904096</v>
      </c>
      <c r="CN104" s="46">
        <f>(CK104^2)/(Y104*(CJ104^2))+(CH104^2)/(Y104*(CG104^2))</f>
        <v>0.00174962565670471</v>
      </c>
    </row>
    <row r="105" spans="1:92">
      <c r="A105" s="1">
        <v>20</v>
      </c>
      <c r="B105" s="1" t="s">
        <v>186</v>
      </c>
      <c r="C105" s="1" t="s">
        <v>187</v>
      </c>
      <c r="D105" s="1" t="s">
        <v>169</v>
      </c>
      <c r="E105" s="1">
        <v>37.6</v>
      </c>
      <c r="F105" s="1">
        <v>101.32</v>
      </c>
      <c r="G105" s="6">
        <v>37.6</v>
      </c>
      <c r="H105" s="6">
        <v>101.32</v>
      </c>
      <c r="I105" s="1">
        <v>1</v>
      </c>
      <c r="J105" s="4" t="s">
        <v>94</v>
      </c>
      <c r="K105" s="1" t="s">
        <v>170</v>
      </c>
      <c r="L105" s="7">
        <v>315</v>
      </c>
      <c r="M105" s="7">
        <v>-1.2</v>
      </c>
      <c r="N105" s="7">
        <v>489</v>
      </c>
      <c r="O105" s="29">
        <v>2</v>
      </c>
      <c r="P105" s="1" t="s">
        <v>95</v>
      </c>
      <c r="Q105" s="1" t="s">
        <v>95</v>
      </c>
      <c r="R105" s="1">
        <v>2015</v>
      </c>
      <c r="S105" s="34" t="s">
        <v>76</v>
      </c>
      <c r="T105" s="9">
        <v>5</v>
      </c>
      <c r="U105" s="34" t="s">
        <v>77</v>
      </c>
      <c r="V105" s="6">
        <v>0.69</v>
      </c>
      <c r="W105" s="6">
        <v>0.32600000500679</v>
      </c>
      <c r="Y105" s="9">
        <v>3</v>
      </c>
      <c r="Z105" s="1" t="s">
        <v>189</v>
      </c>
      <c r="AA105" s="4" t="s">
        <v>98</v>
      </c>
      <c r="AB105" s="10">
        <v>8.26446</v>
      </c>
      <c r="AC105" s="46">
        <f t="shared" si="47"/>
        <v>0.572581355966118</v>
      </c>
      <c r="AD105" s="10">
        <v>0.330579999999999</v>
      </c>
      <c r="AE105" s="10">
        <v>8.76033</v>
      </c>
      <c r="AF105" s="46">
        <f t="shared" si="48"/>
        <v>0.429427356720552</v>
      </c>
      <c r="AG105" s="10">
        <v>0.24793</v>
      </c>
      <c r="AH105" s="46">
        <f t="shared" si="49"/>
        <v>0.0582691820862959</v>
      </c>
      <c r="AI105" s="46">
        <f t="shared" si="50"/>
        <v>0.00240098729214127</v>
      </c>
      <c r="AJ105" s="10">
        <v>6.36364</v>
      </c>
      <c r="AK105" s="46">
        <f t="shared" si="51"/>
        <v>0.429427356720552</v>
      </c>
      <c r="AL105" s="10">
        <v>0.24793</v>
      </c>
      <c r="AM105" s="10">
        <v>6.61157</v>
      </c>
      <c r="AN105" s="46">
        <f t="shared" si="52"/>
        <v>0.715718034703611</v>
      </c>
      <c r="AO105" s="10">
        <v>0.41322</v>
      </c>
      <c r="AP105" s="46">
        <f t="shared" si="53"/>
        <v>0.0382206038917889</v>
      </c>
      <c r="AQ105" s="46">
        <f t="shared" si="54"/>
        <v>0.00542410417790082</v>
      </c>
      <c r="AR105" s="10">
        <v>-1.81818</v>
      </c>
      <c r="AS105" s="46">
        <f t="shared" si="55"/>
        <v>0.429444677228627</v>
      </c>
      <c r="AT105" s="10">
        <v>0.24794</v>
      </c>
      <c r="AU105" s="10">
        <v>-1.81818</v>
      </c>
      <c r="AV105" s="46">
        <f t="shared" si="62"/>
        <v>0.429444677228627</v>
      </c>
      <c r="AW105" s="10">
        <v>0.24794</v>
      </c>
      <c r="AX105" s="50">
        <f t="shared" si="56"/>
        <v>0.429444677228627</v>
      </c>
      <c r="AY105" s="46">
        <f t="shared" si="57"/>
        <v>0</v>
      </c>
      <c r="AZ105" s="46">
        <f t="shared" si="58"/>
        <v>0.666666666666667</v>
      </c>
      <c r="CG105" s="10">
        <v>8.24577</v>
      </c>
      <c r="CH105" s="46">
        <f>CI105*(Y105^0.5)</f>
        <v>1.55501789452726</v>
      </c>
      <c r="CI105" s="10">
        <v>0.897790000000001</v>
      </c>
      <c r="CJ105" s="10">
        <v>9.72283</v>
      </c>
      <c r="CK105" s="46">
        <f>CL105*(Y105^0.5)</f>
        <v>0.899921638088562</v>
      </c>
      <c r="CL105" s="10">
        <v>0.51957</v>
      </c>
      <c r="CM105" s="46">
        <f>LN(CJ105)-LN(CG105)</f>
        <v>0.16477638677484</v>
      </c>
      <c r="CN105" s="46">
        <f>(CK105^2)/(Y105*(CJ105^2))+(CH105^2)/(Y105*(CG105^2))</f>
        <v>0.0147102405148208</v>
      </c>
    </row>
    <row r="106" spans="1:52">
      <c r="A106" s="1">
        <v>21</v>
      </c>
      <c r="B106" s="1" t="s">
        <v>190</v>
      </c>
      <c r="C106" s="1" t="s">
        <v>191</v>
      </c>
      <c r="D106" s="1" t="s">
        <v>192</v>
      </c>
      <c r="E106" s="1">
        <v>34.82</v>
      </c>
      <c r="F106" s="1">
        <v>92.93</v>
      </c>
      <c r="G106" s="6">
        <v>34.82</v>
      </c>
      <c r="H106" s="6">
        <v>92.93</v>
      </c>
      <c r="I106" s="1">
        <v>1</v>
      </c>
      <c r="J106" s="4" t="s">
        <v>94</v>
      </c>
      <c r="K106" s="1" t="s">
        <v>170</v>
      </c>
      <c r="L106" s="7">
        <v>4635</v>
      </c>
      <c r="M106" s="7">
        <v>-5.9</v>
      </c>
      <c r="N106" s="7">
        <v>267.6</v>
      </c>
      <c r="O106" s="29">
        <v>2</v>
      </c>
      <c r="P106" s="1" t="s">
        <v>95</v>
      </c>
      <c r="Q106" s="1" t="s">
        <v>95</v>
      </c>
      <c r="R106" s="1">
        <v>2012</v>
      </c>
      <c r="S106" s="35" t="s">
        <v>86</v>
      </c>
      <c r="T106" s="9">
        <v>3</v>
      </c>
      <c r="U106" s="34" t="s">
        <v>77</v>
      </c>
      <c r="V106" s="52">
        <v>1.77</v>
      </c>
      <c r="W106" s="52">
        <v>0.303000003099441</v>
      </c>
      <c r="Y106" s="9">
        <v>5</v>
      </c>
      <c r="Z106" s="1" t="s">
        <v>113</v>
      </c>
      <c r="AA106" s="4" t="s">
        <v>98</v>
      </c>
      <c r="AB106" s="10">
        <v>5.69055</v>
      </c>
      <c r="AC106" s="46">
        <f t="shared" si="47"/>
        <v>2.36459716484648</v>
      </c>
      <c r="AD106" s="10">
        <v>1.05748</v>
      </c>
      <c r="AE106" s="10">
        <v>8.012</v>
      </c>
      <c r="AF106" s="46">
        <f t="shared" si="48"/>
        <v>2.97099643966465</v>
      </c>
      <c r="AG106" s="10">
        <v>1.32867</v>
      </c>
      <c r="AH106" s="46">
        <f t="shared" si="49"/>
        <v>0.342133513528251</v>
      </c>
      <c r="AI106" s="46">
        <f t="shared" si="50"/>
        <v>0.0620343679634645</v>
      </c>
      <c r="AJ106" s="10">
        <v>2.75787</v>
      </c>
      <c r="AK106" s="46">
        <f t="shared" si="51"/>
        <v>1.01817119287475</v>
      </c>
      <c r="AL106" s="10">
        <v>0.45534</v>
      </c>
      <c r="AM106" s="10">
        <v>4.01966</v>
      </c>
      <c r="AN106" s="46">
        <f t="shared" si="52"/>
        <v>1.38157696057802</v>
      </c>
      <c r="AO106" s="10">
        <v>0.61786</v>
      </c>
      <c r="AP106" s="46">
        <f t="shared" si="53"/>
        <v>0.376738679284975</v>
      </c>
      <c r="AQ106" s="46">
        <f t="shared" si="54"/>
        <v>0.0508865012023619</v>
      </c>
      <c r="AR106" s="10">
        <v>-2.62621</v>
      </c>
      <c r="AS106" s="46">
        <f t="shared" si="55"/>
        <v>1.69742156239987</v>
      </c>
      <c r="AT106" s="10">
        <v>0.75911</v>
      </c>
      <c r="AU106" s="10">
        <v>-3.94406</v>
      </c>
      <c r="AV106" s="46">
        <f t="shared" si="62"/>
        <v>2.24364824794351</v>
      </c>
      <c r="AW106" s="10">
        <v>1.00339</v>
      </c>
      <c r="AX106" s="50">
        <f t="shared" si="56"/>
        <v>1.98937143603199</v>
      </c>
      <c r="AY106" s="46">
        <f t="shared" si="57"/>
        <v>-0.662445421770299</v>
      </c>
      <c r="AZ106" s="46">
        <f t="shared" si="58"/>
        <v>0.421941696841222</v>
      </c>
    </row>
    <row r="107" spans="1:68">
      <c r="A107" s="1">
        <v>21</v>
      </c>
      <c r="B107" s="1" t="s">
        <v>193</v>
      </c>
      <c r="C107" s="1" t="s">
        <v>191</v>
      </c>
      <c r="D107" s="1" t="s">
        <v>192</v>
      </c>
      <c r="E107" s="1">
        <v>34.82</v>
      </c>
      <c r="F107" s="1">
        <v>92.93</v>
      </c>
      <c r="G107" s="6">
        <v>34.82</v>
      </c>
      <c r="H107" s="6">
        <v>92.93</v>
      </c>
      <c r="I107" s="1">
        <v>1</v>
      </c>
      <c r="J107" s="4" t="s">
        <v>94</v>
      </c>
      <c r="K107" s="1" t="s">
        <v>170</v>
      </c>
      <c r="L107" s="7">
        <v>4635</v>
      </c>
      <c r="M107" s="7">
        <v>-5.9</v>
      </c>
      <c r="N107" s="7">
        <v>267.6</v>
      </c>
      <c r="O107" s="29">
        <v>2</v>
      </c>
      <c r="P107" s="1" t="s">
        <v>95</v>
      </c>
      <c r="Q107" s="1" t="s">
        <v>95</v>
      </c>
      <c r="R107" s="1">
        <v>2013</v>
      </c>
      <c r="S107" s="35" t="s">
        <v>86</v>
      </c>
      <c r="T107" s="9">
        <v>4</v>
      </c>
      <c r="U107" s="34" t="s">
        <v>77</v>
      </c>
      <c r="V107" s="52">
        <v>1.77</v>
      </c>
      <c r="W107" s="52">
        <v>0.303000003099441</v>
      </c>
      <c r="Y107" s="9">
        <v>5</v>
      </c>
      <c r="Z107" s="1" t="s">
        <v>113</v>
      </c>
      <c r="AA107" s="4" t="s">
        <v>98</v>
      </c>
      <c r="AB107" s="53">
        <v>5.1875</v>
      </c>
      <c r="AC107" s="46">
        <f t="shared" si="47"/>
        <v>0.838525491562421</v>
      </c>
      <c r="AD107" s="53">
        <v>0.375</v>
      </c>
      <c r="AE107" s="53">
        <v>7.3125</v>
      </c>
      <c r="AF107" s="46">
        <f t="shared" si="48"/>
        <v>1.25778823734363</v>
      </c>
      <c r="AG107" s="53">
        <v>0.5625</v>
      </c>
      <c r="AH107" s="46">
        <f t="shared" si="49"/>
        <v>0.343333327001158</v>
      </c>
      <c r="AI107" s="46">
        <f t="shared" si="50"/>
        <v>0.0111428819290851</v>
      </c>
      <c r="AJ107" s="53">
        <v>2.6875</v>
      </c>
      <c r="AK107" s="46">
        <f t="shared" si="51"/>
        <v>0.419262745781211</v>
      </c>
      <c r="AL107" s="53">
        <v>0.1875</v>
      </c>
      <c r="AM107" s="53">
        <v>3.5</v>
      </c>
      <c r="AN107" s="46">
        <f t="shared" si="52"/>
        <v>0.419262745781211</v>
      </c>
      <c r="AO107" s="53">
        <v>0.1875</v>
      </c>
      <c r="AP107" s="46">
        <f t="shared" si="53"/>
        <v>0.264151575041587</v>
      </c>
      <c r="AQ107" s="46">
        <f t="shared" si="54"/>
        <v>0.00773739390293706</v>
      </c>
      <c r="AR107" s="53">
        <v>-2.25</v>
      </c>
      <c r="AS107" s="46">
        <f t="shared" si="55"/>
        <v>0.698771242968684</v>
      </c>
      <c r="AT107" s="53">
        <v>0.3125</v>
      </c>
      <c r="AU107" s="53">
        <v>-3.3125</v>
      </c>
      <c r="AV107" s="46">
        <f t="shared" si="62"/>
        <v>0.698771242968684</v>
      </c>
      <c r="AW107" s="53">
        <v>0.3125</v>
      </c>
      <c r="AX107" s="50">
        <f t="shared" si="56"/>
        <v>0.698771242968684</v>
      </c>
      <c r="AY107" s="46">
        <f t="shared" si="57"/>
        <v>-1.52052622469986</v>
      </c>
      <c r="AZ107" s="46">
        <f t="shared" si="58"/>
        <v>0.5156</v>
      </c>
      <c r="BA107" s="10">
        <v>0.463768</v>
      </c>
      <c r="BB107" s="46">
        <f>BC107*(Y107^0.5)</f>
        <v>0.0648146663958089</v>
      </c>
      <c r="BC107" s="10">
        <v>0.028986</v>
      </c>
      <c r="BD107" s="10">
        <v>0.449275</v>
      </c>
      <c r="BE107" s="46">
        <f>BF107*(Y107^0.5)</f>
        <v>0.0972219995937134</v>
      </c>
      <c r="BF107" s="10">
        <v>0.043479</v>
      </c>
      <c r="BG107" s="46">
        <f>LN(BD107)-LN(BA107)</f>
        <v>-0.0317492547664872</v>
      </c>
      <c r="BH107" s="46">
        <f>(BE107^2)/(Y107*(BD107^2))+(BB107^2)/(Y107*(BA107^2))</f>
        <v>0.0132719628305475</v>
      </c>
      <c r="BI107" s="10">
        <v>3.27536</v>
      </c>
      <c r="BJ107" s="46">
        <f>BK107*(Y107^0.5)</f>
        <v>0.388896942646763</v>
      </c>
      <c r="BK107" s="10">
        <v>0.17392</v>
      </c>
      <c r="BL107" s="10">
        <v>3.81159</v>
      </c>
      <c r="BM107" s="46">
        <f>BN107*(Y107^0.5)</f>
        <v>0.226849096317354</v>
      </c>
      <c r="BN107" s="10">
        <v>0.10145</v>
      </c>
      <c r="BO107" s="46">
        <f>LN(BL107)-LN(BI107)</f>
        <v>0.151618638208126</v>
      </c>
      <c r="BP107" s="46">
        <f>(BM107^2)/(Y107*(BL107^2))+(BJ107^2)/(Y107*(BI107^2))</f>
        <v>0.00352797912244475</v>
      </c>
    </row>
    <row r="108" spans="1:52">
      <c r="A108" s="1">
        <v>22</v>
      </c>
      <c r="B108" s="1" t="s">
        <v>194</v>
      </c>
      <c r="C108" s="1" t="s">
        <v>195</v>
      </c>
      <c r="D108" s="1" t="s">
        <v>196</v>
      </c>
      <c r="E108" s="1">
        <v>69.27</v>
      </c>
      <c r="F108" s="1" t="s">
        <v>197</v>
      </c>
      <c r="G108" s="6">
        <v>69.27</v>
      </c>
      <c r="H108" s="6">
        <v>-53.45</v>
      </c>
      <c r="I108" s="1">
        <v>2</v>
      </c>
      <c r="J108" s="1" t="s">
        <v>74</v>
      </c>
      <c r="K108" s="1" t="s">
        <v>74</v>
      </c>
      <c r="L108" s="7">
        <v>975</v>
      </c>
      <c r="M108" s="7">
        <v>-3</v>
      </c>
      <c r="N108" s="7">
        <v>400</v>
      </c>
      <c r="O108" s="28">
        <v>1</v>
      </c>
      <c r="P108" s="1" t="s">
        <v>75</v>
      </c>
      <c r="Q108" s="1" t="s">
        <v>75</v>
      </c>
      <c r="R108" s="1">
        <v>2013</v>
      </c>
      <c r="S108" s="35" t="s">
        <v>86</v>
      </c>
      <c r="T108" s="9">
        <v>2</v>
      </c>
      <c r="U108" s="34" t="s">
        <v>77</v>
      </c>
      <c r="V108" s="6">
        <v>1.7</v>
      </c>
      <c r="W108" s="6">
        <v>0.303000003099441</v>
      </c>
      <c r="Y108" s="9">
        <v>6</v>
      </c>
      <c r="Z108" s="1" t="s">
        <v>113</v>
      </c>
      <c r="AA108" s="1" t="s">
        <v>79</v>
      </c>
      <c r="AB108" s="10">
        <v>182</v>
      </c>
      <c r="AC108" s="46">
        <f t="shared" si="47"/>
        <v>51.4392845984467</v>
      </c>
      <c r="AD108" s="10">
        <v>21</v>
      </c>
      <c r="AE108" s="10">
        <v>234</v>
      </c>
      <c r="AF108" s="46">
        <f t="shared" si="48"/>
        <v>44.0908153700972</v>
      </c>
      <c r="AG108" s="10">
        <v>18</v>
      </c>
      <c r="AH108" s="46">
        <f t="shared" si="49"/>
        <v>0.251314428280907</v>
      </c>
      <c r="AI108" s="46">
        <f t="shared" si="50"/>
        <v>0.0192307692307692</v>
      </c>
      <c r="AJ108" s="10">
        <v>481</v>
      </c>
      <c r="AK108" s="46">
        <f t="shared" si="51"/>
        <v>100.42907945411</v>
      </c>
      <c r="AL108" s="10">
        <v>41</v>
      </c>
      <c r="AM108" s="10">
        <v>851</v>
      </c>
      <c r="AN108" s="46">
        <f t="shared" si="52"/>
        <v>313.534687076247</v>
      </c>
      <c r="AO108" s="10">
        <v>128</v>
      </c>
      <c r="AP108" s="46">
        <f t="shared" si="53"/>
        <v>0.570544858467612</v>
      </c>
      <c r="AQ108" s="46">
        <f t="shared" si="54"/>
        <v>0.0298892550581494</v>
      </c>
      <c r="AR108" s="10">
        <v>299</v>
      </c>
      <c r="AS108" s="46">
        <f t="shared" si="55"/>
        <v>90.6311204829776</v>
      </c>
      <c r="AT108" s="10">
        <v>37</v>
      </c>
      <c r="AU108" s="10">
        <v>544</v>
      </c>
      <c r="AV108" s="46">
        <f t="shared" si="62"/>
        <v>213.105607622136</v>
      </c>
      <c r="AW108" s="10">
        <v>87</v>
      </c>
      <c r="AX108" s="50">
        <f t="shared" si="56"/>
        <v>163.749809160194</v>
      </c>
      <c r="AY108" s="46">
        <f t="shared" si="57"/>
        <v>1.49618494981157</v>
      </c>
      <c r="AZ108" s="46">
        <f t="shared" si="58"/>
        <v>0.426607058501778</v>
      </c>
    </row>
    <row r="109" spans="1:52">
      <c r="A109" s="1">
        <v>22</v>
      </c>
      <c r="B109" s="1" t="s">
        <v>194</v>
      </c>
      <c r="C109" s="1" t="s">
        <v>195</v>
      </c>
      <c r="D109" s="1" t="s">
        <v>196</v>
      </c>
      <c r="E109" s="1">
        <v>69.27</v>
      </c>
      <c r="F109" s="1" t="s">
        <v>197</v>
      </c>
      <c r="G109" s="6">
        <v>69.27</v>
      </c>
      <c r="H109" s="6">
        <v>-53.45</v>
      </c>
      <c r="I109" s="1">
        <v>2</v>
      </c>
      <c r="J109" s="1" t="s">
        <v>74</v>
      </c>
      <c r="K109" s="1" t="s">
        <v>74</v>
      </c>
      <c r="L109" s="7">
        <v>975</v>
      </c>
      <c r="M109" s="7">
        <v>-3</v>
      </c>
      <c r="N109" s="7">
        <v>400</v>
      </c>
      <c r="O109" s="28">
        <v>1</v>
      </c>
      <c r="P109" s="1" t="s">
        <v>75</v>
      </c>
      <c r="Q109" s="1" t="s">
        <v>75</v>
      </c>
      <c r="R109" s="1">
        <v>2014</v>
      </c>
      <c r="S109" s="35" t="s">
        <v>86</v>
      </c>
      <c r="T109" s="9">
        <v>3</v>
      </c>
      <c r="U109" s="34" t="s">
        <v>77</v>
      </c>
      <c r="V109" s="6">
        <v>1.7</v>
      </c>
      <c r="W109" s="6">
        <v>0.303000003099441</v>
      </c>
      <c r="Y109" s="9">
        <v>6</v>
      </c>
      <c r="Z109" s="1" t="s">
        <v>113</v>
      </c>
      <c r="AA109" s="1" t="s">
        <v>79</v>
      </c>
      <c r="AB109" s="10">
        <v>307</v>
      </c>
      <c r="AC109" s="46">
        <f t="shared" si="47"/>
        <v>112.676528168026</v>
      </c>
      <c r="AD109" s="10">
        <v>46</v>
      </c>
      <c r="AE109" s="10">
        <v>395</v>
      </c>
      <c r="AF109" s="46">
        <f t="shared" si="48"/>
        <v>139.620915338641</v>
      </c>
      <c r="AG109" s="10">
        <v>57</v>
      </c>
      <c r="AH109" s="46">
        <f t="shared" si="49"/>
        <v>0.252038017313924</v>
      </c>
      <c r="AI109" s="46">
        <f t="shared" si="50"/>
        <v>0.0432747525544148</v>
      </c>
      <c r="AJ109" s="10">
        <v>714</v>
      </c>
      <c r="AK109" s="46">
        <f t="shared" si="51"/>
        <v>350.277033217994</v>
      </c>
      <c r="AL109" s="10">
        <v>143</v>
      </c>
      <c r="AM109" s="10">
        <v>1231</v>
      </c>
      <c r="AN109" s="46">
        <f t="shared" si="52"/>
        <v>198.408669165437</v>
      </c>
      <c r="AO109" s="10">
        <v>81</v>
      </c>
      <c r="AP109" s="46">
        <f t="shared" si="53"/>
        <v>0.544699163844868</v>
      </c>
      <c r="AQ109" s="46">
        <f t="shared" si="54"/>
        <v>0.0444417846617023</v>
      </c>
      <c r="AR109" s="10">
        <v>480</v>
      </c>
      <c r="AS109" s="46">
        <f t="shared" si="55"/>
        <v>320.883156304596</v>
      </c>
      <c r="AT109" s="10">
        <v>131</v>
      </c>
      <c r="AU109" s="10">
        <v>836</v>
      </c>
      <c r="AV109" s="46">
        <f t="shared" si="62"/>
        <v>262.0954024778</v>
      </c>
      <c r="AW109" s="10">
        <v>107</v>
      </c>
      <c r="AX109" s="50">
        <f t="shared" si="56"/>
        <v>292.967574997644</v>
      </c>
      <c r="AY109" s="46">
        <f t="shared" si="57"/>
        <v>1.21515154024422</v>
      </c>
      <c r="AZ109" s="46">
        <f t="shared" si="58"/>
        <v>0.394858052739912</v>
      </c>
    </row>
    <row r="110" spans="1:52">
      <c r="A110" s="1">
        <v>23</v>
      </c>
      <c r="B110" s="1" t="s">
        <v>198</v>
      </c>
      <c r="C110" s="1" t="s">
        <v>199</v>
      </c>
      <c r="D110" s="1" t="s">
        <v>200</v>
      </c>
      <c r="E110" s="1">
        <v>31.642</v>
      </c>
      <c r="F110" s="1">
        <v>92.015</v>
      </c>
      <c r="G110" s="6">
        <v>31.642</v>
      </c>
      <c r="H110" s="6">
        <v>92.015</v>
      </c>
      <c r="I110" s="1">
        <v>1</v>
      </c>
      <c r="J110" s="4" t="s">
        <v>94</v>
      </c>
      <c r="K110" s="1" t="s">
        <v>170</v>
      </c>
      <c r="L110" s="7">
        <v>4600</v>
      </c>
      <c r="M110" s="7">
        <v>-1.2</v>
      </c>
      <c r="N110" s="7">
        <v>430</v>
      </c>
      <c r="O110" s="28">
        <v>1</v>
      </c>
      <c r="P110" s="1" t="s">
        <v>75</v>
      </c>
      <c r="Q110" s="1" t="s">
        <v>75</v>
      </c>
      <c r="R110" s="1">
        <v>2014</v>
      </c>
      <c r="S110" s="35" t="s">
        <v>86</v>
      </c>
      <c r="T110" s="9">
        <v>1</v>
      </c>
      <c r="U110" s="34" t="s">
        <v>77</v>
      </c>
      <c r="V110" s="6">
        <v>1.7</v>
      </c>
      <c r="W110" s="6">
        <v>0.55400002002716</v>
      </c>
      <c r="Y110" s="9">
        <v>3</v>
      </c>
      <c r="Z110" s="1" t="s">
        <v>201</v>
      </c>
      <c r="AA110" s="4" t="s">
        <v>98</v>
      </c>
      <c r="AB110" s="10">
        <v>5.80286</v>
      </c>
      <c r="AC110" s="46">
        <f t="shared" si="47"/>
        <v>1.19168559662354</v>
      </c>
      <c r="AD110" s="10">
        <v>0.68802</v>
      </c>
      <c r="AE110" s="10">
        <v>3.21492</v>
      </c>
      <c r="AF110" s="46">
        <f t="shared" si="48"/>
        <v>1.33487423688526</v>
      </c>
      <c r="AG110" s="10">
        <v>0.77069</v>
      </c>
      <c r="AH110" s="46">
        <f t="shared" si="49"/>
        <v>-0.590548425444362</v>
      </c>
      <c r="AI110" s="46">
        <f t="shared" si="50"/>
        <v>0.071524895650915</v>
      </c>
      <c r="AJ110" s="10">
        <v>3.16263</v>
      </c>
      <c r="AK110" s="46">
        <f t="shared" si="51"/>
        <v>0.381362946810515</v>
      </c>
      <c r="AL110" s="10">
        <v>0.22018</v>
      </c>
      <c r="AM110" s="10">
        <v>2.22595</v>
      </c>
      <c r="AN110" s="46">
        <f t="shared" si="52"/>
        <v>0.476798946307561</v>
      </c>
      <c r="AO110" s="10">
        <v>0.27528</v>
      </c>
      <c r="AP110" s="46">
        <f t="shared" si="53"/>
        <v>-0.35122016914198</v>
      </c>
      <c r="AQ110" s="46">
        <f t="shared" si="54"/>
        <v>0.0201407523860532</v>
      </c>
      <c r="AR110" s="10">
        <v>-2.77914</v>
      </c>
      <c r="AS110" s="46">
        <f t="shared" si="55"/>
        <v>0.667445778696667</v>
      </c>
      <c r="AT110" s="10">
        <v>0.38535</v>
      </c>
      <c r="AU110" s="10">
        <v>-1.09951</v>
      </c>
      <c r="AV110" s="46">
        <f t="shared" si="62"/>
        <v>0.905897213374674</v>
      </c>
      <c r="AW110" s="10">
        <v>0.52302</v>
      </c>
      <c r="AX110" s="50">
        <f t="shared" si="56"/>
        <v>0.795654959357384</v>
      </c>
      <c r="AY110" s="46">
        <f t="shared" si="57"/>
        <v>2.1110029922475</v>
      </c>
      <c r="AZ110" s="46">
        <f t="shared" si="58"/>
        <v>1.03802780277316</v>
      </c>
    </row>
    <row r="111" spans="1:52">
      <c r="A111" s="1">
        <v>23</v>
      </c>
      <c r="B111" s="1" t="s">
        <v>198</v>
      </c>
      <c r="C111" s="1" t="s">
        <v>199</v>
      </c>
      <c r="D111" s="1" t="s">
        <v>200</v>
      </c>
      <c r="E111" s="1">
        <v>31.642</v>
      </c>
      <c r="F111" s="1">
        <v>92.015</v>
      </c>
      <c r="G111" s="6">
        <v>31.642</v>
      </c>
      <c r="H111" s="6">
        <v>92.015</v>
      </c>
      <c r="I111" s="1">
        <v>1</v>
      </c>
      <c r="J111" s="4" t="s">
        <v>94</v>
      </c>
      <c r="K111" s="1" t="s">
        <v>170</v>
      </c>
      <c r="L111" s="7">
        <v>4600</v>
      </c>
      <c r="M111" s="7">
        <v>-1.2</v>
      </c>
      <c r="N111" s="7">
        <v>430</v>
      </c>
      <c r="O111" s="28">
        <v>1</v>
      </c>
      <c r="P111" s="1" t="s">
        <v>75</v>
      </c>
      <c r="Q111" s="1" t="s">
        <v>75</v>
      </c>
      <c r="R111" s="1">
        <v>2014</v>
      </c>
      <c r="S111" s="35" t="s">
        <v>86</v>
      </c>
      <c r="T111" s="9">
        <v>1</v>
      </c>
      <c r="U111" s="34" t="s">
        <v>77</v>
      </c>
      <c r="V111" s="6">
        <v>1.7</v>
      </c>
      <c r="W111" s="6">
        <v>0.361000001430511</v>
      </c>
      <c r="Y111" s="9">
        <v>3</v>
      </c>
      <c r="Z111" s="1" t="s">
        <v>201</v>
      </c>
      <c r="AA111" s="4" t="s">
        <v>98</v>
      </c>
      <c r="AB111" s="10">
        <v>7.85928</v>
      </c>
      <c r="AC111" s="46">
        <f t="shared" si="47"/>
        <v>1.28726016018519</v>
      </c>
      <c r="AD111" s="10">
        <v>0.7432</v>
      </c>
      <c r="AE111" s="10">
        <v>10.1155</v>
      </c>
      <c r="AF111" s="46">
        <f t="shared" si="48"/>
        <v>0.905516162197006</v>
      </c>
      <c r="AG111" s="10">
        <v>0.522799999999998</v>
      </c>
      <c r="AH111" s="46">
        <f t="shared" si="49"/>
        <v>0.252373901743467</v>
      </c>
      <c r="AI111" s="46">
        <f t="shared" si="50"/>
        <v>0.0116133696419251</v>
      </c>
      <c r="AJ111" s="10">
        <v>3.81541</v>
      </c>
      <c r="AK111" s="46">
        <f t="shared" si="51"/>
        <v>0.571940497167319</v>
      </c>
      <c r="AL111" s="10">
        <v>0.33021</v>
      </c>
      <c r="AM111" s="10">
        <v>4.19991</v>
      </c>
      <c r="AN111" s="46">
        <f t="shared" si="52"/>
        <v>0.381414908334742</v>
      </c>
      <c r="AO111" s="10">
        <v>0.22021</v>
      </c>
      <c r="AP111" s="46">
        <f t="shared" si="53"/>
        <v>0.0960149670152799</v>
      </c>
      <c r="AQ111" s="46">
        <f t="shared" si="54"/>
        <v>0.0102394019377219</v>
      </c>
      <c r="AR111" s="10">
        <v>-4.14754</v>
      </c>
      <c r="AS111" s="46">
        <f t="shared" si="55"/>
        <v>0.858231175150379</v>
      </c>
      <c r="AT111" s="10">
        <v>0.4955</v>
      </c>
      <c r="AU111" s="10">
        <v>-5.9358</v>
      </c>
      <c r="AV111" s="46">
        <f t="shared" si="62"/>
        <v>0.905793290326218</v>
      </c>
      <c r="AW111" s="10">
        <v>0.522959999999999</v>
      </c>
      <c r="AX111" s="50">
        <f t="shared" si="56"/>
        <v>0.882332770217676</v>
      </c>
      <c r="AY111" s="46">
        <f t="shared" si="57"/>
        <v>-2.02674099881706</v>
      </c>
      <c r="AZ111" s="46">
        <f t="shared" si="58"/>
        <v>1.00897325635717</v>
      </c>
    </row>
    <row r="112" spans="1:52">
      <c r="A112" s="1">
        <v>23</v>
      </c>
      <c r="B112" s="1" t="s">
        <v>198</v>
      </c>
      <c r="C112" s="1" t="s">
        <v>199</v>
      </c>
      <c r="D112" s="1" t="s">
        <v>200</v>
      </c>
      <c r="E112" s="1">
        <v>31.642</v>
      </c>
      <c r="F112" s="1">
        <v>92.015</v>
      </c>
      <c r="G112" s="6">
        <v>31.642</v>
      </c>
      <c r="H112" s="6">
        <v>92.015</v>
      </c>
      <c r="I112" s="1">
        <v>1</v>
      </c>
      <c r="J112" s="4" t="s">
        <v>94</v>
      </c>
      <c r="K112" s="1" t="s">
        <v>170</v>
      </c>
      <c r="L112" s="7">
        <v>4600</v>
      </c>
      <c r="M112" s="7">
        <v>-1.2</v>
      </c>
      <c r="N112" s="7">
        <v>430</v>
      </c>
      <c r="O112" s="28">
        <v>1</v>
      </c>
      <c r="P112" s="1" t="s">
        <v>75</v>
      </c>
      <c r="Q112" s="1" t="s">
        <v>75</v>
      </c>
      <c r="R112" s="1">
        <v>2015</v>
      </c>
      <c r="S112" s="35" t="s">
        <v>86</v>
      </c>
      <c r="T112" s="9">
        <v>2</v>
      </c>
      <c r="U112" s="34" t="s">
        <v>87</v>
      </c>
      <c r="V112" s="6">
        <v>2</v>
      </c>
      <c r="W112" s="6">
        <v>0.361000001430511</v>
      </c>
      <c r="Y112" s="9">
        <v>3</v>
      </c>
      <c r="Z112" s="1" t="s">
        <v>202</v>
      </c>
      <c r="AA112" s="4" t="s">
        <v>98</v>
      </c>
      <c r="AB112" s="10">
        <v>4.13734</v>
      </c>
      <c r="AC112" s="46">
        <f t="shared" si="47"/>
        <v>0.572113702248076</v>
      </c>
      <c r="AD112" s="10">
        <v>0.33031</v>
      </c>
      <c r="AE112" s="10">
        <v>3.80639</v>
      </c>
      <c r="AF112" s="46">
        <f t="shared" si="48"/>
        <v>0.667255253107834</v>
      </c>
      <c r="AG112" s="10">
        <v>0.38524</v>
      </c>
      <c r="AH112" s="46">
        <f t="shared" si="49"/>
        <v>-0.0833718358517479</v>
      </c>
      <c r="AI112" s="46">
        <f t="shared" si="50"/>
        <v>0.0166170504477085</v>
      </c>
      <c r="AJ112" s="10">
        <v>2.02005</v>
      </c>
      <c r="AK112" s="46">
        <f t="shared" si="51"/>
        <v>0.238347511629553</v>
      </c>
      <c r="AL112" s="10">
        <v>0.13761</v>
      </c>
      <c r="AM112" s="10">
        <v>2.54225</v>
      </c>
      <c r="AN112" s="46">
        <f t="shared" si="52"/>
        <v>0.190733434929485</v>
      </c>
      <c r="AO112" s="10">
        <v>0.11012</v>
      </c>
      <c r="AP112" s="46">
        <f t="shared" si="53"/>
        <v>0.229927252107086</v>
      </c>
      <c r="AQ112" s="46">
        <f t="shared" si="54"/>
        <v>0.00651688967815757</v>
      </c>
      <c r="AR112" s="10">
        <v>-2.21462</v>
      </c>
      <c r="AS112" s="46">
        <f t="shared" si="55"/>
        <v>0.619727778948144</v>
      </c>
      <c r="AT112" s="10">
        <v>0.3578</v>
      </c>
      <c r="AU112" s="10">
        <v>-1.33316</v>
      </c>
      <c r="AV112" s="46">
        <f t="shared" si="62"/>
        <v>0.762777855145258</v>
      </c>
      <c r="AW112" s="10">
        <v>0.44039</v>
      </c>
      <c r="AX112" s="50">
        <f t="shared" si="56"/>
        <v>0.694943370462659</v>
      </c>
      <c r="AY112" s="46">
        <f t="shared" si="57"/>
        <v>1.2683911200033</v>
      </c>
      <c r="AZ112" s="46">
        <f t="shared" si="58"/>
        <v>0.800734669441935</v>
      </c>
    </row>
    <row r="113" spans="1:52">
      <c r="A113" s="1">
        <v>23</v>
      </c>
      <c r="B113" s="1" t="s">
        <v>198</v>
      </c>
      <c r="C113" s="1" t="s">
        <v>199</v>
      </c>
      <c r="D113" s="1" t="s">
        <v>200</v>
      </c>
      <c r="E113" s="1">
        <v>31.642</v>
      </c>
      <c r="F113" s="1">
        <v>92.015</v>
      </c>
      <c r="G113" s="6">
        <v>31.642</v>
      </c>
      <c r="H113" s="6">
        <v>92.015</v>
      </c>
      <c r="I113" s="1">
        <v>1</v>
      </c>
      <c r="J113" s="4" t="s">
        <v>94</v>
      </c>
      <c r="K113" s="1" t="s">
        <v>170</v>
      </c>
      <c r="L113" s="7">
        <v>4600</v>
      </c>
      <c r="M113" s="7">
        <v>-1.2</v>
      </c>
      <c r="N113" s="7">
        <v>430</v>
      </c>
      <c r="O113" s="28">
        <v>1</v>
      </c>
      <c r="P113" s="1" t="s">
        <v>75</v>
      </c>
      <c r="Q113" s="1" t="s">
        <v>75</v>
      </c>
      <c r="R113" s="1">
        <v>2015</v>
      </c>
      <c r="S113" s="35" t="s">
        <v>86</v>
      </c>
      <c r="T113" s="9">
        <v>2</v>
      </c>
      <c r="U113" s="34" t="s">
        <v>87</v>
      </c>
      <c r="V113" s="6">
        <v>2</v>
      </c>
      <c r="W113" s="6">
        <v>0.463999986648559</v>
      </c>
      <c r="Y113" s="9">
        <v>3</v>
      </c>
      <c r="Z113" s="1" t="s">
        <v>202</v>
      </c>
      <c r="AA113" s="4" t="s">
        <v>98</v>
      </c>
      <c r="AB113" s="10">
        <v>4.3222</v>
      </c>
      <c r="AC113" s="46">
        <f t="shared" si="47"/>
        <v>0.333800831634674</v>
      </c>
      <c r="AD113" s="10">
        <v>0.19272</v>
      </c>
      <c r="AE113" s="10">
        <v>5.67018</v>
      </c>
      <c r="AF113" s="46">
        <f t="shared" si="48"/>
        <v>0.715059855396735</v>
      </c>
      <c r="AG113" s="10">
        <v>0.41284</v>
      </c>
      <c r="AH113" s="46">
        <f t="shared" si="49"/>
        <v>0.271456331380723</v>
      </c>
      <c r="AI113" s="46">
        <f t="shared" si="50"/>
        <v>0.00728927277413034</v>
      </c>
      <c r="AJ113" s="10">
        <v>1.90224</v>
      </c>
      <c r="AK113" s="46">
        <f t="shared" si="51"/>
        <v>0.142911512132508</v>
      </c>
      <c r="AL113" s="10">
        <v>0.0825100000000001</v>
      </c>
      <c r="AM113" s="10">
        <v>2.67206</v>
      </c>
      <c r="AN113" s="46">
        <f t="shared" si="52"/>
        <v>0.429098267067114</v>
      </c>
      <c r="AO113" s="10">
        <v>0.24774</v>
      </c>
      <c r="AP113" s="46">
        <f t="shared" si="53"/>
        <v>0.33981757138401</v>
      </c>
      <c r="AQ113" s="46">
        <f t="shared" si="54"/>
        <v>0.0104774743783524</v>
      </c>
      <c r="AR113" s="10">
        <v>-2.48213</v>
      </c>
      <c r="AS113" s="46">
        <f t="shared" si="55"/>
        <v>0.333714229094296</v>
      </c>
      <c r="AT113" s="10">
        <v>0.19267</v>
      </c>
      <c r="AU113" s="10">
        <v>-2.92171</v>
      </c>
      <c r="AV113" s="46">
        <f t="shared" si="62"/>
        <v>0.572061740723849</v>
      </c>
      <c r="AW113" s="10">
        <v>0.33028</v>
      </c>
      <c r="AX113" s="50">
        <f t="shared" si="56"/>
        <v>0.46830536079571</v>
      </c>
      <c r="AY113" s="46">
        <f t="shared" si="57"/>
        <v>-0.938661046401643</v>
      </c>
      <c r="AZ113" s="46">
        <f t="shared" si="58"/>
        <v>0.740090380002652</v>
      </c>
    </row>
    <row r="114" spans="1:52">
      <c r="A114" s="1">
        <v>24</v>
      </c>
      <c r="B114" s="1" t="s">
        <v>203</v>
      </c>
      <c r="C114" s="1" t="s">
        <v>204</v>
      </c>
      <c r="D114" s="1" t="s">
        <v>205</v>
      </c>
      <c r="E114" s="1">
        <v>37.998</v>
      </c>
      <c r="F114" s="1">
        <v>100.916</v>
      </c>
      <c r="G114" s="6">
        <v>37.998</v>
      </c>
      <c r="H114" s="6">
        <v>100.916</v>
      </c>
      <c r="I114" s="1">
        <v>1</v>
      </c>
      <c r="J114" s="4" t="s">
        <v>94</v>
      </c>
      <c r="K114" s="1" t="s">
        <v>206</v>
      </c>
      <c r="L114" s="7">
        <v>3691</v>
      </c>
      <c r="M114" s="7">
        <v>1</v>
      </c>
      <c r="N114" s="7">
        <v>1080</v>
      </c>
      <c r="O114" s="28">
        <v>1</v>
      </c>
      <c r="P114" s="1" t="s">
        <v>75</v>
      </c>
      <c r="Q114" s="1" t="s">
        <v>75</v>
      </c>
      <c r="R114" s="1">
        <v>2015</v>
      </c>
      <c r="S114" s="35" t="s">
        <v>86</v>
      </c>
      <c r="T114" s="9">
        <v>3</v>
      </c>
      <c r="U114" s="34" t="s">
        <v>77</v>
      </c>
      <c r="V114" s="6">
        <v>1.04</v>
      </c>
      <c r="W114" s="6">
        <v>0.463999986648559</v>
      </c>
      <c r="Y114" s="9">
        <v>6</v>
      </c>
      <c r="Z114" s="1" t="s">
        <v>113</v>
      </c>
      <c r="AA114" s="4" t="s">
        <v>98</v>
      </c>
      <c r="AB114" s="10">
        <v>5.0181</v>
      </c>
      <c r="AC114" s="46">
        <f t="shared" ref="AC114:AC119" si="63">AB114*0.3058</f>
        <v>1.53453498</v>
      </c>
      <c r="AE114" s="10">
        <v>6.4629475</v>
      </c>
      <c r="AF114" s="46">
        <f t="shared" ref="AF114:AF119" si="64">AE114*0.2904</f>
        <v>1.876839954</v>
      </c>
      <c r="AH114" s="46">
        <f t="shared" si="49"/>
        <v>0.253034107081212</v>
      </c>
      <c r="AI114" s="46">
        <f t="shared" si="50"/>
        <v>0.0296409666666667</v>
      </c>
      <c r="AJ114" s="10">
        <v>2.8551725</v>
      </c>
      <c r="AK114" s="46">
        <f t="shared" ref="AK114:AK119" si="65">AJ114*0.3287</f>
        <v>0.93849520075</v>
      </c>
      <c r="AM114" s="10">
        <v>4.34482575</v>
      </c>
      <c r="AN114" s="46">
        <f t="shared" ref="AN114:AN119" si="66">AM114*0.2798</f>
        <v>1.21568224485</v>
      </c>
      <c r="AP114" s="46">
        <f t="shared" si="53"/>
        <v>0.419853392747891</v>
      </c>
      <c r="AQ114" s="46">
        <f t="shared" si="54"/>
        <v>0.0310552883333333</v>
      </c>
      <c r="AR114" s="10">
        <v>-2.1243025</v>
      </c>
      <c r="AS114" s="46">
        <f t="shared" ref="AS114:AS119" si="67">ABS(AR114)*0.4201</f>
        <v>0.89241948025</v>
      </c>
      <c r="AU114" s="10">
        <v>-2.4092175</v>
      </c>
      <c r="AV114" s="46">
        <f t="shared" ref="AV114:AV119" si="68">ABS(AU114)*0.4327</f>
        <v>1.04246841225</v>
      </c>
      <c r="AX114" s="50">
        <f t="shared" si="56"/>
        <v>0.970348627882968</v>
      </c>
      <c r="AY114" s="46">
        <f t="shared" si="57"/>
        <v>-0.293621273646365</v>
      </c>
      <c r="AZ114" s="46">
        <f t="shared" si="58"/>
        <v>0.336925560514071</v>
      </c>
    </row>
    <row r="115" spans="1:52">
      <c r="A115" s="1">
        <v>24</v>
      </c>
      <c r="B115" s="1" t="s">
        <v>203</v>
      </c>
      <c r="C115" s="1" t="s">
        <v>204</v>
      </c>
      <c r="D115" s="1" t="s">
        <v>205</v>
      </c>
      <c r="E115" s="1">
        <v>37.998</v>
      </c>
      <c r="F115" s="1">
        <v>100.916</v>
      </c>
      <c r="G115" s="6">
        <v>37.998</v>
      </c>
      <c r="H115" s="6">
        <v>100.916</v>
      </c>
      <c r="I115" s="1">
        <v>1</v>
      </c>
      <c r="J115" s="4" t="s">
        <v>94</v>
      </c>
      <c r="K115" s="1" t="s">
        <v>206</v>
      </c>
      <c r="L115" s="7">
        <v>3691</v>
      </c>
      <c r="M115" s="7">
        <v>1</v>
      </c>
      <c r="N115" s="7">
        <v>1080</v>
      </c>
      <c r="O115" s="28">
        <v>1</v>
      </c>
      <c r="P115" s="1" t="s">
        <v>75</v>
      </c>
      <c r="Q115" s="1" t="s">
        <v>75</v>
      </c>
      <c r="R115" s="1">
        <v>2016</v>
      </c>
      <c r="S115" s="35" t="s">
        <v>86</v>
      </c>
      <c r="T115" s="9">
        <v>4</v>
      </c>
      <c r="U115" s="34" t="s">
        <v>77</v>
      </c>
      <c r="V115" s="6">
        <v>1.04</v>
      </c>
      <c r="W115" s="6">
        <v>0.479999989271163</v>
      </c>
      <c r="Y115" s="9">
        <v>6</v>
      </c>
      <c r="Z115" s="1" t="s">
        <v>113</v>
      </c>
      <c r="AA115" s="4" t="s">
        <v>98</v>
      </c>
      <c r="AB115" s="10">
        <v>6.4021</v>
      </c>
      <c r="AC115" s="46">
        <f t="shared" si="63"/>
        <v>1.95776218</v>
      </c>
      <c r="AE115" s="10">
        <v>8.25478</v>
      </c>
      <c r="AF115" s="46">
        <f t="shared" si="64"/>
        <v>2.397188112</v>
      </c>
      <c r="AH115" s="46">
        <f t="shared" si="49"/>
        <v>0.254166364957729</v>
      </c>
      <c r="AI115" s="46">
        <f t="shared" si="50"/>
        <v>0.0296409666666667</v>
      </c>
      <c r="AJ115" s="10">
        <v>4.0000025</v>
      </c>
      <c r="AK115" s="46">
        <f t="shared" si="65"/>
        <v>1.31480082175</v>
      </c>
      <c r="AM115" s="10">
        <v>5.7931025</v>
      </c>
      <c r="AN115" s="46">
        <f t="shared" si="66"/>
        <v>1.6209100795</v>
      </c>
      <c r="AP115" s="46">
        <f t="shared" si="53"/>
        <v>0.3703729996066</v>
      </c>
      <c r="AQ115" s="46">
        <f t="shared" si="54"/>
        <v>0.0310552883333333</v>
      </c>
      <c r="AR115" s="10">
        <v>-1.9399475</v>
      </c>
      <c r="AS115" s="46">
        <f t="shared" si="67"/>
        <v>0.81497194475</v>
      </c>
      <c r="AU115" s="10">
        <v>-2.3170375</v>
      </c>
      <c r="AV115" s="46">
        <f t="shared" si="68"/>
        <v>1.00258212625</v>
      </c>
      <c r="AX115" s="50">
        <f t="shared" si="56"/>
        <v>0.913605546887049</v>
      </c>
      <c r="AY115" s="46">
        <f t="shared" si="57"/>
        <v>-0.412749245322413</v>
      </c>
      <c r="AZ115" s="46">
        <f t="shared" si="58"/>
        <v>0.340431747479759</v>
      </c>
    </row>
    <row r="116" spans="1:52">
      <c r="A116" s="1">
        <v>24</v>
      </c>
      <c r="B116" s="1" t="s">
        <v>203</v>
      </c>
      <c r="C116" s="1" t="s">
        <v>204</v>
      </c>
      <c r="D116" s="1" t="s">
        <v>205</v>
      </c>
      <c r="E116" s="1">
        <v>38.003</v>
      </c>
      <c r="F116" s="1">
        <v>100.907</v>
      </c>
      <c r="G116" s="6">
        <v>38.003</v>
      </c>
      <c r="H116" s="6">
        <v>100.907</v>
      </c>
      <c r="I116" s="1">
        <v>1</v>
      </c>
      <c r="J116" s="4" t="s">
        <v>94</v>
      </c>
      <c r="K116" s="1" t="s">
        <v>206</v>
      </c>
      <c r="L116" s="7">
        <v>3615</v>
      </c>
      <c r="M116" s="7">
        <v>1</v>
      </c>
      <c r="N116" s="7">
        <v>1080</v>
      </c>
      <c r="O116" s="28">
        <v>1</v>
      </c>
      <c r="P116" s="1" t="s">
        <v>75</v>
      </c>
      <c r="Q116" s="1" t="s">
        <v>75</v>
      </c>
      <c r="R116" s="1">
        <v>2015</v>
      </c>
      <c r="S116" s="35" t="s">
        <v>86</v>
      </c>
      <c r="T116" s="9">
        <v>3</v>
      </c>
      <c r="U116" s="34" t="s">
        <v>77</v>
      </c>
      <c r="V116" s="6">
        <v>1.04</v>
      </c>
      <c r="W116" s="6">
        <v>0.479999989271163</v>
      </c>
      <c r="Y116" s="9">
        <v>6</v>
      </c>
      <c r="Z116" s="1" t="s">
        <v>113</v>
      </c>
      <c r="AA116" s="4" t="s">
        <v>98</v>
      </c>
      <c r="AB116" s="10">
        <v>7.719575</v>
      </c>
      <c r="AC116" s="46">
        <f t="shared" si="63"/>
        <v>2.360646035</v>
      </c>
      <c r="AE116" s="10">
        <v>10.2304325</v>
      </c>
      <c r="AF116" s="46">
        <f t="shared" si="64"/>
        <v>2.970917598</v>
      </c>
      <c r="AH116" s="46">
        <f t="shared" si="49"/>
        <v>0.281607545976914</v>
      </c>
      <c r="AI116" s="46">
        <f t="shared" si="50"/>
        <v>0.0296409666666667</v>
      </c>
      <c r="AJ116" s="10">
        <v>4.9940525</v>
      </c>
      <c r="AK116" s="46">
        <f t="shared" si="65"/>
        <v>1.64154505675</v>
      </c>
      <c r="AM116" s="10">
        <v>6.9735225</v>
      </c>
      <c r="AN116" s="46">
        <f t="shared" si="66"/>
        <v>1.9511915955</v>
      </c>
      <c r="AP116" s="46">
        <f t="shared" si="53"/>
        <v>0.333872772894267</v>
      </c>
      <c r="AQ116" s="46">
        <f t="shared" si="54"/>
        <v>0.0310552883333333</v>
      </c>
      <c r="AR116" s="10">
        <v>-2.8685075</v>
      </c>
      <c r="AS116" s="46">
        <f t="shared" si="67"/>
        <v>1.20506000075</v>
      </c>
      <c r="AU116" s="10">
        <v>-3.412835</v>
      </c>
      <c r="AV116" s="46">
        <f t="shared" si="68"/>
        <v>1.4767337045</v>
      </c>
      <c r="AX116" s="50">
        <f t="shared" si="56"/>
        <v>1.34775962979566</v>
      </c>
      <c r="AY116" s="46">
        <f t="shared" si="57"/>
        <v>-0.403875800970924</v>
      </c>
      <c r="AZ116" s="46">
        <f t="shared" si="58"/>
        <v>0.340129819275413</v>
      </c>
    </row>
    <row r="117" spans="1:52">
      <c r="A117" s="1">
        <v>24</v>
      </c>
      <c r="B117" s="1" t="s">
        <v>203</v>
      </c>
      <c r="C117" s="1" t="s">
        <v>204</v>
      </c>
      <c r="D117" s="1" t="s">
        <v>205</v>
      </c>
      <c r="E117" s="1">
        <v>38.003</v>
      </c>
      <c r="F117" s="1">
        <v>100.907</v>
      </c>
      <c r="G117" s="6">
        <v>38.003</v>
      </c>
      <c r="H117" s="6">
        <v>100.907</v>
      </c>
      <c r="I117" s="1">
        <v>1</v>
      </c>
      <c r="J117" s="4" t="s">
        <v>94</v>
      </c>
      <c r="K117" s="1" t="s">
        <v>206</v>
      </c>
      <c r="L117" s="7">
        <v>3615</v>
      </c>
      <c r="M117" s="7">
        <v>1</v>
      </c>
      <c r="N117" s="7">
        <v>1080</v>
      </c>
      <c r="O117" s="28">
        <v>1</v>
      </c>
      <c r="P117" s="1" t="s">
        <v>75</v>
      </c>
      <c r="Q117" s="1" t="s">
        <v>75</v>
      </c>
      <c r="R117" s="1">
        <v>2016</v>
      </c>
      <c r="S117" s="35" t="s">
        <v>86</v>
      </c>
      <c r="T117" s="9">
        <v>4</v>
      </c>
      <c r="U117" s="34" t="s">
        <v>77</v>
      </c>
      <c r="V117" s="6">
        <v>1.04</v>
      </c>
      <c r="W117" s="6">
        <v>0.541000008583068</v>
      </c>
      <c r="Y117" s="9">
        <v>6</v>
      </c>
      <c r="Z117" s="1" t="s">
        <v>113</v>
      </c>
      <c r="AA117" s="4" t="s">
        <v>98</v>
      </c>
      <c r="AB117" s="10">
        <v>8.5397775</v>
      </c>
      <c r="AC117" s="46">
        <f t="shared" si="63"/>
        <v>2.6114639595</v>
      </c>
      <c r="AE117" s="10">
        <v>10.513705</v>
      </c>
      <c r="AF117" s="46">
        <f t="shared" si="64"/>
        <v>3.053179932</v>
      </c>
      <c r="AH117" s="46">
        <f t="shared" si="49"/>
        <v>0.207944690579068</v>
      </c>
      <c r="AI117" s="46">
        <f t="shared" si="50"/>
        <v>0.0296409666666667</v>
      </c>
      <c r="AJ117" s="10">
        <v>6.3401375</v>
      </c>
      <c r="AK117" s="46">
        <f t="shared" si="65"/>
        <v>2.08400319625</v>
      </c>
      <c r="AM117" s="10">
        <v>7.788015</v>
      </c>
      <c r="AN117" s="46">
        <f t="shared" si="66"/>
        <v>2.179086597</v>
      </c>
      <c r="AP117" s="46">
        <f t="shared" si="53"/>
        <v>0.205685557637039</v>
      </c>
      <c r="AQ117" s="46">
        <f t="shared" si="54"/>
        <v>0.0310552883333333</v>
      </c>
      <c r="AR117" s="10">
        <v>-2.3443245</v>
      </c>
      <c r="AS117" s="46">
        <f t="shared" si="67"/>
        <v>0.98485072245</v>
      </c>
      <c r="AU117" s="10">
        <v>-2.84251</v>
      </c>
      <c r="AV117" s="46">
        <f t="shared" si="68"/>
        <v>1.229954077</v>
      </c>
      <c r="AX117" s="50">
        <f t="shared" si="56"/>
        <v>1.11416290932682</v>
      </c>
      <c r="AY117" s="46">
        <f t="shared" si="57"/>
        <v>-0.447138830264063</v>
      </c>
      <c r="AZ117" s="46">
        <f t="shared" si="58"/>
        <v>0.341663880563746</v>
      </c>
    </row>
    <row r="118" spans="1:52">
      <c r="A118" s="1">
        <v>24</v>
      </c>
      <c r="B118" s="1" t="s">
        <v>203</v>
      </c>
      <c r="C118" s="1" t="s">
        <v>204</v>
      </c>
      <c r="D118" s="1" t="s">
        <v>205</v>
      </c>
      <c r="E118" s="1">
        <v>38.806</v>
      </c>
      <c r="F118" s="1">
        <v>99.026</v>
      </c>
      <c r="G118" s="6">
        <v>38.806</v>
      </c>
      <c r="H118" s="6">
        <v>99.026</v>
      </c>
      <c r="I118" s="1">
        <v>1</v>
      </c>
      <c r="J118" s="4" t="s">
        <v>94</v>
      </c>
      <c r="K118" s="1" t="s">
        <v>206</v>
      </c>
      <c r="L118" s="7">
        <v>1080</v>
      </c>
      <c r="M118" s="7">
        <v>1</v>
      </c>
      <c r="N118" s="7">
        <v>1080</v>
      </c>
      <c r="O118" s="28">
        <v>1</v>
      </c>
      <c r="P118" s="1" t="s">
        <v>75</v>
      </c>
      <c r="Q118" s="1" t="s">
        <v>75</v>
      </c>
      <c r="R118" s="1">
        <v>2015</v>
      </c>
      <c r="S118" s="35" t="s">
        <v>86</v>
      </c>
      <c r="T118" s="9">
        <v>3</v>
      </c>
      <c r="U118" s="34" t="s">
        <v>77</v>
      </c>
      <c r="V118" s="6">
        <v>1.04</v>
      </c>
      <c r="W118" s="6">
        <v>0.541000008583068</v>
      </c>
      <c r="Y118" s="9">
        <v>6</v>
      </c>
      <c r="Z118" s="1" t="s">
        <v>113</v>
      </c>
      <c r="AA118" s="4" t="s">
        <v>98</v>
      </c>
      <c r="AB118" s="10">
        <v>5.2752725</v>
      </c>
      <c r="AC118" s="46">
        <f t="shared" si="63"/>
        <v>1.6131783305</v>
      </c>
      <c r="AE118" s="10">
        <v>6.711495</v>
      </c>
      <c r="AF118" s="46">
        <f t="shared" si="64"/>
        <v>1.949018148</v>
      </c>
      <c r="AH118" s="46">
        <f t="shared" si="49"/>
        <v>0.240791391159699</v>
      </c>
      <c r="AI118" s="46">
        <f t="shared" si="50"/>
        <v>0.0296409666666667</v>
      </c>
      <c r="AJ118" s="10">
        <v>3.446945</v>
      </c>
      <c r="AK118" s="46">
        <f t="shared" si="65"/>
        <v>1.1330108215</v>
      </c>
      <c r="AM118" s="10">
        <v>4.6173625</v>
      </c>
      <c r="AN118" s="46">
        <f t="shared" si="66"/>
        <v>1.2919380275</v>
      </c>
      <c r="AP118" s="46">
        <f t="shared" si="53"/>
        <v>0.292335323125728</v>
      </c>
      <c r="AQ118" s="46">
        <f t="shared" si="54"/>
        <v>0.0310552883333333</v>
      </c>
      <c r="AR118" s="10">
        <v>-1.76300875</v>
      </c>
      <c r="AS118" s="46">
        <f t="shared" si="67"/>
        <v>0.740639975875</v>
      </c>
      <c r="AU118" s="10">
        <v>-2.18733925</v>
      </c>
      <c r="AV118" s="46">
        <f t="shared" si="68"/>
        <v>0.946461693475</v>
      </c>
      <c r="AX118" s="50">
        <f t="shared" si="56"/>
        <v>0.849805069142237</v>
      </c>
      <c r="AY118" s="46">
        <f t="shared" si="57"/>
        <v>-0.499326863781013</v>
      </c>
      <c r="AZ118" s="46">
        <f t="shared" si="58"/>
        <v>0.343721971537224</v>
      </c>
    </row>
    <row r="119" spans="1:52">
      <c r="A119" s="1">
        <v>24</v>
      </c>
      <c r="B119" s="1" t="s">
        <v>203</v>
      </c>
      <c r="C119" s="1" t="s">
        <v>204</v>
      </c>
      <c r="D119" s="1" t="s">
        <v>205</v>
      </c>
      <c r="E119" s="1">
        <v>38.806</v>
      </c>
      <c r="F119" s="1">
        <v>99.026</v>
      </c>
      <c r="G119" s="6">
        <v>38.806</v>
      </c>
      <c r="H119" s="6">
        <v>99.026</v>
      </c>
      <c r="I119" s="1">
        <v>1</v>
      </c>
      <c r="J119" s="4" t="s">
        <v>94</v>
      </c>
      <c r="K119" s="1" t="s">
        <v>170</v>
      </c>
      <c r="L119" s="7">
        <v>1080</v>
      </c>
      <c r="M119" s="7">
        <v>1</v>
      </c>
      <c r="N119" s="7">
        <v>1080</v>
      </c>
      <c r="O119" s="28">
        <v>1</v>
      </c>
      <c r="P119" s="1" t="s">
        <v>75</v>
      </c>
      <c r="Q119" s="1" t="s">
        <v>75</v>
      </c>
      <c r="R119" s="1">
        <v>2016</v>
      </c>
      <c r="S119" s="35" t="s">
        <v>86</v>
      </c>
      <c r="T119" s="9">
        <v>4</v>
      </c>
      <c r="U119" s="34" t="s">
        <v>77</v>
      </c>
      <c r="V119" s="6">
        <v>1.04</v>
      </c>
      <c r="W119" s="6">
        <v>0.541000008583068</v>
      </c>
      <c r="Y119" s="9">
        <v>6</v>
      </c>
      <c r="Z119" s="1" t="s">
        <v>113</v>
      </c>
      <c r="AA119" s="4" t="s">
        <v>98</v>
      </c>
      <c r="AB119" s="10">
        <v>5.0071125</v>
      </c>
      <c r="AC119" s="46">
        <f t="shared" si="63"/>
        <v>1.5311750025</v>
      </c>
      <c r="AE119" s="10">
        <v>7.00383</v>
      </c>
      <c r="AF119" s="46">
        <f t="shared" si="64"/>
        <v>2.033912232</v>
      </c>
      <c r="AH119" s="46">
        <f t="shared" si="49"/>
        <v>0.335597740644947</v>
      </c>
      <c r="AI119" s="46">
        <f t="shared" si="50"/>
        <v>0.0296409666666667</v>
      </c>
      <c r="AJ119" s="10">
        <v>3.601285</v>
      </c>
      <c r="AK119" s="46">
        <f t="shared" si="65"/>
        <v>1.1837423795</v>
      </c>
      <c r="AM119" s="10">
        <v>5.1446925</v>
      </c>
      <c r="AN119" s="46">
        <f t="shared" si="66"/>
        <v>1.4394849615</v>
      </c>
      <c r="AP119" s="46">
        <f t="shared" si="53"/>
        <v>0.356674874519064</v>
      </c>
      <c r="AQ119" s="46">
        <f t="shared" si="54"/>
        <v>0.0310552883333333</v>
      </c>
      <c r="AR119" s="10">
        <v>-1.6717635</v>
      </c>
      <c r="AS119" s="46">
        <f t="shared" si="67"/>
        <v>0.70230784635</v>
      </c>
      <c r="AU119" s="10">
        <v>-2.027411</v>
      </c>
      <c r="AV119" s="46">
        <f t="shared" si="68"/>
        <v>0.8772607397</v>
      </c>
      <c r="AX119" s="50">
        <f t="shared" si="56"/>
        <v>0.794613968057372</v>
      </c>
      <c r="AY119" s="46">
        <f t="shared" si="57"/>
        <v>-0.447572675911382</v>
      </c>
      <c r="AZ119" s="46">
        <f t="shared" si="58"/>
        <v>0.341680054175936</v>
      </c>
    </row>
    <row r="120" spans="1:52">
      <c r="A120" s="1">
        <v>25</v>
      </c>
      <c r="B120" s="1" t="s">
        <v>207</v>
      </c>
      <c r="C120" s="1" t="s">
        <v>208</v>
      </c>
      <c r="D120" s="1" t="s">
        <v>169</v>
      </c>
      <c r="E120" s="1">
        <v>37.6</v>
      </c>
      <c r="F120" s="1">
        <v>101.32</v>
      </c>
      <c r="G120" s="6">
        <v>37.6</v>
      </c>
      <c r="H120" s="6">
        <v>101.32</v>
      </c>
      <c r="I120" s="1">
        <v>1</v>
      </c>
      <c r="J120" s="4" t="s">
        <v>94</v>
      </c>
      <c r="K120" s="1" t="s">
        <v>170</v>
      </c>
      <c r="L120" s="7">
        <v>315</v>
      </c>
      <c r="M120" s="7">
        <v>-1.2</v>
      </c>
      <c r="N120" s="7">
        <v>489</v>
      </c>
      <c r="O120" s="29">
        <v>2</v>
      </c>
      <c r="P120" s="1" t="s">
        <v>95</v>
      </c>
      <c r="Q120" s="1" t="s">
        <v>95</v>
      </c>
      <c r="R120" s="1">
        <v>2008</v>
      </c>
      <c r="S120" s="35" t="s">
        <v>86</v>
      </c>
      <c r="T120" s="9">
        <v>2</v>
      </c>
      <c r="U120" s="34" t="s">
        <v>77</v>
      </c>
      <c r="V120" s="6">
        <v>1.6</v>
      </c>
      <c r="W120" s="6">
        <v>0.541000008583068</v>
      </c>
      <c r="Y120" s="9">
        <v>4</v>
      </c>
      <c r="Z120" s="1" t="s">
        <v>113</v>
      </c>
      <c r="AA120" s="1" t="s">
        <v>79</v>
      </c>
      <c r="AB120" s="10">
        <v>846.687</v>
      </c>
      <c r="AC120" s="46">
        <f t="shared" si="47"/>
        <v>79.0239999999998</v>
      </c>
      <c r="AD120" s="10">
        <v>39.5119999999999</v>
      </c>
      <c r="AE120" s="10">
        <v>971.137</v>
      </c>
      <c r="AF120" s="46">
        <f t="shared" si="48"/>
        <v>56.4340000000002</v>
      </c>
      <c r="AG120" s="10">
        <v>28.2170000000001</v>
      </c>
      <c r="AH120" s="46">
        <f t="shared" si="49"/>
        <v>0.137136463192787</v>
      </c>
      <c r="AI120" s="46">
        <f t="shared" si="50"/>
        <v>0.00302200095695862</v>
      </c>
      <c r="AJ120" s="10">
        <v>479.939</v>
      </c>
      <c r="AK120" s="46">
        <f t="shared" si="51"/>
        <v>66.2419999999998</v>
      </c>
      <c r="AL120" s="10">
        <v>33.1209999999999</v>
      </c>
      <c r="AM120" s="10">
        <v>672.802</v>
      </c>
      <c r="AN120" s="46">
        <f t="shared" si="52"/>
        <v>77.262</v>
      </c>
      <c r="AO120" s="10">
        <v>38.631</v>
      </c>
      <c r="AP120" s="46">
        <f t="shared" si="53"/>
        <v>0.337792068813092</v>
      </c>
      <c r="AQ120" s="46">
        <f t="shared" si="54"/>
        <v>0.00805933396694175</v>
      </c>
      <c r="AR120" s="10">
        <v>-389.532</v>
      </c>
      <c r="AS120" s="46">
        <f t="shared" si="55"/>
        <v>34.494</v>
      </c>
      <c r="AT120" s="10">
        <v>17.247</v>
      </c>
      <c r="AU120" s="10">
        <v>-316.936</v>
      </c>
      <c r="AV120" s="46">
        <f>AW120*(Y120^0.5)</f>
        <v>34.482</v>
      </c>
      <c r="AW120" s="10">
        <v>17.241</v>
      </c>
      <c r="AX120" s="50">
        <f t="shared" si="56"/>
        <v>34.4880005219207</v>
      </c>
      <c r="AY120" s="46">
        <f t="shared" si="57"/>
        <v>2.10496401360983</v>
      </c>
      <c r="AZ120" s="46">
        <f t="shared" si="58"/>
        <v>0.776929593662025</v>
      </c>
    </row>
    <row r="121" spans="1:52">
      <c r="A121" s="1">
        <v>25</v>
      </c>
      <c r="B121" s="1" t="s">
        <v>207</v>
      </c>
      <c r="C121" s="1" t="s">
        <v>208</v>
      </c>
      <c r="D121" s="1" t="s">
        <v>169</v>
      </c>
      <c r="E121" s="1">
        <v>37.6</v>
      </c>
      <c r="F121" s="1">
        <v>101.32</v>
      </c>
      <c r="G121" s="6">
        <v>37.6</v>
      </c>
      <c r="H121" s="6">
        <v>101.32</v>
      </c>
      <c r="I121" s="1">
        <v>1</v>
      </c>
      <c r="J121" s="4" t="s">
        <v>94</v>
      </c>
      <c r="K121" s="1" t="s">
        <v>170</v>
      </c>
      <c r="L121" s="7">
        <v>315</v>
      </c>
      <c r="M121" s="7">
        <v>-1.2</v>
      </c>
      <c r="N121" s="7">
        <v>489</v>
      </c>
      <c r="O121" s="29">
        <v>2</v>
      </c>
      <c r="P121" s="1" t="s">
        <v>95</v>
      </c>
      <c r="Q121" s="1" t="s">
        <v>95</v>
      </c>
      <c r="R121" s="1">
        <v>2009</v>
      </c>
      <c r="S121" s="35" t="s">
        <v>86</v>
      </c>
      <c r="T121" s="9">
        <v>3</v>
      </c>
      <c r="U121" s="34" t="s">
        <v>77</v>
      </c>
      <c r="V121" s="6">
        <v>1.6</v>
      </c>
      <c r="W121" s="6">
        <v>0.541000008583068</v>
      </c>
      <c r="Y121" s="9">
        <v>4</v>
      </c>
      <c r="Z121" s="1" t="s">
        <v>113</v>
      </c>
      <c r="AA121" s="1" t="s">
        <v>79</v>
      </c>
      <c r="AB121" s="10">
        <v>1231.25</v>
      </c>
      <c r="AC121" s="46">
        <f t="shared" si="47"/>
        <v>112.8</v>
      </c>
      <c r="AD121" s="10">
        <v>56.4000000000001</v>
      </c>
      <c r="AE121" s="10">
        <v>1310.54</v>
      </c>
      <c r="AF121" s="46">
        <f t="shared" si="48"/>
        <v>135.4</v>
      </c>
      <c r="AG121" s="10">
        <v>67.7</v>
      </c>
      <c r="AH121" s="46">
        <f t="shared" si="49"/>
        <v>0.0624093525126126</v>
      </c>
      <c r="AI121" s="46">
        <f t="shared" si="50"/>
        <v>0.00476684980808757</v>
      </c>
      <c r="AJ121" s="10">
        <v>727.474</v>
      </c>
      <c r="AK121" s="46">
        <f t="shared" si="51"/>
        <v>55.204</v>
      </c>
      <c r="AL121" s="10">
        <v>27.602</v>
      </c>
      <c r="AM121" s="10">
        <v>1058.34</v>
      </c>
      <c r="AN121" s="46">
        <f t="shared" si="52"/>
        <v>121.4</v>
      </c>
      <c r="AO121" s="10">
        <v>60.7</v>
      </c>
      <c r="AP121" s="46">
        <f t="shared" si="53"/>
        <v>0.374878662276055</v>
      </c>
      <c r="AQ121" s="46">
        <f t="shared" si="54"/>
        <v>0.00472909210445678</v>
      </c>
      <c r="AR121" s="10">
        <v>-530.423</v>
      </c>
      <c r="AS121" s="46">
        <f t="shared" si="55"/>
        <v>41.358</v>
      </c>
      <c r="AT121" s="10">
        <v>20.679</v>
      </c>
      <c r="AU121" s="10">
        <v>-254.363</v>
      </c>
      <c r="AV121" s="46">
        <f t="shared" ref="AV121:AV126" si="69">AW121*(Y121^0.5)</f>
        <v>89.686</v>
      </c>
      <c r="AW121" s="10">
        <v>44.843</v>
      </c>
      <c r="AX121" s="50">
        <f t="shared" si="56"/>
        <v>69.8357457180776</v>
      </c>
      <c r="AY121" s="46">
        <f t="shared" si="57"/>
        <v>3.95298993604846</v>
      </c>
      <c r="AZ121" s="46">
        <f t="shared" si="58"/>
        <v>1.47663308965627</v>
      </c>
    </row>
    <row r="122" spans="1:52">
      <c r="A122" s="1">
        <v>25</v>
      </c>
      <c r="B122" s="1" t="s">
        <v>207</v>
      </c>
      <c r="C122" s="1" t="s">
        <v>208</v>
      </c>
      <c r="D122" s="1" t="s">
        <v>169</v>
      </c>
      <c r="E122" s="1">
        <v>37.6</v>
      </c>
      <c r="F122" s="1">
        <v>101.32</v>
      </c>
      <c r="G122" s="6">
        <v>37.6</v>
      </c>
      <c r="H122" s="6">
        <v>101.32</v>
      </c>
      <c r="I122" s="1">
        <v>1</v>
      </c>
      <c r="J122" s="4" t="s">
        <v>94</v>
      </c>
      <c r="K122" s="1" t="s">
        <v>170</v>
      </c>
      <c r="L122" s="7">
        <v>315</v>
      </c>
      <c r="M122" s="7">
        <v>-1.2</v>
      </c>
      <c r="N122" s="7">
        <v>489</v>
      </c>
      <c r="O122" s="29">
        <v>2</v>
      </c>
      <c r="P122" s="1" t="s">
        <v>95</v>
      </c>
      <c r="Q122" s="1" t="s">
        <v>95</v>
      </c>
      <c r="R122" s="1">
        <v>2010</v>
      </c>
      <c r="S122" s="35" t="s">
        <v>86</v>
      </c>
      <c r="T122" s="9">
        <v>4</v>
      </c>
      <c r="U122" s="34" t="s">
        <v>77</v>
      </c>
      <c r="V122" s="6">
        <v>1.6</v>
      </c>
      <c r="W122" s="6">
        <v>0.541000008583068</v>
      </c>
      <c r="Y122" s="9">
        <v>4</v>
      </c>
      <c r="Z122" s="1" t="s">
        <v>113</v>
      </c>
      <c r="AA122" s="1" t="s">
        <v>79</v>
      </c>
      <c r="AB122" s="10">
        <v>1288.49</v>
      </c>
      <c r="AC122" s="46">
        <f t="shared" si="47"/>
        <v>180.56</v>
      </c>
      <c r="AD122" s="10">
        <v>90.28</v>
      </c>
      <c r="AE122" s="10">
        <v>1503.21</v>
      </c>
      <c r="AF122" s="46">
        <f t="shared" si="48"/>
        <v>90.2999999999998</v>
      </c>
      <c r="AG122" s="10">
        <v>45.1499999999999</v>
      </c>
      <c r="AH122" s="46">
        <f t="shared" si="49"/>
        <v>0.154131831451905</v>
      </c>
      <c r="AI122" s="46">
        <f t="shared" si="50"/>
        <v>0.0058114607880157</v>
      </c>
      <c r="AJ122" s="10">
        <v>859.15</v>
      </c>
      <c r="AK122" s="46">
        <f t="shared" si="51"/>
        <v>55.17</v>
      </c>
      <c r="AL122" s="10">
        <v>27.585</v>
      </c>
      <c r="AM122" s="10">
        <v>1212.07</v>
      </c>
      <c r="AN122" s="46">
        <f t="shared" si="52"/>
        <v>132.48</v>
      </c>
      <c r="AO122" s="10">
        <v>66.24</v>
      </c>
      <c r="AP122" s="46">
        <f t="shared" si="53"/>
        <v>0.344141392344282</v>
      </c>
      <c r="AQ122" s="46">
        <f t="shared" si="54"/>
        <v>0.00401753597138205</v>
      </c>
      <c r="AR122" s="10">
        <v>-450.635</v>
      </c>
      <c r="AS122" s="46">
        <f t="shared" si="55"/>
        <v>117.22</v>
      </c>
      <c r="AT122" s="10">
        <v>58.61</v>
      </c>
      <c r="AU122" s="10">
        <v>-319.413</v>
      </c>
      <c r="AV122" s="46">
        <f t="shared" si="69"/>
        <v>62.08</v>
      </c>
      <c r="AW122" s="10">
        <v>31.04</v>
      </c>
      <c r="AX122" s="50">
        <f t="shared" si="56"/>
        <v>93.793536024611</v>
      </c>
      <c r="AY122" s="46">
        <f t="shared" si="57"/>
        <v>1.39905163577123</v>
      </c>
      <c r="AZ122" s="46">
        <f t="shared" si="58"/>
        <v>0.622334092472135</v>
      </c>
    </row>
    <row r="123" spans="1:52">
      <c r="A123" s="1">
        <v>25</v>
      </c>
      <c r="B123" s="1" t="s">
        <v>207</v>
      </c>
      <c r="C123" s="1" t="s">
        <v>208</v>
      </c>
      <c r="D123" s="1" t="s">
        <v>169</v>
      </c>
      <c r="E123" s="1">
        <v>37.6</v>
      </c>
      <c r="F123" s="1">
        <v>101.32</v>
      </c>
      <c r="G123" s="6">
        <v>37.6</v>
      </c>
      <c r="H123" s="6">
        <v>101.32</v>
      </c>
      <c r="I123" s="1">
        <v>1</v>
      </c>
      <c r="J123" s="4" t="s">
        <v>94</v>
      </c>
      <c r="K123" s="1" t="s">
        <v>170</v>
      </c>
      <c r="L123" s="7">
        <v>315</v>
      </c>
      <c r="M123" s="7">
        <v>-1.2</v>
      </c>
      <c r="N123" s="7">
        <v>489</v>
      </c>
      <c r="O123" s="29">
        <v>2</v>
      </c>
      <c r="P123" s="1" t="s">
        <v>95</v>
      </c>
      <c r="Q123" s="1" t="s">
        <v>95</v>
      </c>
      <c r="R123" s="1">
        <v>2011</v>
      </c>
      <c r="S123" s="34" t="s">
        <v>76</v>
      </c>
      <c r="T123" s="9">
        <v>5</v>
      </c>
      <c r="U123" s="34" t="s">
        <v>77</v>
      </c>
      <c r="V123" s="6">
        <v>1.6</v>
      </c>
      <c r="W123" s="6">
        <v>0.541000008583068</v>
      </c>
      <c r="Y123" s="9">
        <v>4</v>
      </c>
      <c r="Z123" s="1" t="s">
        <v>113</v>
      </c>
      <c r="AA123" s="1" t="s">
        <v>79</v>
      </c>
      <c r="AB123" s="10">
        <v>945.035</v>
      </c>
      <c r="AC123" s="46">
        <f t="shared" si="47"/>
        <v>67.718</v>
      </c>
      <c r="AD123" s="10">
        <v>33.859</v>
      </c>
      <c r="AE123" s="10">
        <v>1171.06</v>
      </c>
      <c r="AF123" s="46">
        <f t="shared" si="48"/>
        <v>225.68</v>
      </c>
      <c r="AG123" s="10">
        <v>112.84</v>
      </c>
      <c r="AH123" s="46">
        <f t="shared" si="49"/>
        <v>0.214442636698056</v>
      </c>
      <c r="AI123" s="46">
        <f t="shared" si="50"/>
        <v>0.0105683669560371</v>
      </c>
      <c r="AJ123" s="10">
        <v>632.102</v>
      </c>
      <c r="AK123" s="46">
        <f t="shared" si="51"/>
        <v>22.092</v>
      </c>
      <c r="AL123" s="10">
        <v>11.046</v>
      </c>
      <c r="AM123" s="10">
        <v>979.489</v>
      </c>
      <c r="AN123" s="46">
        <f t="shared" si="52"/>
        <v>77.262</v>
      </c>
      <c r="AO123" s="10">
        <v>38.631</v>
      </c>
      <c r="AP123" s="46">
        <f t="shared" si="53"/>
        <v>0.437980233572469</v>
      </c>
      <c r="AQ123" s="46">
        <f t="shared" si="54"/>
        <v>0.00186088647802518</v>
      </c>
      <c r="AR123" s="10">
        <v>-350.115</v>
      </c>
      <c r="AS123" s="46">
        <f t="shared" si="55"/>
        <v>41.39</v>
      </c>
      <c r="AT123" s="10">
        <v>20.695</v>
      </c>
      <c r="AU123" s="10">
        <v>-198.23</v>
      </c>
      <c r="AV123" s="46">
        <f t="shared" si="69"/>
        <v>206.898</v>
      </c>
      <c r="AW123" s="10">
        <v>103.449</v>
      </c>
      <c r="AX123" s="50">
        <f t="shared" si="56"/>
        <v>149.197711952965</v>
      </c>
      <c r="AY123" s="46">
        <f t="shared" si="57"/>
        <v>1.01801159020376</v>
      </c>
      <c r="AZ123" s="46">
        <f t="shared" si="58"/>
        <v>0.564771724861824</v>
      </c>
    </row>
    <row r="124" spans="1:52">
      <c r="A124" s="1">
        <v>25</v>
      </c>
      <c r="B124" s="1" t="s">
        <v>207</v>
      </c>
      <c r="C124" s="1" t="s">
        <v>208</v>
      </c>
      <c r="D124" s="1" t="s">
        <v>169</v>
      </c>
      <c r="E124" s="1">
        <v>37.6</v>
      </c>
      <c r="F124" s="1">
        <v>101.32</v>
      </c>
      <c r="G124" s="6">
        <v>37.6</v>
      </c>
      <c r="H124" s="6">
        <v>101.32</v>
      </c>
      <c r="I124" s="1">
        <v>1</v>
      </c>
      <c r="J124" s="4" t="s">
        <v>94</v>
      </c>
      <c r="K124" s="1" t="s">
        <v>170</v>
      </c>
      <c r="L124" s="7">
        <v>315</v>
      </c>
      <c r="M124" s="7">
        <v>-1.2</v>
      </c>
      <c r="N124" s="7">
        <v>489</v>
      </c>
      <c r="O124" s="29">
        <v>2</v>
      </c>
      <c r="P124" s="1" t="s">
        <v>95</v>
      </c>
      <c r="Q124" s="1" t="s">
        <v>95</v>
      </c>
      <c r="R124" s="1">
        <v>2012</v>
      </c>
      <c r="S124" s="34" t="s">
        <v>76</v>
      </c>
      <c r="T124" s="9">
        <v>6</v>
      </c>
      <c r="U124" s="34" t="s">
        <v>77</v>
      </c>
      <c r="V124" s="6">
        <v>1.6</v>
      </c>
      <c r="W124" s="6">
        <v>0.541000008583068</v>
      </c>
      <c r="Y124" s="9">
        <v>4</v>
      </c>
      <c r="Z124" s="1" t="s">
        <v>113</v>
      </c>
      <c r="AA124" s="1" t="s">
        <v>79</v>
      </c>
      <c r="AB124" s="10">
        <v>1572.23</v>
      </c>
      <c r="AC124" s="46">
        <f t="shared" si="47"/>
        <v>180.58</v>
      </c>
      <c r="AD124" s="10">
        <v>90.29</v>
      </c>
      <c r="AE124" s="10">
        <v>1860.32</v>
      </c>
      <c r="AF124" s="46">
        <f t="shared" si="48"/>
        <v>101.6</v>
      </c>
      <c r="AG124" s="10">
        <v>50.8</v>
      </c>
      <c r="AH124" s="46">
        <f t="shared" ref="AH124:AH155" si="70">LN(AE124)-LN(AB124)</f>
        <v>0.168253522200903</v>
      </c>
      <c r="AI124" s="46">
        <f t="shared" ref="AI124:AI155" si="71">(AF124^2)/(Y124*(AE124^2))+(AC124^2)/(Y124*(AB124^2))</f>
        <v>0.00404365274502809</v>
      </c>
      <c r="AJ124" s="10">
        <v>1795.76</v>
      </c>
      <c r="AK124" s="46">
        <f t="shared" si="51"/>
        <v>143.46</v>
      </c>
      <c r="AL124" s="10">
        <v>71.73</v>
      </c>
      <c r="AM124" s="10">
        <v>2027.25</v>
      </c>
      <c r="AN124" s="46">
        <f t="shared" si="52"/>
        <v>298</v>
      </c>
      <c r="AO124" s="10">
        <v>149</v>
      </c>
      <c r="AP124" s="46">
        <f t="shared" ref="AP124:AP143" si="72">LN(AM124)-LN(AJ124)</f>
        <v>0.121251864181376</v>
      </c>
      <c r="AQ124" s="46">
        <f t="shared" ref="AQ124:AQ143" si="73">(AN124^2)/(Y124*(AM124^2))+(AK124^2)/(Y124*(AJ124^2))</f>
        <v>0.00699757189776032</v>
      </c>
      <c r="AR124" s="10">
        <v>236.58</v>
      </c>
      <c r="AS124" s="46">
        <f t="shared" si="55"/>
        <v>117.24</v>
      </c>
      <c r="AT124" s="10">
        <v>58.62</v>
      </c>
      <c r="AU124" s="10">
        <v>164.321</v>
      </c>
      <c r="AV124" s="46">
        <f t="shared" si="69"/>
        <v>255.174</v>
      </c>
      <c r="AW124" s="10">
        <v>127.587</v>
      </c>
      <c r="AX124" s="50">
        <f t="shared" ref="AX124:AX155" si="74">(((Y124-1)*(AV124^2)+(Y124-1)*(AS124^2))/(Y124+Y124-2))^0.5</f>
        <v>198.568612670784</v>
      </c>
      <c r="AY124" s="46">
        <f t="shared" ref="AY124:AY155" si="75">(AU124-AR124)/AX124</f>
        <v>-0.363899404987038</v>
      </c>
      <c r="AZ124" s="46">
        <f t="shared" ref="AZ124:AZ155" si="76">((Y124+Y124)/(Y124*Y124))+(AY124^2)/(2*(Y124+Y124))</f>
        <v>0.50827642355937</v>
      </c>
    </row>
    <row r="125" spans="1:52">
      <c r="A125" s="1">
        <v>25</v>
      </c>
      <c r="B125" s="1" t="s">
        <v>207</v>
      </c>
      <c r="C125" s="1" t="s">
        <v>208</v>
      </c>
      <c r="D125" s="1" t="s">
        <v>169</v>
      </c>
      <c r="E125" s="1">
        <v>37.6</v>
      </c>
      <c r="F125" s="1">
        <v>101.32</v>
      </c>
      <c r="G125" s="6">
        <v>37.6</v>
      </c>
      <c r="H125" s="6">
        <v>101.32</v>
      </c>
      <c r="I125" s="1">
        <v>1</v>
      </c>
      <c r="J125" s="4" t="s">
        <v>94</v>
      </c>
      <c r="K125" s="1" t="s">
        <v>170</v>
      </c>
      <c r="L125" s="7">
        <v>315</v>
      </c>
      <c r="M125" s="7">
        <v>-1.2</v>
      </c>
      <c r="N125" s="7">
        <v>489</v>
      </c>
      <c r="O125" s="29">
        <v>2</v>
      </c>
      <c r="P125" s="1" t="s">
        <v>95</v>
      </c>
      <c r="Q125" s="1" t="s">
        <v>95</v>
      </c>
      <c r="R125" s="1">
        <v>2013</v>
      </c>
      <c r="S125" s="34" t="s">
        <v>76</v>
      </c>
      <c r="T125" s="9">
        <v>7</v>
      </c>
      <c r="U125" s="34" t="s">
        <v>77</v>
      </c>
      <c r="V125" s="6">
        <v>1.6</v>
      </c>
      <c r="W125" s="6">
        <v>0.541000008583068</v>
      </c>
      <c r="Y125" s="9">
        <v>4</v>
      </c>
      <c r="Z125" s="1" t="s">
        <v>113</v>
      </c>
      <c r="AA125" s="1" t="s">
        <v>79</v>
      </c>
      <c r="AB125" s="10">
        <v>1132.89</v>
      </c>
      <c r="AC125" s="46">
        <f t="shared" si="47"/>
        <v>158</v>
      </c>
      <c r="AD125" s="10">
        <v>79</v>
      </c>
      <c r="AE125" s="10">
        <v>1212.18</v>
      </c>
      <c r="AF125" s="46">
        <f t="shared" si="48"/>
        <v>79</v>
      </c>
      <c r="AG125" s="10">
        <v>39.5</v>
      </c>
      <c r="AH125" s="46">
        <f t="shared" si="70"/>
        <v>0.0676485015174251</v>
      </c>
      <c r="AI125" s="46">
        <f t="shared" si="71"/>
        <v>0.00592455580390285</v>
      </c>
      <c r="AJ125" s="10">
        <v>1358.98</v>
      </c>
      <c r="AK125" s="46">
        <f t="shared" si="51"/>
        <v>99.3200000000002</v>
      </c>
      <c r="AL125" s="10">
        <v>49.6600000000001</v>
      </c>
      <c r="AM125" s="10">
        <v>1491.16</v>
      </c>
      <c r="AN125" s="46">
        <f t="shared" si="52"/>
        <v>55.1399999999998</v>
      </c>
      <c r="AO125" s="10">
        <v>27.5699999999999</v>
      </c>
      <c r="AP125" s="46">
        <f t="shared" si="72"/>
        <v>0.0928199221978279</v>
      </c>
      <c r="AQ125" s="46">
        <f t="shared" si="73"/>
        <v>0.0016771676850849</v>
      </c>
      <c r="AR125" s="10">
        <v>230.166</v>
      </c>
      <c r="AS125" s="46">
        <f t="shared" si="55"/>
        <v>124.138</v>
      </c>
      <c r="AT125" s="10">
        <v>62.069</v>
      </c>
      <c r="AU125" s="10">
        <v>271.717</v>
      </c>
      <c r="AV125" s="46">
        <f t="shared" si="69"/>
        <v>55.172</v>
      </c>
      <c r="AW125" s="10">
        <v>27.586</v>
      </c>
      <c r="AX125" s="50">
        <f t="shared" si="74"/>
        <v>96.0577759163723</v>
      </c>
      <c r="AY125" s="46">
        <f t="shared" si="75"/>
        <v>0.432562586460196</v>
      </c>
      <c r="AZ125" s="46">
        <f t="shared" si="76"/>
        <v>0.511694399450321</v>
      </c>
    </row>
    <row r="126" spans="1:52">
      <c r="A126" s="1">
        <v>25</v>
      </c>
      <c r="B126" s="1" t="s">
        <v>207</v>
      </c>
      <c r="C126" s="1" t="s">
        <v>208</v>
      </c>
      <c r="D126" s="1" t="s">
        <v>169</v>
      </c>
      <c r="E126" s="1">
        <v>37.6</v>
      </c>
      <c r="F126" s="1">
        <v>101.32</v>
      </c>
      <c r="G126" s="6">
        <v>37.6</v>
      </c>
      <c r="H126" s="6">
        <v>101.32</v>
      </c>
      <c r="I126" s="1">
        <v>1</v>
      </c>
      <c r="J126" s="4" t="s">
        <v>94</v>
      </c>
      <c r="K126" s="1" t="s">
        <v>170</v>
      </c>
      <c r="L126" s="7">
        <v>315</v>
      </c>
      <c r="M126" s="7">
        <v>-1.2</v>
      </c>
      <c r="N126" s="7">
        <v>489</v>
      </c>
      <c r="O126" s="29">
        <v>2</v>
      </c>
      <c r="P126" s="1" t="s">
        <v>95</v>
      </c>
      <c r="Q126" s="1" t="s">
        <v>95</v>
      </c>
      <c r="R126" s="1">
        <v>2014</v>
      </c>
      <c r="S126" s="34" t="s">
        <v>76</v>
      </c>
      <c r="T126" s="9">
        <v>8</v>
      </c>
      <c r="U126" s="34" t="s">
        <v>77</v>
      </c>
      <c r="V126" s="6">
        <v>1.6</v>
      </c>
      <c r="W126" s="6">
        <v>0.541000008583068</v>
      </c>
      <c r="Y126" s="9">
        <v>4</v>
      </c>
      <c r="Z126" s="1" t="s">
        <v>113</v>
      </c>
      <c r="AA126" s="1" t="s">
        <v>79</v>
      </c>
      <c r="AB126" s="10">
        <v>1195.74</v>
      </c>
      <c r="AC126" s="46">
        <f t="shared" si="47"/>
        <v>270.92</v>
      </c>
      <c r="AD126" s="10">
        <v>135.46</v>
      </c>
      <c r="AE126" s="10">
        <v>1523.36</v>
      </c>
      <c r="AF126" s="46">
        <f t="shared" si="48"/>
        <v>78.98</v>
      </c>
      <c r="AG126" s="10">
        <v>39.49</v>
      </c>
      <c r="AH126" s="46">
        <f t="shared" si="70"/>
        <v>0.242153180964067</v>
      </c>
      <c r="AI126" s="46">
        <f t="shared" si="71"/>
        <v>0.013505603639303</v>
      </c>
      <c r="AJ126" s="10">
        <v>1501.66</v>
      </c>
      <c r="AK126" s="46">
        <f t="shared" si="51"/>
        <v>121.4</v>
      </c>
      <c r="AL126" s="10">
        <v>60.6999999999998</v>
      </c>
      <c r="AM126" s="10">
        <v>1727.66</v>
      </c>
      <c r="AN126" s="46">
        <f t="shared" si="52"/>
        <v>253.86</v>
      </c>
      <c r="AO126" s="10">
        <v>126.93</v>
      </c>
      <c r="AP126" s="46">
        <f t="shared" si="72"/>
        <v>0.140196728892278</v>
      </c>
      <c r="AQ126" s="46">
        <f t="shared" si="73"/>
        <v>0.00703167319510467</v>
      </c>
      <c r="AR126" s="10">
        <v>299.619</v>
      </c>
      <c r="AS126" s="46">
        <f t="shared" si="55"/>
        <v>179.354</v>
      </c>
      <c r="AT126" s="10">
        <v>89.677</v>
      </c>
      <c r="AU126" s="10">
        <v>203.25</v>
      </c>
      <c r="AV126" s="46">
        <f t="shared" si="69"/>
        <v>234.462</v>
      </c>
      <c r="AW126" s="10">
        <v>117.231</v>
      </c>
      <c r="AX126" s="50">
        <f t="shared" si="74"/>
        <v>208.734624296018</v>
      </c>
      <c r="AY126" s="46">
        <f t="shared" si="75"/>
        <v>-0.461681909865292</v>
      </c>
      <c r="AZ126" s="46">
        <f t="shared" si="76"/>
        <v>0.513321886618554</v>
      </c>
    </row>
    <row r="127" spans="1:117">
      <c r="A127" s="1">
        <v>26</v>
      </c>
      <c r="B127" s="1" t="s">
        <v>209</v>
      </c>
      <c r="C127" s="1" t="s">
        <v>210</v>
      </c>
      <c r="D127" s="1" t="s">
        <v>200</v>
      </c>
      <c r="E127" s="1">
        <v>31.441</v>
      </c>
      <c r="F127" s="1">
        <v>92.017</v>
      </c>
      <c r="G127" s="6">
        <v>31.441</v>
      </c>
      <c r="H127" s="6">
        <v>92.017</v>
      </c>
      <c r="I127" s="1">
        <v>1</v>
      </c>
      <c r="J127" s="4" t="s">
        <v>94</v>
      </c>
      <c r="K127" s="1" t="s">
        <v>170</v>
      </c>
      <c r="L127" s="7">
        <v>4460</v>
      </c>
      <c r="M127" s="7">
        <v>-0.6</v>
      </c>
      <c r="N127" s="7">
        <v>457.6</v>
      </c>
      <c r="O127" s="28">
        <v>1</v>
      </c>
      <c r="P127" s="1" t="s">
        <v>75</v>
      </c>
      <c r="Q127" s="1" t="s">
        <v>75</v>
      </c>
      <c r="R127" s="1">
        <v>2012</v>
      </c>
      <c r="S127" s="35" t="s">
        <v>86</v>
      </c>
      <c r="T127" s="9">
        <v>1</v>
      </c>
      <c r="U127" s="34" t="s">
        <v>77</v>
      </c>
      <c r="V127" s="6">
        <v>0.69</v>
      </c>
      <c r="W127" s="6">
        <v>0.541000008583068</v>
      </c>
      <c r="Y127" s="9">
        <v>4</v>
      </c>
      <c r="Z127" s="1" t="s">
        <v>113</v>
      </c>
      <c r="AA127" s="4" t="s">
        <v>98</v>
      </c>
      <c r="AB127" s="10">
        <v>8.55339</v>
      </c>
      <c r="AC127" s="46">
        <f>AB127*0.3058</f>
        <v>2.615626662</v>
      </c>
      <c r="AE127" s="10">
        <v>10.6002</v>
      </c>
      <c r="AF127" s="46">
        <f>AE127*0.2904</f>
        <v>3.07829808</v>
      </c>
      <c r="AH127" s="46">
        <f t="shared" si="70"/>
        <v>0.21454517326969</v>
      </c>
      <c r="AI127" s="46">
        <f t="shared" si="71"/>
        <v>0.04446145</v>
      </c>
      <c r="AJ127" s="10">
        <v>3.97674</v>
      </c>
      <c r="AK127" s="46">
        <f>AJ127*0.3287</f>
        <v>1.307154438</v>
      </c>
      <c r="AM127" s="10">
        <v>4.8314</v>
      </c>
      <c r="AN127" s="46">
        <f>AM127*0.2798</f>
        <v>1.35182572</v>
      </c>
      <c r="AP127" s="46">
        <f t="shared" si="72"/>
        <v>0.194673892560115</v>
      </c>
      <c r="AQ127" s="46">
        <f t="shared" si="73"/>
        <v>0.0465829325</v>
      </c>
      <c r="AR127" s="10">
        <v>-4.59232</v>
      </c>
      <c r="AS127" s="46">
        <f>ABS(AR127)*0.4201</f>
        <v>1.929233632</v>
      </c>
      <c r="AU127" s="10">
        <v>-5.67393</v>
      </c>
      <c r="AV127" s="46">
        <f>ABS(AU127)*0.4327</f>
        <v>2.455109511</v>
      </c>
      <c r="AX127" s="50">
        <f t="shared" si="74"/>
        <v>2.20788418150076</v>
      </c>
      <c r="AY127" s="46">
        <f t="shared" si="75"/>
        <v>-0.48988529790761</v>
      </c>
      <c r="AZ127" s="46">
        <f t="shared" si="76"/>
        <v>0.514999225319127</v>
      </c>
      <c r="BA127" s="10">
        <v>72.5899</v>
      </c>
      <c r="BB127" s="46">
        <f t="shared" ref="BB127:BB140" si="77">BC127*(Y127^0.5)</f>
        <v>21.0446</v>
      </c>
      <c r="BC127" s="10">
        <v>10.5223</v>
      </c>
      <c r="BD127" s="10">
        <v>90.4211</v>
      </c>
      <c r="BE127" s="46">
        <f t="shared" ref="BE127:BE140" si="78">BF127*(Y127^0.5)</f>
        <v>27.3718</v>
      </c>
      <c r="BF127" s="10">
        <v>13.6859</v>
      </c>
      <c r="BG127" s="46">
        <f t="shared" ref="BG127:BG140" si="79">LN(BD127)-LN(BA127)</f>
        <v>0.219651853547002</v>
      </c>
      <c r="BH127" s="46">
        <f t="shared" ref="BH127:BH140" si="80">(BE127^2)/(Y127*(BD127^2))+(BB127^2)/(Y127*(BA127^2))</f>
        <v>0.0439211298414733</v>
      </c>
      <c r="DM127" s="10"/>
    </row>
    <row r="128" spans="1:117">
      <c r="A128" s="1">
        <v>26</v>
      </c>
      <c r="B128" s="1" t="s">
        <v>209</v>
      </c>
      <c r="C128" s="1" t="s">
        <v>210</v>
      </c>
      <c r="D128" s="1" t="s">
        <v>200</v>
      </c>
      <c r="E128" s="1">
        <v>31.441</v>
      </c>
      <c r="F128" s="1">
        <v>92.017</v>
      </c>
      <c r="G128" s="6">
        <v>31.441</v>
      </c>
      <c r="H128" s="6">
        <v>92.017</v>
      </c>
      <c r="I128" s="1">
        <v>1</v>
      </c>
      <c r="J128" s="4" t="s">
        <v>94</v>
      </c>
      <c r="K128" s="1" t="s">
        <v>170</v>
      </c>
      <c r="L128" s="7">
        <v>4460</v>
      </c>
      <c r="M128" s="7">
        <v>-0.6</v>
      </c>
      <c r="N128" s="7">
        <v>457.6</v>
      </c>
      <c r="O128" s="28">
        <v>1</v>
      </c>
      <c r="P128" s="1" t="s">
        <v>75</v>
      </c>
      <c r="Q128" s="1" t="s">
        <v>75</v>
      </c>
      <c r="R128" s="1">
        <v>2013</v>
      </c>
      <c r="S128" s="35" t="s">
        <v>86</v>
      </c>
      <c r="T128" s="9">
        <v>2</v>
      </c>
      <c r="U128" s="34" t="s">
        <v>77</v>
      </c>
      <c r="V128" s="6">
        <v>0.69</v>
      </c>
      <c r="W128" s="6">
        <v>0.541000008583068</v>
      </c>
      <c r="Y128" s="9">
        <v>4</v>
      </c>
      <c r="Z128" s="1" t="s">
        <v>113</v>
      </c>
      <c r="AA128" s="4" t="s">
        <v>98</v>
      </c>
      <c r="AB128" s="10">
        <v>5.08069</v>
      </c>
      <c r="AC128" s="46">
        <f t="shared" ref="AC128:AC140" si="81">AB128*0.3058</f>
        <v>1.553675002</v>
      </c>
      <c r="AE128" s="10">
        <v>5.02453</v>
      </c>
      <c r="AF128" s="46">
        <f t="shared" ref="AF128:AF140" si="82">AE128*0.2904</f>
        <v>1.459123512</v>
      </c>
      <c r="AH128" s="46">
        <f t="shared" si="70"/>
        <v>-0.0111151619060144</v>
      </c>
      <c r="AI128" s="46">
        <f t="shared" si="71"/>
        <v>0.04446145</v>
      </c>
      <c r="AJ128" s="10">
        <v>2.11047</v>
      </c>
      <c r="AK128" s="46">
        <f t="shared" ref="AK128:AK140" si="83">AJ128*0.3287</f>
        <v>0.693711489</v>
      </c>
      <c r="AM128" s="10">
        <v>2.12791</v>
      </c>
      <c r="AN128" s="46">
        <f t="shared" ref="AN128:AN140" si="84">AM128*0.2798</f>
        <v>0.595389218</v>
      </c>
      <c r="AP128" s="46">
        <f t="shared" si="72"/>
        <v>0.0082296058536242</v>
      </c>
      <c r="AQ128" s="46">
        <f t="shared" si="73"/>
        <v>0.0465829325</v>
      </c>
      <c r="AR128" s="10">
        <v>-2.89218</v>
      </c>
      <c r="AS128" s="46">
        <f t="shared" ref="AS128:AS140" si="85">ABS(AR128)*0.4201</f>
        <v>1.215004818</v>
      </c>
      <c r="AU128" s="10">
        <v>-2.85906</v>
      </c>
      <c r="AV128" s="46">
        <f t="shared" ref="AV128:AV140" si="86">ABS(AU128)*0.4327</f>
        <v>1.237115262</v>
      </c>
      <c r="AX128" s="50">
        <f t="shared" si="74"/>
        <v>1.22610988072777</v>
      </c>
      <c r="AY128" s="46">
        <f t="shared" si="75"/>
        <v>0.0270122609079225</v>
      </c>
      <c r="AZ128" s="46">
        <f t="shared" si="76"/>
        <v>0.50004560388996</v>
      </c>
      <c r="BA128" s="10">
        <v>81.9086</v>
      </c>
      <c r="BB128" s="46">
        <f t="shared" si="77"/>
        <v>21.0488</v>
      </c>
      <c r="BC128" s="10">
        <v>10.5244</v>
      </c>
      <c r="BD128" s="10">
        <v>88.1668</v>
      </c>
      <c r="BE128" s="46">
        <f t="shared" si="78"/>
        <v>37.8984</v>
      </c>
      <c r="BF128" s="10">
        <v>18.9492</v>
      </c>
      <c r="BG128" s="46">
        <f t="shared" si="79"/>
        <v>0.0736264834651603</v>
      </c>
      <c r="BH128" s="46">
        <f t="shared" si="80"/>
        <v>0.0627020814507684</v>
      </c>
      <c r="DM128" s="10"/>
    </row>
    <row r="129" spans="1:117">
      <c r="A129" s="1">
        <v>26</v>
      </c>
      <c r="B129" s="1" t="s">
        <v>209</v>
      </c>
      <c r="C129" s="1" t="s">
        <v>210</v>
      </c>
      <c r="D129" s="1" t="s">
        <v>200</v>
      </c>
      <c r="E129" s="1">
        <v>31.441</v>
      </c>
      <c r="F129" s="1">
        <v>92.017</v>
      </c>
      <c r="G129" s="6">
        <v>31.441</v>
      </c>
      <c r="H129" s="6">
        <v>92.017</v>
      </c>
      <c r="I129" s="1">
        <v>1</v>
      </c>
      <c r="J129" s="4" t="s">
        <v>94</v>
      </c>
      <c r="K129" s="1" t="s">
        <v>170</v>
      </c>
      <c r="L129" s="7">
        <v>4460</v>
      </c>
      <c r="M129" s="7">
        <v>-0.6</v>
      </c>
      <c r="N129" s="7">
        <v>457.6</v>
      </c>
      <c r="O129" s="28">
        <v>1</v>
      </c>
      <c r="P129" s="1" t="s">
        <v>75</v>
      </c>
      <c r="Q129" s="1" t="s">
        <v>75</v>
      </c>
      <c r="R129" s="1">
        <v>2014</v>
      </c>
      <c r="S129" s="35" t="s">
        <v>86</v>
      </c>
      <c r="T129" s="9">
        <v>3</v>
      </c>
      <c r="U129" s="34" t="s">
        <v>77</v>
      </c>
      <c r="V129" s="6">
        <v>0.69</v>
      </c>
      <c r="W129" s="6">
        <v>0.541000008583068</v>
      </c>
      <c r="Y129" s="9">
        <v>4</v>
      </c>
      <c r="Z129" s="1" t="s">
        <v>113</v>
      </c>
      <c r="AA129" s="4" t="s">
        <v>98</v>
      </c>
      <c r="AB129" s="10">
        <v>6.51436</v>
      </c>
      <c r="AC129" s="46">
        <f t="shared" si="81"/>
        <v>1.992091288</v>
      </c>
      <c r="AE129" s="10">
        <v>7.4116</v>
      </c>
      <c r="AF129" s="46">
        <f t="shared" si="82"/>
        <v>2.15232864</v>
      </c>
      <c r="AH129" s="46">
        <f t="shared" si="70"/>
        <v>0.129037369517343</v>
      </c>
      <c r="AI129" s="46">
        <f t="shared" si="71"/>
        <v>0.04446145</v>
      </c>
      <c r="AJ129" s="10">
        <v>2.42442</v>
      </c>
      <c r="AK129" s="46">
        <f t="shared" si="83"/>
        <v>0.796906854</v>
      </c>
      <c r="AM129" s="10">
        <v>2.52907</v>
      </c>
      <c r="AN129" s="46">
        <f t="shared" si="84"/>
        <v>0.707633786</v>
      </c>
      <c r="AP129" s="46">
        <f t="shared" si="72"/>
        <v>0.0422593257044986</v>
      </c>
      <c r="AQ129" s="46">
        <f t="shared" si="73"/>
        <v>0.0465829325</v>
      </c>
      <c r="AR129" s="10">
        <v>-4.06056</v>
      </c>
      <c r="AS129" s="46">
        <f t="shared" si="85"/>
        <v>1.705841256</v>
      </c>
      <c r="AU129" s="10">
        <v>-4.78196</v>
      </c>
      <c r="AV129" s="46">
        <f t="shared" si="86"/>
        <v>2.069154092</v>
      </c>
      <c r="AX129" s="50">
        <f t="shared" si="74"/>
        <v>1.89621900727632</v>
      </c>
      <c r="AY129" s="46">
        <f t="shared" si="75"/>
        <v>-0.380441287230951</v>
      </c>
      <c r="AZ129" s="46">
        <f t="shared" si="76"/>
        <v>0.509045973314371</v>
      </c>
      <c r="BA129" s="10">
        <v>57.5492</v>
      </c>
      <c r="BB129" s="46">
        <f t="shared" si="77"/>
        <v>21.0526</v>
      </c>
      <c r="BC129" s="10">
        <v>10.5263</v>
      </c>
      <c r="BD129" s="10">
        <v>94.3357</v>
      </c>
      <c r="BE129" s="46">
        <f t="shared" si="78"/>
        <v>18.9466</v>
      </c>
      <c r="BF129" s="10">
        <v>9.47329999999999</v>
      </c>
      <c r="BG129" s="46">
        <f t="shared" si="79"/>
        <v>0.494219462884061</v>
      </c>
      <c r="BH129" s="46">
        <f t="shared" si="80"/>
        <v>0.0435403229215781</v>
      </c>
      <c r="DM129" s="10"/>
    </row>
    <row r="130" spans="1:117">
      <c r="A130" s="1">
        <v>26</v>
      </c>
      <c r="B130" s="1" t="s">
        <v>209</v>
      </c>
      <c r="C130" s="1" t="s">
        <v>210</v>
      </c>
      <c r="D130" s="1" t="s">
        <v>200</v>
      </c>
      <c r="E130" s="1">
        <v>31.441</v>
      </c>
      <c r="F130" s="1">
        <v>92.017</v>
      </c>
      <c r="G130" s="6">
        <v>31.441</v>
      </c>
      <c r="H130" s="6">
        <v>92.017</v>
      </c>
      <c r="I130" s="1">
        <v>1</v>
      </c>
      <c r="J130" s="4" t="s">
        <v>94</v>
      </c>
      <c r="K130" s="1" t="s">
        <v>170</v>
      </c>
      <c r="L130" s="7">
        <v>4460</v>
      </c>
      <c r="M130" s="7">
        <v>-0.6</v>
      </c>
      <c r="N130" s="7">
        <v>457.6</v>
      </c>
      <c r="O130" s="28">
        <v>1</v>
      </c>
      <c r="P130" s="1" t="s">
        <v>75</v>
      </c>
      <c r="Q130" s="1" t="s">
        <v>75</v>
      </c>
      <c r="R130" s="1">
        <v>2015</v>
      </c>
      <c r="S130" s="35" t="s">
        <v>86</v>
      </c>
      <c r="T130" s="9">
        <v>4</v>
      </c>
      <c r="U130" s="34" t="s">
        <v>77</v>
      </c>
      <c r="V130" s="6">
        <v>0.69</v>
      </c>
      <c r="W130" s="6">
        <v>0.474999994039535</v>
      </c>
      <c r="Y130" s="9">
        <v>4</v>
      </c>
      <c r="Z130" s="1" t="s">
        <v>113</v>
      </c>
      <c r="AA130" s="4" t="s">
        <v>98</v>
      </c>
      <c r="AB130" s="10">
        <v>7.2194</v>
      </c>
      <c r="AC130" s="46">
        <f t="shared" si="81"/>
        <v>2.20769252</v>
      </c>
      <c r="AE130" s="10">
        <v>6.96715</v>
      </c>
      <c r="AF130" s="46">
        <f t="shared" si="82"/>
        <v>2.02326036</v>
      </c>
      <c r="AH130" s="46">
        <f t="shared" si="70"/>
        <v>-0.0355656010719119</v>
      </c>
      <c r="AI130" s="46">
        <f t="shared" si="71"/>
        <v>0.04446145</v>
      </c>
      <c r="AJ130" s="10">
        <v>4.5</v>
      </c>
      <c r="AK130" s="46">
        <f t="shared" si="83"/>
        <v>1.47915</v>
      </c>
      <c r="AM130" s="10">
        <v>4.39535</v>
      </c>
      <c r="AN130" s="46">
        <f t="shared" si="84"/>
        <v>1.22981893</v>
      </c>
      <c r="AP130" s="46">
        <f t="shared" si="72"/>
        <v>-0.0235302328599647</v>
      </c>
      <c r="AQ130" s="46">
        <f t="shared" si="73"/>
        <v>0.0465829325</v>
      </c>
      <c r="AR130" s="10">
        <v>-2.73756</v>
      </c>
      <c r="AS130" s="46">
        <f t="shared" si="85"/>
        <v>1.150048956</v>
      </c>
      <c r="AU130" s="10">
        <v>-2.62267</v>
      </c>
      <c r="AV130" s="46">
        <f t="shared" si="86"/>
        <v>1.134829309</v>
      </c>
      <c r="AX130" s="50">
        <f t="shared" si="74"/>
        <v>1.1424644768574</v>
      </c>
      <c r="AY130" s="46">
        <f t="shared" si="75"/>
        <v>0.100563301815765</v>
      </c>
      <c r="AZ130" s="46">
        <f t="shared" si="76"/>
        <v>0.500632061104506</v>
      </c>
      <c r="BA130" s="10">
        <v>56.3476</v>
      </c>
      <c r="BB130" s="46">
        <f t="shared" si="77"/>
        <v>33.6842</v>
      </c>
      <c r="BC130" s="10">
        <v>16.8421</v>
      </c>
      <c r="BD130" s="10">
        <v>66.8163</v>
      </c>
      <c r="BE130" s="46">
        <f t="shared" si="78"/>
        <v>33.6882</v>
      </c>
      <c r="BF130" s="10">
        <v>16.8441</v>
      </c>
      <c r="BG130" s="46">
        <f t="shared" si="79"/>
        <v>0.170407414123226</v>
      </c>
      <c r="BH130" s="46">
        <f t="shared" si="80"/>
        <v>0.152891340691366</v>
      </c>
      <c r="DM130" s="10"/>
    </row>
    <row r="131" spans="1:117">
      <c r="A131" s="1">
        <v>26</v>
      </c>
      <c r="B131" s="1" t="s">
        <v>209</v>
      </c>
      <c r="C131" s="1" t="s">
        <v>210</v>
      </c>
      <c r="D131" s="1" t="s">
        <v>200</v>
      </c>
      <c r="E131" s="1">
        <v>31.441</v>
      </c>
      <c r="F131" s="1">
        <v>92.017</v>
      </c>
      <c r="G131" s="6">
        <v>31.441</v>
      </c>
      <c r="H131" s="6">
        <v>92.017</v>
      </c>
      <c r="I131" s="1">
        <v>1</v>
      </c>
      <c r="J131" s="4" t="s">
        <v>94</v>
      </c>
      <c r="K131" s="1" t="s">
        <v>170</v>
      </c>
      <c r="L131" s="7">
        <v>4460</v>
      </c>
      <c r="M131" s="7">
        <v>-0.6</v>
      </c>
      <c r="N131" s="7">
        <v>457.6</v>
      </c>
      <c r="O131" s="28">
        <v>1</v>
      </c>
      <c r="P131" s="1" t="s">
        <v>75</v>
      </c>
      <c r="Q131" s="1" t="s">
        <v>75</v>
      </c>
      <c r="R131" s="1">
        <v>2016</v>
      </c>
      <c r="S131" s="34" t="s">
        <v>76</v>
      </c>
      <c r="T131" s="9">
        <v>5</v>
      </c>
      <c r="U131" s="34" t="s">
        <v>77</v>
      </c>
      <c r="V131" s="6">
        <v>0.69</v>
      </c>
      <c r="W131" s="6">
        <v>0.474999994039535</v>
      </c>
      <c r="Y131" s="9">
        <v>4</v>
      </c>
      <c r="Z131" s="1" t="s">
        <v>113</v>
      </c>
      <c r="AA131" s="4" t="s">
        <v>98</v>
      </c>
      <c r="AB131" s="10">
        <v>9.43846</v>
      </c>
      <c r="AC131" s="46">
        <f t="shared" si="81"/>
        <v>2.886281068</v>
      </c>
      <c r="AE131" s="10">
        <v>6.55053</v>
      </c>
      <c r="AF131" s="46">
        <f t="shared" si="82"/>
        <v>1.902273912</v>
      </c>
      <c r="AH131" s="46">
        <f t="shared" si="70"/>
        <v>-0.365246868851961</v>
      </c>
      <c r="AI131" s="46">
        <f t="shared" si="71"/>
        <v>0.04446145</v>
      </c>
      <c r="AJ131" s="10">
        <v>4.1686</v>
      </c>
      <c r="AK131" s="46">
        <f t="shared" si="83"/>
        <v>1.37021882</v>
      </c>
      <c r="AM131" s="10">
        <v>3.48837</v>
      </c>
      <c r="AN131" s="46">
        <f t="shared" si="84"/>
        <v>0.976045926</v>
      </c>
      <c r="AP131" s="46">
        <f t="shared" si="72"/>
        <v>-0.17814566962292</v>
      </c>
      <c r="AQ131" s="46">
        <f t="shared" si="73"/>
        <v>0.0465829325</v>
      </c>
      <c r="AR131" s="10">
        <v>-5.15216</v>
      </c>
      <c r="AS131" s="46">
        <f t="shared" si="85"/>
        <v>2.164422416</v>
      </c>
      <c r="AU131" s="10">
        <v>-3.08652</v>
      </c>
      <c r="AV131" s="46">
        <f t="shared" si="86"/>
        <v>1.335537204</v>
      </c>
      <c r="AX131" s="50">
        <f t="shared" si="74"/>
        <v>1.79838594552885</v>
      </c>
      <c r="AY131" s="46">
        <f t="shared" si="75"/>
        <v>1.14860773080194</v>
      </c>
      <c r="AZ131" s="46">
        <f t="shared" si="76"/>
        <v>0.582456232453624</v>
      </c>
      <c r="BA131" s="10">
        <v>78.3019</v>
      </c>
      <c r="BB131" s="46">
        <f t="shared" si="77"/>
        <v>29.4736</v>
      </c>
      <c r="BC131" s="10">
        <v>14.7368</v>
      </c>
      <c r="BD131" s="10">
        <v>79.2989</v>
      </c>
      <c r="BE131" s="46">
        <f t="shared" si="78"/>
        <v>18.9434</v>
      </c>
      <c r="BF131" s="10">
        <v>9.4717</v>
      </c>
      <c r="BG131" s="46">
        <f t="shared" si="79"/>
        <v>0.0126523888227599</v>
      </c>
      <c r="BH131" s="46">
        <f t="shared" si="80"/>
        <v>0.0496877130597603</v>
      </c>
      <c r="DM131" s="10"/>
    </row>
    <row r="132" spans="1:117">
      <c r="A132" s="1">
        <v>26</v>
      </c>
      <c r="B132" s="1" t="s">
        <v>209</v>
      </c>
      <c r="C132" s="1" t="s">
        <v>210</v>
      </c>
      <c r="D132" s="1" t="s">
        <v>200</v>
      </c>
      <c r="E132" s="1">
        <v>31.441</v>
      </c>
      <c r="F132" s="1">
        <v>92.017</v>
      </c>
      <c r="G132" s="6">
        <v>31.441</v>
      </c>
      <c r="H132" s="6">
        <v>92.017</v>
      </c>
      <c r="I132" s="1">
        <v>1</v>
      </c>
      <c r="J132" s="4" t="s">
        <v>94</v>
      </c>
      <c r="K132" s="1" t="s">
        <v>170</v>
      </c>
      <c r="L132" s="7">
        <v>4460</v>
      </c>
      <c r="M132" s="7">
        <v>-0.6</v>
      </c>
      <c r="N132" s="7">
        <v>457.6</v>
      </c>
      <c r="O132" s="28">
        <v>1</v>
      </c>
      <c r="P132" s="1" t="s">
        <v>75</v>
      </c>
      <c r="Q132" s="1" t="s">
        <v>75</v>
      </c>
      <c r="R132" s="1">
        <v>2017</v>
      </c>
      <c r="S132" s="34" t="s">
        <v>76</v>
      </c>
      <c r="T132" s="9">
        <v>6</v>
      </c>
      <c r="U132" s="34" t="s">
        <v>77</v>
      </c>
      <c r="V132" s="6">
        <v>0.69</v>
      </c>
      <c r="W132" s="6">
        <v>0.474999994039535</v>
      </c>
      <c r="Y132" s="9">
        <v>4</v>
      </c>
      <c r="Z132" s="1" t="s">
        <v>113</v>
      </c>
      <c r="AA132" s="4" t="s">
        <v>98</v>
      </c>
      <c r="AB132" s="10">
        <v>3.07762</v>
      </c>
      <c r="AC132" s="46">
        <f t="shared" si="81"/>
        <v>0.941136196</v>
      </c>
      <c r="AE132" s="10">
        <v>2.51691</v>
      </c>
      <c r="AF132" s="46">
        <f t="shared" si="82"/>
        <v>0.730910664</v>
      </c>
      <c r="AH132" s="46">
        <f t="shared" si="70"/>
        <v>-0.201124612344657</v>
      </c>
      <c r="AI132" s="46">
        <f t="shared" si="71"/>
        <v>0.04446145</v>
      </c>
      <c r="AJ132" s="10">
        <v>1.8314</v>
      </c>
      <c r="AK132" s="46">
        <f t="shared" si="83"/>
        <v>0.60198118</v>
      </c>
      <c r="AM132" s="10">
        <v>1.58721</v>
      </c>
      <c r="AN132" s="46">
        <f t="shared" si="84"/>
        <v>0.444101358</v>
      </c>
      <c r="AP132" s="46">
        <f t="shared" si="72"/>
        <v>-0.143102943759645</v>
      </c>
      <c r="AQ132" s="46">
        <f t="shared" si="73"/>
        <v>0.0465829325</v>
      </c>
      <c r="AR132" s="10">
        <v>-1.27168</v>
      </c>
      <c r="AS132" s="46">
        <f t="shared" si="85"/>
        <v>0.534232768</v>
      </c>
      <c r="AU132" s="10">
        <v>-0.910985</v>
      </c>
      <c r="AV132" s="46">
        <f t="shared" si="86"/>
        <v>0.3941832095</v>
      </c>
      <c r="AX132" s="50">
        <f t="shared" si="74"/>
        <v>0.469459824189814</v>
      </c>
      <c r="AY132" s="46">
        <f t="shared" si="75"/>
        <v>0.768319207341078</v>
      </c>
      <c r="AZ132" s="46">
        <f t="shared" si="76"/>
        <v>0.536894650273076</v>
      </c>
      <c r="BA132" s="10">
        <v>68.6792</v>
      </c>
      <c r="BB132" s="46">
        <f t="shared" si="77"/>
        <v>21.0528</v>
      </c>
      <c r="BC132" s="10">
        <v>10.5264</v>
      </c>
      <c r="BD132" s="10">
        <v>97.0447</v>
      </c>
      <c r="BE132" s="46">
        <f t="shared" si="78"/>
        <v>35.7846</v>
      </c>
      <c r="BF132" s="10">
        <v>17.8923</v>
      </c>
      <c r="BG132" s="46">
        <f t="shared" si="79"/>
        <v>0.34572530936075</v>
      </c>
      <c r="BH132" s="46">
        <f t="shared" si="80"/>
        <v>0.0574843584701617</v>
      </c>
      <c r="DM132" s="10"/>
    </row>
    <row r="133" spans="1:117">
      <c r="A133" s="1">
        <v>26</v>
      </c>
      <c r="B133" s="1" t="s">
        <v>209</v>
      </c>
      <c r="C133" s="1" t="s">
        <v>210</v>
      </c>
      <c r="D133" s="1" t="s">
        <v>200</v>
      </c>
      <c r="E133" s="1">
        <v>31.441</v>
      </c>
      <c r="F133" s="1">
        <v>92.017</v>
      </c>
      <c r="G133" s="6">
        <v>31.441</v>
      </c>
      <c r="H133" s="6">
        <v>92.017</v>
      </c>
      <c r="I133" s="1">
        <v>1</v>
      </c>
      <c r="J133" s="4" t="s">
        <v>94</v>
      </c>
      <c r="K133" s="1" t="s">
        <v>170</v>
      </c>
      <c r="L133" s="7">
        <v>4460</v>
      </c>
      <c r="M133" s="7">
        <v>-0.6</v>
      </c>
      <c r="N133" s="7">
        <v>457.6</v>
      </c>
      <c r="O133" s="28">
        <v>1</v>
      </c>
      <c r="P133" s="1" t="s">
        <v>75</v>
      </c>
      <c r="Q133" s="1" t="s">
        <v>75</v>
      </c>
      <c r="R133" s="1">
        <v>2018</v>
      </c>
      <c r="S133" s="34" t="s">
        <v>76</v>
      </c>
      <c r="T133" s="9">
        <v>7</v>
      </c>
      <c r="U133" s="34" t="s">
        <v>77</v>
      </c>
      <c r="V133" s="6">
        <v>0.69</v>
      </c>
      <c r="W133" s="6">
        <v>0.444999992847442</v>
      </c>
      <c r="Y133" s="9">
        <v>4</v>
      </c>
      <c r="Z133" s="1" t="s">
        <v>113</v>
      </c>
      <c r="AA133" s="4" t="s">
        <v>98</v>
      </c>
      <c r="AB133" s="10">
        <v>7.98835</v>
      </c>
      <c r="AC133" s="46">
        <f t="shared" si="81"/>
        <v>2.44283743</v>
      </c>
      <c r="AE133" s="10">
        <v>5.40878</v>
      </c>
      <c r="AF133" s="46">
        <f t="shared" si="82"/>
        <v>1.570709712</v>
      </c>
      <c r="AH133" s="46">
        <f t="shared" si="70"/>
        <v>-0.389960671207637</v>
      </c>
      <c r="AI133" s="46">
        <f t="shared" si="71"/>
        <v>0.04446145</v>
      </c>
      <c r="AJ133" s="10">
        <v>4.67442</v>
      </c>
      <c r="AK133" s="46">
        <f t="shared" si="83"/>
        <v>1.536481854</v>
      </c>
      <c r="AM133" s="10">
        <v>3.88953</v>
      </c>
      <c r="AN133" s="46">
        <f t="shared" si="84"/>
        <v>1.088290494</v>
      </c>
      <c r="AP133" s="46">
        <f t="shared" si="72"/>
        <v>-0.183816763164325</v>
      </c>
      <c r="AQ133" s="46">
        <f t="shared" si="73"/>
        <v>0.0465829325</v>
      </c>
      <c r="AR133" s="10">
        <v>-3.17805</v>
      </c>
      <c r="AS133" s="46">
        <f t="shared" si="85"/>
        <v>1.335098805</v>
      </c>
      <c r="AU133" s="10">
        <v>-1.42422</v>
      </c>
      <c r="AV133" s="46">
        <f t="shared" si="86"/>
        <v>0.616259994</v>
      </c>
      <c r="AX133" s="50">
        <f t="shared" si="74"/>
        <v>1.03977526401557</v>
      </c>
      <c r="AY133" s="46">
        <f t="shared" si="75"/>
        <v>1.68673949140392</v>
      </c>
      <c r="AZ133" s="46">
        <f t="shared" si="76"/>
        <v>0.677818131991346</v>
      </c>
      <c r="BA133" s="10">
        <v>105.368</v>
      </c>
      <c r="BB133" s="46">
        <f t="shared" si="77"/>
        <v>40</v>
      </c>
      <c r="BC133" s="10">
        <v>20</v>
      </c>
      <c r="BD133" s="10">
        <v>88.4727</v>
      </c>
      <c r="BE133" s="46">
        <f t="shared" si="78"/>
        <v>67.3646</v>
      </c>
      <c r="BF133" s="10">
        <v>33.6823</v>
      </c>
      <c r="BG133" s="46">
        <f t="shared" si="79"/>
        <v>-0.174764954847202</v>
      </c>
      <c r="BH133" s="46">
        <f t="shared" si="80"/>
        <v>0.18096708140117</v>
      </c>
      <c r="CG133" s="10">
        <v>35.4</v>
      </c>
      <c r="CH133" s="46">
        <f>CI133*(Y133^0.5)</f>
        <v>3.68</v>
      </c>
      <c r="CI133" s="10">
        <v>1.84</v>
      </c>
      <c r="CJ133" s="10">
        <v>45.5</v>
      </c>
      <c r="CK133" s="46">
        <f>CL133*(Y133^0.5)</f>
        <v>3.06</v>
      </c>
      <c r="CL133" s="10">
        <v>1.53</v>
      </c>
      <c r="CM133" s="46">
        <f>LN(CJ133)-LN(CG133)</f>
        <v>0.251000505817176</v>
      </c>
      <c r="CN133" s="46">
        <f>(CK133^2)/(Y133*(CJ133^2))+(CH133^2)/(Y133*(CG133^2))</f>
        <v>0.00383238323148353</v>
      </c>
      <c r="CO133" s="10">
        <v>4.6</v>
      </c>
      <c r="CP133" s="46">
        <f>CQ133*(Y133^0.5)</f>
        <v>0.44</v>
      </c>
      <c r="CQ133" s="10">
        <v>0.22</v>
      </c>
      <c r="CR133" s="10">
        <v>6.1</v>
      </c>
      <c r="CS133" s="46">
        <f>CT133*(Y133^0.5)</f>
        <v>0.34</v>
      </c>
      <c r="CT133" s="10">
        <v>0.17</v>
      </c>
      <c r="CU133" s="46">
        <f>LN(CR133)-LN(CO133)</f>
        <v>0.282232467684216</v>
      </c>
      <c r="CV133" s="46">
        <f>(CS133^2)/(Y133*(CR133^2))+(CP133^2)/(Y133*(CO133^2))</f>
        <v>0.0030640075309552</v>
      </c>
      <c r="DM133" s="10"/>
    </row>
    <row r="134" spans="1:117">
      <c r="A134" s="1">
        <v>26</v>
      </c>
      <c r="B134" s="1" t="s">
        <v>209</v>
      </c>
      <c r="C134" s="1" t="s">
        <v>210</v>
      </c>
      <c r="D134" s="1" t="s">
        <v>200</v>
      </c>
      <c r="E134" s="1">
        <v>31.441</v>
      </c>
      <c r="F134" s="1">
        <v>92.017</v>
      </c>
      <c r="G134" s="6">
        <v>31.441</v>
      </c>
      <c r="H134" s="6">
        <v>92.017</v>
      </c>
      <c r="I134" s="1">
        <v>1</v>
      </c>
      <c r="J134" s="4" t="s">
        <v>94</v>
      </c>
      <c r="K134" s="1" t="s">
        <v>211</v>
      </c>
      <c r="L134" s="7">
        <v>4460</v>
      </c>
      <c r="M134" s="7">
        <v>-0.6</v>
      </c>
      <c r="N134" s="7">
        <v>457.6</v>
      </c>
      <c r="O134" s="28">
        <v>1</v>
      </c>
      <c r="P134" s="1" t="s">
        <v>75</v>
      </c>
      <c r="Q134" s="1" t="s">
        <v>75</v>
      </c>
      <c r="R134" s="1">
        <v>2012</v>
      </c>
      <c r="S134" s="35" t="s">
        <v>86</v>
      </c>
      <c r="T134" s="9">
        <v>1</v>
      </c>
      <c r="U134" s="34" t="s">
        <v>77</v>
      </c>
      <c r="V134" s="6">
        <v>0.69</v>
      </c>
      <c r="W134" s="6">
        <v>0.522000014781951</v>
      </c>
      <c r="Y134" s="9">
        <v>4</v>
      </c>
      <c r="Z134" s="1" t="s">
        <v>113</v>
      </c>
      <c r="AA134" s="4" t="s">
        <v>98</v>
      </c>
      <c r="AB134" s="10">
        <v>13.9659</v>
      </c>
      <c r="AC134" s="46">
        <f t="shared" si="81"/>
        <v>4.27077222</v>
      </c>
      <c r="AE134" s="10">
        <v>13.4745</v>
      </c>
      <c r="AF134" s="46">
        <f t="shared" si="82"/>
        <v>3.9129948</v>
      </c>
      <c r="AH134" s="46">
        <f t="shared" si="70"/>
        <v>-0.0358196337966623</v>
      </c>
      <c r="AI134" s="46">
        <f t="shared" si="71"/>
        <v>0.04446145</v>
      </c>
      <c r="AJ134" s="10">
        <v>6.208</v>
      </c>
      <c r="AK134" s="46">
        <f t="shared" si="83"/>
        <v>2.0405696</v>
      </c>
      <c r="AM134" s="10">
        <v>6.95467</v>
      </c>
      <c r="AN134" s="46">
        <f t="shared" si="84"/>
        <v>1.945916666</v>
      </c>
      <c r="AP134" s="46">
        <f t="shared" si="72"/>
        <v>0.113574593489579</v>
      </c>
      <c r="AQ134" s="46">
        <f t="shared" si="73"/>
        <v>0.0465829325</v>
      </c>
      <c r="AR134" s="10">
        <v>-6.60333</v>
      </c>
      <c r="AS134" s="46">
        <f t="shared" si="85"/>
        <v>2.774058933</v>
      </c>
      <c r="AU134" s="10">
        <v>-7.71971</v>
      </c>
      <c r="AV134" s="46">
        <f t="shared" si="86"/>
        <v>3.340318517</v>
      </c>
      <c r="AX134" s="50">
        <f t="shared" si="74"/>
        <v>3.07027122244682</v>
      </c>
      <c r="AY134" s="46">
        <f t="shared" si="75"/>
        <v>-0.36360957033311</v>
      </c>
      <c r="AZ134" s="46">
        <f t="shared" si="76"/>
        <v>0.508263244977364</v>
      </c>
      <c r="BA134" s="10">
        <v>194.732</v>
      </c>
      <c r="BB134" s="46">
        <f t="shared" si="77"/>
        <v>74.24</v>
      </c>
      <c r="BC134" s="10">
        <v>37.12</v>
      </c>
      <c r="BD134" s="10">
        <v>208.889</v>
      </c>
      <c r="BE134" s="46">
        <f t="shared" si="78"/>
        <v>90.316</v>
      </c>
      <c r="BF134" s="10">
        <v>45.158</v>
      </c>
      <c r="BG134" s="46">
        <f t="shared" si="79"/>
        <v>0.0701787561106544</v>
      </c>
      <c r="BH134" s="46">
        <f t="shared" si="80"/>
        <v>0.0830709194683596</v>
      </c>
      <c r="DM134" s="10"/>
    </row>
    <row r="135" spans="1:117">
      <c r="A135" s="1">
        <v>26</v>
      </c>
      <c r="B135" s="1" t="s">
        <v>209</v>
      </c>
      <c r="C135" s="1" t="s">
        <v>210</v>
      </c>
      <c r="D135" s="1" t="s">
        <v>200</v>
      </c>
      <c r="E135" s="1">
        <v>31.441</v>
      </c>
      <c r="F135" s="1">
        <v>92.017</v>
      </c>
      <c r="G135" s="6">
        <v>31.441</v>
      </c>
      <c r="H135" s="6">
        <v>92.017</v>
      </c>
      <c r="I135" s="1">
        <v>1</v>
      </c>
      <c r="J135" s="4" t="s">
        <v>94</v>
      </c>
      <c r="K135" s="1" t="s">
        <v>211</v>
      </c>
      <c r="L135" s="7">
        <v>4460</v>
      </c>
      <c r="M135" s="7">
        <v>-0.6</v>
      </c>
      <c r="N135" s="7">
        <v>457.6</v>
      </c>
      <c r="O135" s="28">
        <v>1</v>
      </c>
      <c r="P135" s="1" t="s">
        <v>75</v>
      </c>
      <c r="Q135" s="1" t="s">
        <v>75</v>
      </c>
      <c r="R135" s="1">
        <v>2013</v>
      </c>
      <c r="S135" s="35" t="s">
        <v>86</v>
      </c>
      <c r="T135" s="9">
        <v>2</v>
      </c>
      <c r="U135" s="34" t="s">
        <v>77</v>
      </c>
      <c r="V135" s="6">
        <v>0.69</v>
      </c>
      <c r="W135" s="6">
        <v>0.522000014781951</v>
      </c>
      <c r="Y135" s="9">
        <v>4</v>
      </c>
      <c r="Z135" s="1" t="s">
        <v>113</v>
      </c>
      <c r="AA135" s="4" t="s">
        <v>98</v>
      </c>
      <c r="AB135" s="10">
        <v>10.5775</v>
      </c>
      <c r="AC135" s="46">
        <f t="shared" si="81"/>
        <v>3.2345995</v>
      </c>
      <c r="AE135" s="10">
        <v>7.1737</v>
      </c>
      <c r="AF135" s="46">
        <f t="shared" si="82"/>
        <v>2.08324248</v>
      </c>
      <c r="AH135" s="46">
        <f t="shared" si="70"/>
        <v>-0.388307543051315</v>
      </c>
      <c r="AI135" s="46">
        <f t="shared" si="71"/>
        <v>0.04446145</v>
      </c>
      <c r="AJ135" s="10">
        <v>4.864</v>
      </c>
      <c r="AK135" s="46">
        <f t="shared" si="83"/>
        <v>1.5987968</v>
      </c>
      <c r="AM135" s="10">
        <v>4.56533</v>
      </c>
      <c r="AN135" s="46">
        <f t="shared" si="84"/>
        <v>1.277379334</v>
      </c>
      <c r="AP135" s="46">
        <f t="shared" si="72"/>
        <v>-0.0633703440730427</v>
      </c>
      <c r="AQ135" s="46">
        <f t="shared" si="73"/>
        <v>0.0465829325</v>
      </c>
      <c r="AR135" s="10">
        <v>-2.58907</v>
      </c>
      <c r="AS135" s="46">
        <f t="shared" si="85"/>
        <v>1.087668307</v>
      </c>
      <c r="AU135" s="10">
        <v>-4.77435</v>
      </c>
      <c r="AV135" s="46">
        <f t="shared" si="86"/>
        <v>2.065861245</v>
      </c>
      <c r="AX135" s="50">
        <f t="shared" si="74"/>
        <v>1.65087931564442</v>
      </c>
      <c r="AY135" s="46">
        <f t="shared" si="75"/>
        <v>-1.32370669333086</v>
      </c>
      <c r="AZ135" s="46">
        <f t="shared" si="76"/>
        <v>0.609512463123058</v>
      </c>
      <c r="BA135" s="10">
        <v>91.6943</v>
      </c>
      <c r="BB135" s="46">
        <f t="shared" si="77"/>
        <v>22.0594</v>
      </c>
      <c r="BC135" s="10">
        <v>11.0297</v>
      </c>
      <c r="BD135" s="10">
        <v>144.97</v>
      </c>
      <c r="BE135" s="46">
        <f t="shared" si="78"/>
        <v>26.08</v>
      </c>
      <c r="BF135" s="10">
        <v>13.04</v>
      </c>
      <c r="BG135" s="46">
        <f t="shared" si="79"/>
        <v>0.458066606347182</v>
      </c>
      <c r="BH135" s="46">
        <f t="shared" si="80"/>
        <v>0.0225600786764107</v>
      </c>
      <c r="DM135" s="10"/>
    </row>
    <row r="136" spans="1:117">
      <c r="A136" s="1">
        <v>26</v>
      </c>
      <c r="B136" s="1" t="s">
        <v>209</v>
      </c>
      <c r="C136" s="1" t="s">
        <v>210</v>
      </c>
      <c r="D136" s="1" t="s">
        <v>200</v>
      </c>
      <c r="E136" s="1">
        <v>31.441</v>
      </c>
      <c r="F136" s="1">
        <v>92.017</v>
      </c>
      <c r="G136" s="6">
        <v>31.441</v>
      </c>
      <c r="H136" s="6">
        <v>92.017</v>
      </c>
      <c r="I136" s="1">
        <v>1</v>
      </c>
      <c r="J136" s="4" t="s">
        <v>94</v>
      </c>
      <c r="K136" s="1" t="s">
        <v>211</v>
      </c>
      <c r="L136" s="7">
        <v>4460</v>
      </c>
      <c r="M136" s="7">
        <v>-0.6</v>
      </c>
      <c r="N136" s="7">
        <v>457.6</v>
      </c>
      <c r="O136" s="28">
        <v>1</v>
      </c>
      <c r="P136" s="1" t="s">
        <v>75</v>
      </c>
      <c r="Q136" s="1" t="s">
        <v>75</v>
      </c>
      <c r="R136" s="1">
        <v>2014</v>
      </c>
      <c r="S136" s="35" t="s">
        <v>86</v>
      </c>
      <c r="T136" s="9">
        <v>3</v>
      </c>
      <c r="U136" s="34" t="s">
        <v>77</v>
      </c>
      <c r="V136" s="6">
        <v>0.69</v>
      </c>
      <c r="W136" s="6">
        <v>0.522000014781951</v>
      </c>
      <c r="Y136" s="9">
        <v>4</v>
      </c>
      <c r="Z136" s="1" t="s">
        <v>113</v>
      </c>
      <c r="AA136" s="4" t="s">
        <v>98</v>
      </c>
      <c r="AB136" s="10">
        <v>13.0903</v>
      </c>
      <c r="AC136" s="46">
        <f t="shared" si="81"/>
        <v>4.00301374</v>
      </c>
      <c r="AE136" s="10">
        <v>10.8587</v>
      </c>
      <c r="AF136" s="46">
        <f t="shared" si="82"/>
        <v>3.15336648</v>
      </c>
      <c r="AH136" s="46">
        <f t="shared" si="70"/>
        <v>-0.186904895917568</v>
      </c>
      <c r="AI136" s="46">
        <f t="shared" si="71"/>
        <v>0.04446145</v>
      </c>
      <c r="AJ136" s="10">
        <v>5.58933</v>
      </c>
      <c r="AK136" s="46">
        <f t="shared" si="83"/>
        <v>1.837212771</v>
      </c>
      <c r="AM136" s="10">
        <v>5.58933</v>
      </c>
      <c r="AN136" s="46">
        <f t="shared" si="84"/>
        <v>1.563894534</v>
      </c>
      <c r="AP136" s="46">
        <f t="shared" si="72"/>
        <v>0</v>
      </c>
      <c r="AQ136" s="46">
        <f t="shared" si="73"/>
        <v>0.0465829325</v>
      </c>
      <c r="AR136" s="10">
        <v>-5.34442</v>
      </c>
      <c r="AS136" s="46">
        <f t="shared" si="85"/>
        <v>2.245190842</v>
      </c>
      <c r="AU136" s="10">
        <v>-7.48219</v>
      </c>
      <c r="AV136" s="46">
        <f t="shared" si="86"/>
        <v>3.237543613</v>
      </c>
      <c r="AX136" s="50">
        <f t="shared" si="74"/>
        <v>2.78590834047692</v>
      </c>
      <c r="AY136" s="46">
        <f t="shared" si="75"/>
        <v>-0.767351161177841</v>
      </c>
      <c r="AZ136" s="46">
        <f t="shared" si="76"/>
        <v>0.536801737785061</v>
      </c>
      <c r="BA136" s="10">
        <v>133.104</v>
      </c>
      <c r="BB136" s="46">
        <f t="shared" si="77"/>
        <v>36.12</v>
      </c>
      <c r="BC136" s="10">
        <v>18.06</v>
      </c>
      <c r="BD136" s="10">
        <v>179.364</v>
      </c>
      <c r="BE136" s="46">
        <f t="shared" si="78"/>
        <v>24.08</v>
      </c>
      <c r="BF136" s="10">
        <v>12.04</v>
      </c>
      <c r="BG136" s="46">
        <f t="shared" si="79"/>
        <v>0.298286483050146</v>
      </c>
      <c r="BH136" s="46">
        <f t="shared" si="80"/>
        <v>0.0229158873211519</v>
      </c>
      <c r="DM136" s="10"/>
    </row>
    <row r="137" spans="1:117">
      <c r="A137" s="1">
        <v>26</v>
      </c>
      <c r="B137" s="1" t="s">
        <v>209</v>
      </c>
      <c r="C137" s="1" t="s">
        <v>210</v>
      </c>
      <c r="D137" s="1" t="s">
        <v>200</v>
      </c>
      <c r="E137" s="1">
        <v>31.441</v>
      </c>
      <c r="F137" s="1">
        <v>92.017</v>
      </c>
      <c r="G137" s="6">
        <v>31.441</v>
      </c>
      <c r="H137" s="6">
        <v>92.017</v>
      </c>
      <c r="I137" s="1">
        <v>1</v>
      </c>
      <c r="J137" s="4" t="s">
        <v>94</v>
      </c>
      <c r="K137" s="1" t="s">
        <v>211</v>
      </c>
      <c r="L137" s="7">
        <v>4460</v>
      </c>
      <c r="M137" s="7">
        <v>-0.6</v>
      </c>
      <c r="N137" s="7">
        <v>457.6</v>
      </c>
      <c r="O137" s="28">
        <v>1</v>
      </c>
      <c r="P137" s="1" t="s">
        <v>75</v>
      </c>
      <c r="Q137" s="1" t="s">
        <v>75</v>
      </c>
      <c r="R137" s="1">
        <v>2015</v>
      </c>
      <c r="S137" s="35" t="s">
        <v>86</v>
      </c>
      <c r="T137" s="9">
        <v>4</v>
      </c>
      <c r="U137" s="34" t="s">
        <v>77</v>
      </c>
      <c r="V137" s="6">
        <v>0.69</v>
      </c>
      <c r="W137" s="6">
        <v>0.522000014781951</v>
      </c>
      <c r="Y137" s="9">
        <v>4</v>
      </c>
      <c r="Z137" s="1" t="s">
        <v>113</v>
      </c>
      <c r="AA137" s="4" t="s">
        <v>98</v>
      </c>
      <c r="AB137" s="10">
        <v>11.7452</v>
      </c>
      <c r="AC137" s="46">
        <f t="shared" si="81"/>
        <v>3.59168216</v>
      </c>
      <c r="AE137" s="10">
        <v>9.24809</v>
      </c>
      <c r="AF137" s="46">
        <f t="shared" si="82"/>
        <v>2.685645336</v>
      </c>
      <c r="AH137" s="46">
        <f t="shared" si="70"/>
        <v>-0.23902760277209</v>
      </c>
      <c r="AI137" s="46">
        <f t="shared" si="71"/>
        <v>0.04446145</v>
      </c>
      <c r="AJ137" s="10">
        <v>6.48533</v>
      </c>
      <c r="AK137" s="46">
        <f t="shared" si="83"/>
        <v>2.131727971</v>
      </c>
      <c r="AM137" s="10">
        <v>5.632</v>
      </c>
      <c r="AN137" s="46">
        <f t="shared" si="84"/>
        <v>1.5758336</v>
      </c>
      <c r="AP137" s="46">
        <f t="shared" si="72"/>
        <v>-0.14107808427951</v>
      </c>
      <c r="AQ137" s="46">
        <f t="shared" si="73"/>
        <v>0.0465829325</v>
      </c>
      <c r="AR137" s="10">
        <v>-3.51544</v>
      </c>
      <c r="AS137" s="46">
        <f t="shared" si="85"/>
        <v>1.476836344</v>
      </c>
      <c r="AU137" s="10">
        <v>-5.34442</v>
      </c>
      <c r="AV137" s="46">
        <f t="shared" si="86"/>
        <v>2.312530534</v>
      </c>
      <c r="AX137" s="50">
        <f t="shared" si="74"/>
        <v>1.94021172267895</v>
      </c>
      <c r="AY137" s="46">
        <f t="shared" si="75"/>
        <v>-0.942670317172724</v>
      </c>
      <c r="AZ137" s="46">
        <f t="shared" si="76"/>
        <v>0.555539207929908</v>
      </c>
      <c r="BA137" s="10">
        <v>76.1936</v>
      </c>
      <c r="BB137" s="46">
        <f t="shared" si="77"/>
        <v>16.0536</v>
      </c>
      <c r="BC137" s="10">
        <v>8.02679999999999</v>
      </c>
      <c r="BD137" s="10">
        <v>75.3001</v>
      </c>
      <c r="BE137" s="46">
        <f t="shared" si="78"/>
        <v>74.2558</v>
      </c>
      <c r="BF137" s="10">
        <v>37.1279</v>
      </c>
      <c r="BG137" s="46">
        <f t="shared" si="79"/>
        <v>-0.0117960068377574</v>
      </c>
      <c r="BH137" s="46">
        <f t="shared" si="80"/>
        <v>0.254211911302302</v>
      </c>
      <c r="DM137" s="10"/>
    </row>
    <row r="138" spans="1:117">
      <c r="A138" s="1">
        <v>26</v>
      </c>
      <c r="B138" s="1" t="s">
        <v>209</v>
      </c>
      <c r="C138" s="1" t="s">
        <v>210</v>
      </c>
      <c r="D138" s="1" t="s">
        <v>200</v>
      </c>
      <c r="E138" s="1">
        <v>31.441</v>
      </c>
      <c r="F138" s="1">
        <v>92.017</v>
      </c>
      <c r="G138" s="6">
        <v>31.441</v>
      </c>
      <c r="H138" s="6">
        <v>92.017</v>
      </c>
      <c r="I138" s="1">
        <v>1</v>
      </c>
      <c r="J138" s="4" t="s">
        <v>94</v>
      </c>
      <c r="K138" s="1" t="s">
        <v>211</v>
      </c>
      <c r="L138" s="7">
        <v>4460</v>
      </c>
      <c r="M138" s="7">
        <v>-0.6</v>
      </c>
      <c r="N138" s="7">
        <v>457.6</v>
      </c>
      <c r="O138" s="28">
        <v>1</v>
      </c>
      <c r="P138" s="1" t="s">
        <v>75</v>
      </c>
      <c r="Q138" s="1" t="s">
        <v>75</v>
      </c>
      <c r="R138" s="1">
        <v>2016</v>
      </c>
      <c r="S138" s="34" t="s">
        <v>76</v>
      </c>
      <c r="T138" s="9">
        <v>5</v>
      </c>
      <c r="U138" s="34" t="s">
        <v>77</v>
      </c>
      <c r="V138" s="6">
        <v>0.69</v>
      </c>
      <c r="W138" s="6">
        <v>0.522000014781951</v>
      </c>
      <c r="Y138" s="9">
        <v>4</v>
      </c>
      <c r="Z138" s="1" t="s">
        <v>113</v>
      </c>
      <c r="AA138" s="4" t="s">
        <v>98</v>
      </c>
      <c r="AB138" s="10">
        <v>12.1018</v>
      </c>
      <c r="AC138" s="46">
        <f t="shared" si="81"/>
        <v>3.70073044</v>
      </c>
      <c r="AE138" s="10">
        <v>9.45364</v>
      </c>
      <c r="AF138" s="46">
        <f t="shared" si="82"/>
        <v>2.745337056</v>
      </c>
      <c r="AH138" s="46">
        <f t="shared" si="70"/>
        <v>-0.246954349343486</v>
      </c>
      <c r="AI138" s="46">
        <f t="shared" si="71"/>
        <v>0.04446145</v>
      </c>
      <c r="AJ138" s="10">
        <v>7.04</v>
      </c>
      <c r="AK138" s="46">
        <f t="shared" si="83"/>
        <v>2.314048</v>
      </c>
      <c r="AM138" s="10">
        <v>6.784</v>
      </c>
      <c r="AN138" s="46">
        <f t="shared" si="84"/>
        <v>1.8981632</v>
      </c>
      <c r="AP138" s="46">
        <f t="shared" si="72"/>
        <v>-0.0370412716803492</v>
      </c>
      <c r="AQ138" s="46">
        <f t="shared" si="73"/>
        <v>0.0465829325</v>
      </c>
      <c r="AR138" s="10">
        <v>-2.47031</v>
      </c>
      <c r="AS138" s="46">
        <f t="shared" si="85"/>
        <v>1.037777231</v>
      </c>
      <c r="AU138" s="10">
        <v>-5.10689</v>
      </c>
      <c r="AV138" s="46">
        <f t="shared" si="86"/>
        <v>2.209751303</v>
      </c>
      <c r="AX138" s="50">
        <f t="shared" si="74"/>
        <v>1.72626510164172</v>
      </c>
      <c r="AY138" s="46">
        <f t="shared" si="75"/>
        <v>-1.52733204042215</v>
      </c>
      <c r="AZ138" s="46">
        <f t="shared" si="76"/>
        <v>0.645796447606255</v>
      </c>
      <c r="BA138" s="10">
        <v>89.5248</v>
      </c>
      <c r="BB138" s="46">
        <f t="shared" si="77"/>
        <v>14.0544</v>
      </c>
      <c r="BC138" s="10">
        <v>7.02720000000001</v>
      </c>
      <c r="BD138" s="10">
        <v>80.6083</v>
      </c>
      <c r="BE138" s="46">
        <f t="shared" si="78"/>
        <v>20.067</v>
      </c>
      <c r="BF138" s="10">
        <v>10.0335</v>
      </c>
      <c r="BG138" s="46">
        <f t="shared" si="79"/>
        <v>-0.104914059990915</v>
      </c>
      <c r="BH138" s="46">
        <f t="shared" si="80"/>
        <v>0.0216547307134965</v>
      </c>
      <c r="DM138" s="10"/>
    </row>
    <row r="139" spans="1:117">
      <c r="A139" s="1">
        <v>26</v>
      </c>
      <c r="B139" s="1" t="s">
        <v>209</v>
      </c>
      <c r="C139" s="1" t="s">
        <v>210</v>
      </c>
      <c r="D139" s="1" t="s">
        <v>200</v>
      </c>
      <c r="E139" s="1">
        <v>31.441</v>
      </c>
      <c r="F139" s="1">
        <v>92.017</v>
      </c>
      <c r="G139" s="6">
        <v>31.441</v>
      </c>
      <c r="H139" s="6">
        <v>92.017</v>
      </c>
      <c r="I139" s="1">
        <v>1</v>
      </c>
      <c r="J139" s="4" t="s">
        <v>94</v>
      </c>
      <c r="K139" s="1" t="s">
        <v>211</v>
      </c>
      <c r="L139" s="7">
        <v>4460</v>
      </c>
      <c r="M139" s="7">
        <v>-0.6</v>
      </c>
      <c r="N139" s="7">
        <v>457.6</v>
      </c>
      <c r="O139" s="28">
        <v>1</v>
      </c>
      <c r="P139" s="1" t="s">
        <v>75</v>
      </c>
      <c r="Q139" s="1" t="s">
        <v>75</v>
      </c>
      <c r="R139" s="1">
        <v>2017</v>
      </c>
      <c r="S139" s="34" t="s">
        <v>76</v>
      </c>
      <c r="T139" s="9">
        <v>6</v>
      </c>
      <c r="U139" s="34" t="s">
        <v>77</v>
      </c>
      <c r="V139" s="6">
        <v>0.69</v>
      </c>
      <c r="W139" s="6">
        <v>0.351000010967254</v>
      </c>
      <c r="Y139" s="9">
        <v>4</v>
      </c>
      <c r="Z139" s="1" t="s">
        <v>113</v>
      </c>
      <c r="AA139" s="4" t="s">
        <v>98</v>
      </c>
      <c r="AB139" s="10">
        <v>10.4535</v>
      </c>
      <c r="AC139" s="46">
        <f t="shared" si="81"/>
        <v>3.1966803</v>
      </c>
      <c r="AE139" s="10">
        <v>9.35675</v>
      </c>
      <c r="AF139" s="46">
        <f t="shared" si="82"/>
        <v>2.7172002</v>
      </c>
      <c r="AH139" s="46">
        <f t="shared" si="70"/>
        <v>-0.110838842592861</v>
      </c>
      <c r="AI139" s="46">
        <f t="shared" si="71"/>
        <v>0.04446145</v>
      </c>
      <c r="AJ139" s="10">
        <v>6.016</v>
      </c>
      <c r="AK139" s="46">
        <f t="shared" si="83"/>
        <v>1.9774592</v>
      </c>
      <c r="AM139" s="10">
        <v>6.528</v>
      </c>
      <c r="AN139" s="46">
        <f t="shared" si="84"/>
        <v>1.8265344</v>
      </c>
      <c r="AP139" s="46">
        <f t="shared" si="72"/>
        <v>0.0816780310142671</v>
      </c>
      <c r="AQ139" s="46">
        <f t="shared" si="73"/>
        <v>0.0465829325</v>
      </c>
      <c r="AR139" s="10">
        <v>-2.66033</v>
      </c>
      <c r="AS139" s="46">
        <f t="shared" si="85"/>
        <v>1.117604633</v>
      </c>
      <c r="AU139" s="10">
        <v>-4.25178</v>
      </c>
      <c r="AV139" s="46">
        <f t="shared" si="86"/>
        <v>1.839745206</v>
      </c>
      <c r="AX139" s="50">
        <f t="shared" si="74"/>
        <v>1.52212064875013</v>
      </c>
      <c r="AY139" s="46">
        <f t="shared" si="75"/>
        <v>-1.04554786856534</v>
      </c>
      <c r="AZ139" s="46">
        <f t="shared" si="76"/>
        <v>0.568323146591346</v>
      </c>
      <c r="BA139" s="10">
        <v>199.181</v>
      </c>
      <c r="BB139" s="46">
        <f t="shared" si="77"/>
        <v>44.146</v>
      </c>
      <c r="BC139" s="10">
        <v>22.073</v>
      </c>
      <c r="BD139" s="10">
        <v>160.156</v>
      </c>
      <c r="BE139" s="46">
        <f t="shared" si="78"/>
        <v>56.196</v>
      </c>
      <c r="BF139" s="10">
        <v>28.098</v>
      </c>
      <c r="BG139" s="46">
        <f t="shared" si="79"/>
        <v>-0.218065618845232</v>
      </c>
      <c r="BH139" s="46">
        <f t="shared" si="80"/>
        <v>0.0430605075783317</v>
      </c>
      <c r="DM139" s="10"/>
    </row>
    <row r="140" spans="1:117">
      <c r="A140" s="1">
        <v>26</v>
      </c>
      <c r="B140" s="1" t="s">
        <v>209</v>
      </c>
      <c r="C140" s="1" t="s">
        <v>210</v>
      </c>
      <c r="D140" s="1" t="s">
        <v>200</v>
      </c>
      <c r="E140" s="1">
        <v>31.441</v>
      </c>
      <c r="F140" s="1">
        <v>92.017</v>
      </c>
      <c r="G140" s="6">
        <v>31.441</v>
      </c>
      <c r="H140" s="6">
        <v>92.017</v>
      </c>
      <c r="I140" s="1">
        <v>1</v>
      </c>
      <c r="J140" s="4" t="s">
        <v>94</v>
      </c>
      <c r="K140" s="1" t="s">
        <v>211</v>
      </c>
      <c r="L140" s="7">
        <v>4460</v>
      </c>
      <c r="M140" s="7">
        <v>-0.6</v>
      </c>
      <c r="N140" s="7">
        <v>457.6</v>
      </c>
      <c r="O140" s="28">
        <v>1</v>
      </c>
      <c r="P140" s="1" t="s">
        <v>75</v>
      </c>
      <c r="Q140" s="1" t="s">
        <v>75</v>
      </c>
      <c r="R140" s="1">
        <v>2018</v>
      </c>
      <c r="S140" s="34" t="s">
        <v>76</v>
      </c>
      <c r="T140" s="9">
        <v>7</v>
      </c>
      <c r="U140" s="34" t="s">
        <v>77</v>
      </c>
      <c r="V140" s="6">
        <v>0.69</v>
      </c>
      <c r="W140" s="6">
        <v>0.351000010967254</v>
      </c>
      <c r="Y140" s="9">
        <v>4</v>
      </c>
      <c r="Z140" s="1" t="s">
        <v>113</v>
      </c>
      <c r="AA140" s="4" t="s">
        <v>98</v>
      </c>
      <c r="AB140" s="10">
        <v>6.42183</v>
      </c>
      <c r="AC140" s="46">
        <f t="shared" si="81"/>
        <v>1.963795614</v>
      </c>
      <c r="AE140" s="10">
        <v>4.64434</v>
      </c>
      <c r="AF140" s="46">
        <f t="shared" si="82"/>
        <v>1.348716336</v>
      </c>
      <c r="AH140" s="46">
        <f t="shared" si="70"/>
        <v>-0.324053849909388</v>
      </c>
      <c r="AI140" s="46">
        <f t="shared" si="71"/>
        <v>0.04446145</v>
      </c>
      <c r="AJ140" s="10">
        <v>4.416</v>
      </c>
      <c r="AK140" s="46">
        <f t="shared" si="83"/>
        <v>1.4515392</v>
      </c>
      <c r="AM140" s="10">
        <v>3.81867</v>
      </c>
      <c r="AN140" s="46">
        <f t="shared" si="84"/>
        <v>1.068463866</v>
      </c>
      <c r="AP140" s="46">
        <f t="shared" si="72"/>
        <v>-0.145332114519967</v>
      </c>
      <c r="AQ140" s="46">
        <f t="shared" si="73"/>
        <v>0.0465829325</v>
      </c>
      <c r="AR140" s="10">
        <v>-0.617577</v>
      </c>
      <c r="AS140" s="46">
        <f t="shared" si="85"/>
        <v>0.2594440977</v>
      </c>
      <c r="AU140" s="10">
        <v>-1.82898</v>
      </c>
      <c r="AV140" s="46">
        <f t="shared" si="86"/>
        <v>0.791399646</v>
      </c>
      <c r="AX140" s="50">
        <f t="shared" si="74"/>
        <v>0.588907734505284</v>
      </c>
      <c r="AY140" s="46">
        <f t="shared" si="75"/>
        <v>-2.0570336047932</v>
      </c>
      <c r="AZ140" s="46">
        <f t="shared" si="76"/>
        <v>0.764461703203031</v>
      </c>
      <c r="BA140" s="10">
        <v>183.411</v>
      </c>
      <c r="BB140" s="46">
        <f t="shared" si="77"/>
        <v>20.076</v>
      </c>
      <c r="BC140" s="10">
        <v>10.038</v>
      </c>
      <c r="BD140" s="10">
        <v>134.357</v>
      </c>
      <c r="BE140" s="46">
        <f t="shared" si="78"/>
        <v>86.28</v>
      </c>
      <c r="BF140" s="10">
        <v>43.14</v>
      </c>
      <c r="BG140" s="46">
        <f t="shared" si="79"/>
        <v>-0.311229099792509</v>
      </c>
      <c r="BH140" s="46">
        <f t="shared" si="80"/>
        <v>0.106090817074167</v>
      </c>
      <c r="CG140" s="10">
        <v>27.6</v>
      </c>
      <c r="CH140" s="46">
        <f>CI140*(Y140^0.5)</f>
        <v>0.86</v>
      </c>
      <c r="CI140" s="10">
        <v>0.43</v>
      </c>
      <c r="CJ140" s="10">
        <v>22.3</v>
      </c>
      <c r="CK140" s="46">
        <f>CL140*(Y140^0.5)</f>
        <v>1.1</v>
      </c>
      <c r="CL140" s="10">
        <v>0.55</v>
      </c>
      <c r="CM140" s="46">
        <f>LN(CJ140)-LN(CG140)</f>
        <v>-0.213229094257032</v>
      </c>
      <c r="CN140" s="46">
        <f>(CK140^2)/(Y140*(CJ140^2))+(CH140^2)/(Y140*(CG140^2))</f>
        <v>0.000851024337775055</v>
      </c>
      <c r="CO140" s="10">
        <v>3.6</v>
      </c>
      <c r="CP140" s="46">
        <f>CQ140*(Y140^0.5)</f>
        <v>0.2</v>
      </c>
      <c r="CQ140" s="10">
        <v>0.1</v>
      </c>
      <c r="CR140" s="10">
        <v>3</v>
      </c>
      <c r="CS140" s="46">
        <f>CT140*(Y140^0.5)</f>
        <v>0.26</v>
      </c>
      <c r="CT140" s="10">
        <v>0.13</v>
      </c>
      <c r="CU140" s="46">
        <f>LN(CR140)-LN(CO140)</f>
        <v>-0.182321556793955</v>
      </c>
      <c r="CV140" s="46">
        <f>(CS140^2)/(Y140*(CR140^2))+(CP140^2)/(Y140*(CO140^2))</f>
        <v>0.00264938271604938</v>
      </c>
      <c r="DM140" s="10"/>
    </row>
    <row r="141" spans="1:117">
      <c r="A141" s="1">
        <v>26</v>
      </c>
      <c r="B141" s="1" t="s">
        <v>212</v>
      </c>
      <c r="C141" s="1" t="s">
        <v>210</v>
      </c>
      <c r="D141" s="1" t="s">
        <v>213</v>
      </c>
      <c r="E141" s="1">
        <v>31.389</v>
      </c>
      <c r="F141" s="1">
        <v>90.028</v>
      </c>
      <c r="G141" s="6">
        <v>31.389</v>
      </c>
      <c r="H141" s="6">
        <v>90.028</v>
      </c>
      <c r="I141" s="1">
        <v>1</v>
      </c>
      <c r="J141" s="4" t="s">
        <v>94</v>
      </c>
      <c r="K141" s="1" t="s">
        <v>214</v>
      </c>
      <c r="L141" s="7">
        <v>4725</v>
      </c>
      <c r="M141" s="7">
        <v>-0.6</v>
      </c>
      <c r="N141" s="7">
        <v>457.6</v>
      </c>
      <c r="O141" s="28">
        <v>1</v>
      </c>
      <c r="P141" s="1" t="s">
        <v>75</v>
      </c>
      <c r="Q141" s="1" t="s">
        <v>75</v>
      </c>
      <c r="R141" s="1">
        <v>2012</v>
      </c>
      <c r="S141" s="35" t="s">
        <v>86</v>
      </c>
      <c r="T141" s="9">
        <v>1</v>
      </c>
      <c r="U141" s="34" t="s">
        <v>77</v>
      </c>
      <c r="V141" s="6">
        <v>1.4</v>
      </c>
      <c r="W141" s="6">
        <v>0.830999970436096</v>
      </c>
      <c r="Y141" s="9">
        <v>4</v>
      </c>
      <c r="Z141" s="1" t="s">
        <v>113</v>
      </c>
      <c r="AA141" s="4" t="s">
        <v>98</v>
      </c>
      <c r="AB141" s="10">
        <v>7.48955</v>
      </c>
      <c r="AC141" s="46">
        <f>AD141*(Y141^0.5)</f>
        <v>4.3681</v>
      </c>
      <c r="AD141" s="10">
        <v>2.18405</v>
      </c>
      <c r="AE141" s="10">
        <v>5.39648</v>
      </c>
      <c r="AF141" s="46">
        <f>AG141*(Y141^0.5)</f>
        <v>1.0089</v>
      </c>
      <c r="AG141" s="10">
        <v>0.504449999999999</v>
      </c>
      <c r="AH141" s="46">
        <f t="shared" si="70"/>
        <v>-0.32776182644685</v>
      </c>
      <c r="AI141" s="46">
        <f t="shared" si="71"/>
        <v>0.0937761922854259</v>
      </c>
      <c r="AJ141" s="10">
        <v>3.25196</v>
      </c>
      <c r="AK141" s="46">
        <f>AL141*(Y141^0.5)</f>
        <v>1.21208</v>
      </c>
      <c r="AL141" s="10">
        <v>0.60604</v>
      </c>
      <c r="AM141" s="10">
        <v>2.90998</v>
      </c>
      <c r="AN141" s="46">
        <f>AO141*(Y141^0.5)</f>
        <v>0.17316</v>
      </c>
      <c r="AO141" s="10">
        <v>0.0865800000000001</v>
      </c>
      <c r="AP141" s="46">
        <f t="shared" si="72"/>
        <v>-0.111111683179366</v>
      </c>
      <c r="AQ141" s="46">
        <f t="shared" si="73"/>
        <v>0.0356158202556314</v>
      </c>
      <c r="AR141" s="10">
        <v>-4.179</v>
      </c>
      <c r="AS141" s="46">
        <f>AT141*(Y141^0.5)</f>
        <v>3.04352</v>
      </c>
      <c r="AT141" s="10">
        <v>1.52176</v>
      </c>
      <c r="AU141" s="10">
        <v>-2.74842</v>
      </c>
      <c r="AV141" s="46">
        <f>AW141*(Y141^0.5)</f>
        <v>0.34784</v>
      </c>
      <c r="AW141" s="10">
        <v>0.17392</v>
      </c>
      <c r="AX141" s="50">
        <f t="shared" si="74"/>
        <v>2.16610325884986</v>
      </c>
      <c r="AY141" s="46">
        <f t="shared" si="75"/>
        <v>0.660439429263218</v>
      </c>
      <c r="AZ141" s="46">
        <f t="shared" si="76"/>
        <v>0.527261264982845</v>
      </c>
      <c r="DM141" s="10"/>
    </row>
    <row r="142" spans="1:117">
      <c r="A142" s="1">
        <v>26</v>
      </c>
      <c r="B142" s="1" t="s">
        <v>212</v>
      </c>
      <c r="C142" s="1" t="s">
        <v>210</v>
      </c>
      <c r="D142" s="1" t="s">
        <v>213</v>
      </c>
      <c r="E142" s="1">
        <v>31.389</v>
      </c>
      <c r="F142" s="1">
        <v>90.028</v>
      </c>
      <c r="G142" s="6">
        <v>31.389</v>
      </c>
      <c r="H142" s="6">
        <v>90.028</v>
      </c>
      <c r="I142" s="1">
        <v>1</v>
      </c>
      <c r="J142" s="4" t="s">
        <v>94</v>
      </c>
      <c r="K142" s="1" t="s">
        <v>214</v>
      </c>
      <c r="L142" s="7">
        <v>4725</v>
      </c>
      <c r="M142" s="7">
        <v>-0.6</v>
      </c>
      <c r="N142" s="7">
        <v>457.6</v>
      </c>
      <c r="O142" s="28">
        <v>1</v>
      </c>
      <c r="P142" s="1" t="s">
        <v>75</v>
      </c>
      <c r="Q142" s="1" t="s">
        <v>75</v>
      </c>
      <c r="R142" s="1">
        <v>2013</v>
      </c>
      <c r="S142" s="35" t="s">
        <v>86</v>
      </c>
      <c r="T142" s="9">
        <v>2</v>
      </c>
      <c r="U142" s="34" t="s">
        <v>77</v>
      </c>
      <c r="V142" s="6">
        <v>1.4</v>
      </c>
      <c r="W142" s="6">
        <v>0.497999995946884</v>
      </c>
      <c r="Y142" s="9">
        <v>4</v>
      </c>
      <c r="Z142" s="1" t="s">
        <v>113</v>
      </c>
      <c r="AA142" s="4" t="s">
        <v>98</v>
      </c>
      <c r="AB142" s="10">
        <v>4.23969</v>
      </c>
      <c r="AC142" s="46">
        <f t="shared" ref="AC142:AC147" si="87">AD142*(Y142^0.5)</f>
        <v>0.83948</v>
      </c>
      <c r="AD142" s="10">
        <v>0.41974</v>
      </c>
      <c r="AE142" s="10">
        <v>2.65107</v>
      </c>
      <c r="AF142" s="46">
        <f t="shared" ref="AF142:AF147" si="88">AG142*(Y142^0.5)</f>
        <v>0.3366</v>
      </c>
      <c r="AG142" s="10">
        <v>0.1683</v>
      </c>
      <c r="AH142" s="46">
        <f t="shared" si="70"/>
        <v>-0.469526821275</v>
      </c>
      <c r="AI142" s="46">
        <f t="shared" si="71"/>
        <v>0.0138316922199109</v>
      </c>
      <c r="AJ142" s="10">
        <v>2.14122</v>
      </c>
      <c r="AK142" s="46">
        <f t="shared" ref="AK142:AK147" si="89">AL142*(Y142^0.5)</f>
        <v>0.34656</v>
      </c>
      <c r="AL142" s="10">
        <v>0.17328</v>
      </c>
      <c r="AM142" s="10">
        <v>1.58222</v>
      </c>
      <c r="AN142" s="46">
        <f t="shared" ref="AN142:AN147" si="90">AO142*(Y142^0.5)</f>
        <v>0.43312</v>
      </c>
      <c r="AO142" s="10">
        <v>0.21656</v>
      </c>
      <c r="AP142" s="46">
        <f t="shared" si="72"/>
        <v>-0.302546835897922</v>
      </c>
      <c r="AQ142" s="46">
        <f t="shared" si="73"/>
        <v>0.0252826543537412</v>
      </c>
      <c r="AR142" s="10">
        <v>-2.23734</v>
      </c>
      <c r="AS142" s="46">
        <f t="shared" ref="AS142:AS147" si="91">AT142*(Y142^0.5)</f>
        <v>0.69566</v>
      </c>
      <c r="AT142" s="10">
        <v>0.34783</v>
      </c>
      <c r="AU142" s="10">
        <v>-0.762929</v>
      </c>
      <c r="AV142" s="46">
        <f t="shared" ref="AV142:AV147" si="92">AW142*(Y142^0.5)</f>
        <v>0.347596</v>
      </c>
      <c r="AW142" s="10">
        <v>0.173798</v>
      </c>
      <c r="AX142" s="50">
        <f t="shared" si="74"/>
        <v>0.549893541886064</v>
      </c>
      <c r="AY142" s="46">
        <f t="shared" si="75"/>
        <v>2.68126625917984</v>
      </c>
      <c r="AZ142" s="46">
        <f t="shared" si="76"/>
        <v>0.949324297038517</v>
      </c>
      <c r="DM142" s="10"/>
    </row>
    <row r="143" spans="1:117">
      <c r="A143" s="1">
        <v>26</v>
      </c>
      <c r="B143" s="1" t="s">
        <v>212</v>
      </c>
      <c r="C143" s="1" t="s">
        <v>210</v>
      </c>
      <c r="D143" s="1" t="s">
        <v>213</v>
      </c>
      <c r="E143" s="1">
        <v>31.389</v>
      </c>
      <c r="F143" s="1">
        <v>90.028</v>
      </c>
      <c r="G143" s="6">
        <v>31.389</v>
      </c>
      <c r="H143" s="6">
        <v>90.028</v>
      </c>
      <c r="I143" s="1">
        <v>1</v>
      </c>
      <c r="J143" s="4" t="s">
        <v>94</v>
      </c>
      <c r="K143" s="1" t="s">
        <v>214</v>
      </c>
      <c r="L143" s="7">
        <v>4725</v>
      </c>
      <c r="M143" s="7">
        <v>-0.6</v>
      </c>
      <c r="N143" s="7">
        <v>457.6</v>
      </c>
      <c r="O143" s="28">
        <v>1</v>
      </c>
      <c r="P143" s="1" t="s">
        <v>75</v>
      </c>
      <c r="Q143" s="1" t="s">
        <v>75</v>
      </c>
      <c r="R143" s="1">
        <v>2014</v>
      </c>
      <c r="S143" s="35" t="s">
        <v>86</v>
      </c>
      <c r="T143" s="9">
        <v>3</v>
      </c>
      <c r="U143" s="34" t="s">
        <v>77</v>
      </c>
      <c r="V143" s="6">
        <v>1.4</v>
      </c>
      <c r="W143" s="6">
        <v>0.497999995946884</v>
      </c>
      <c r="Y143" s="9">
        <v>4</v>
      </c>
      <c r="Z143" s="1" t="s">
        <v>113</v>
      </c>
      <c r="AA143" s="4" t="s">
        <v>98</v>
      </c>
      <c r="AB143" s="10">
        <v>5.27435</v>
      </c>
      <c r="AC143" s="46">
        <f t="shared" si="87"/>
        <v>1.8479</v>
      </c>
      <c r="AD143" s="10">
        <v>0.92395</v>
      </c>
      <c r="AE143" s="10">
        <v>2.51123</v>
      </c>
      <c r="AF143" s="46">
        <f t="shared" si="88"/>
        <v>1.0089</v>
      </c>
      <c r="AG143" s="10">
        <v>0.50445</v>
      </c>
      <c r="AH143" s="46">
        <f t="shared" si="70"/>
        <v>-0.74208277606675</v>
      </c>
      <c r="AI143" s="46">
        <f t="shared" si="71"/>
        <v>0.0710391593919448</v>
      </c>
      <c r="AJ143" s="10">
        <v>2.37175</v>
      </c>
      <c r="AK143" s="46">
        <f t="shared" si="89"/>
        <v>0.43336</v>
      </c>
      <c r="AL143" s="10">
        <v>0.21668</v>
      </c>
      <c r="AM143" s="10">
        <v>1.81309</v>
      </c>
      <c r="AN143" s="46">
        <f t="shared" si="90"/>
        <v>0.43314</v>
      </c>
      <c r="AO143" s="10">
        <v>0.21657</v>
      </c>
      <c r="AP143" s="46">
        <f t="shared" si="72"/>
        <v>-0.26859550727202</v>
      </c>
      <c r="AQ143" s="46">
        <f t="shared" si="73"/>
        <v>0.0226142404056361</v>
      </c>
      <c r="AR143" s="10">
        <v>-3.20829</v>
      </c>
      <c r="AS143" s="46">
        <f t="shared" si="91"/>
        <v>1.04372</v>
      </c>
      <c r="AT143" s="10">
        <v>0.52186</v>
      </c>
      <c r="AU143" s="10">
        <v>-0.951259</v>
      </c>
      <c r="AV143" s="46">
        <f t="shared" si="92"/>
        <v>0.260882</v>
      </c>
      <c r="AW143" s="10">
        <v>0.130441</v>
      </c>
      <c r="AX143" s="50">
        <f t="shared" si="74"/>
        <v>0.760726907741536</v>
      </c>
      <c r="AY143" s="46">
        <f t="shared" si="75"/>
        <v>2.96693987951698</v>
      </c>
      <c r="AZ143" s="46">
        <f t="shared" si="76"/>
        <v>1.05017076554177</v>
      </c>
      <c r="CG143" s="10">
        <v>30.56</v>
      </c>
      <c r="CH143" s="46">
        <f>CI143*(Y143^0.5)</f>
        <v>3.04</v>
      </c>
      <c r="CI143" s="10">
        <v>1.52</v>
      </c>
      <c r="CJ143" s="10">
        <v>26.06</v>
      </c>
      <c r="CK143" s="46">
        <f>CL143*(Y143^0.5)</f>
        <v>0.9</v>
      </c>
      <c r="CL143" s="10">
        <v>0.45</v>
      </c>
      <c r="CM143" s="46">
        <f>LN(CJ143)-LN(CG143)</f>
        <v>-0.159290392601621</v>
      </c>
      <c r="CN143" s="46">
        <f>(CK143^2)/(Y143*(CJ143^2))+(CH143^2)/(Y143*(CG143^2))</f>
        <v>0.00277206893535888</v>
      </c>
      <c r="CO143" s="10">
        <v>4.08</v>
      </c>
      <c r="CP143" s="46">
        <f>CQ143*(Y143^0.5)</f>
        <v>0.16</v>
      </c>
      <c r="CQ143" s="10">
        <v>0.08</v>
      </c>
      <c r="CR143" s="10">
        <v>3.5</v>
      </c>
      <c r="CS143" s="46">
        <f>CT143*(Y143^0.5)</f>
        <v>0.14</v>
      </c>
      <c r="CT143" s="10">
        <v>0.07</v>
      </c>
      <c r="CU143" s="46">
        <f>LN(CR143)-LN(CO143)</f>
        <v>-0.153334019920702</v>
      </c>
      <c r="CV143" s="46">
        <f>(CS143^2)/(Y143*(CR143^2))+(CP143^2)/(Y143*(CO143^2))</f>
        <v>0.000784467512495194</v>
      </c>
      <c r="DM143" s="10"/>
    </row>
    <row r="144" spans="1:117">
      <c r="A144" s="1">
        <v>27</v>
      </c>
      <c r="B144" s="55" t="s">
        <v>215</v>
      </c>
      <c r="C144" s="1" t="s">
        <v>199</v>
      </c>
      <c r="D144" s="1" t="s">
        <v>200</v>
      </c>
      <c r="E144" s="1">
        <v>31.64</v>
      </c>
      <c r="F144" s="1">
        <v>92.02</v>
      </c>
      <c r="G144" s="6">
        <v>31.64</v>
      </c>
      <c r="H144" s="6">
        <v>92.02</v>
      </c>
      <c r="I144" s="1">
        <v>1</v>
      </c>
      <c r="J144" s="4" t="s">
        <v>94</v>
      </c>
      <c r="K144" s="1" t="s">
        <v>170</v>
      </c>
      <c r="L144" s="7">
        <v>4585</v>
      </c>
      <c r="M144" s="7">
        <v>-1.16</v>
      </c>
      <c r="N144" s="7">
        <v>430</v>
      </c>
      <c r="O144" s="28">
        <v>1</v>
      </c>
      <c r="P144" s="1" t="s">
        <v>75</v>
      </c>
      <c r="Q144" s="1" t="s">
        <v>75</v>
      </c>
      <c r="R144" s="1">
        <v>2015</v>
      </c>
      <c r="S144" s="35" t="s">
        <v>86</v>
      </c>
      <c r="T144" s="9">
        <v>2</v>
      </c>
      <c r="U144" s="34" t="s">
        <v>77</v>
      </c>
      <c r="V144" s="6">
        <v>0.3</v>
      </c>
      <c r="W144" s="6">
        <v>0.497999995946884</v>
      </c>
      <c r="Y144" s="9">
        <v>4</v>
      </c>
      <c r="Z144" s="1" t="s">
        <v>216</v>
      </c>
      <c r="AA144" s="4" t="s">
        <v>98</v>
      </c>
      <c r="AB144" s="53">
        <v>3.125</v>
      </c>
      <c r="AC144" s="46">
        <f t="shared" si="87"/>
        <v>0.41666</v>
      </c>
      <c r="AD144" s="53">
        <v>0.20833</v>
      </c>
      <c r="AE144" s="53">
        <v>1.91667</v>
      </c>
      <c r="AF144" s="46">
        <f t="shared" si="88"/>
        <v>0.25</v>
      </c>
      <c r="AG144" s="53">
        <v>0.125</v>
      </c>
      <c r="AH144" s="46">
        <f t="shared" si="70"/>
        <v>-0.488844977918293</v>
      </c>
      <c r="AI144" s="46">
        <f t="shared" si="71"/>
        <v>0.00869759555782779</v>
      </c>
      <c r="AR144" s="10">
        <v>-0.244444</v>
      </c>
      <c r="AS144" s="46">
        <f t="shared" si="91"/>
        <v>0.4222214</v>
      </c>
      <c r="AT144" s="10">
        <v>0.2111107</v>
      </c>
      <c r="AU144" s="10">
        <v>-0.0111111</v>
      </c>
      <c r="AV144" s="46">
        <f t="shared" si="92"/>
        <v>0.1555556</v>
      </c>
      <c r="AW144" s="10">
        <v>0.0777778</v>
      </c>
      <c r="AX144" s="50">
        <f t="shared" si="74"/>
        <v>0.318173266719032</v>
      </c>
      <c r="AY144" s="46">
        <f t="shared" si="75"/>
        <v>0.733351681007344</v>
      </c>
      <c r="AZ144" s="46">
        <f t="shared" si="76"/>
        <v>0.533612793002269</v>
      </c>
      <c r="DM144" s="10"/>
    </row>
    <row r="145" spans="1:117">
      <c r="A145" s="1">
        <v>27</v>
      </c>
      <c r="B145" s="55" t="s">
        <v>215</v>
      </c>
      <c r="C145" s="1" t="s">
        <v>199</v>
      </c>
      <c r="D145" s="1" t="s">
        <v>200</v>
      </c>
      <c r="E145" s="1">
        <v>31.64</v>
      </c>
      <c r="F145" s="1">
        <v>92.02</v>
      </c>
      <c r="G145" s="6">
        <v>31.64</v>
      </c>
      <c r="H145" s="6">
        <v>92.02</v>
      </c>
      <c r="I145" s="1">
        <v>1</v>
      </c>
      <c r="J145" s="4" t="s">
        <v>94</v>
      </c>
      <c r="K145" s="1" t="s">
        <v>170</v>
      </c>
      <c r="L145" s="7">
        <v>4585</v>
      </c>
      <c r="M145" s="7">
        <v>-1.16</v>
      </c>
      <c r="N145" s="7">
        <v>430</v>
      </c>
      <c r="O145" s="28">
        <v>1</v>
      </c>
      <c r="P145" s="1" t="s">
        <v>75</v>
      </c>
      <c r="Q145" s="1" t="s">
        <v>75</v>
      </c>
      <c r="R145" s="1">
        <v>2015</v>
      </c>
      <c r="S145" s="35" t="s">
        <v>86</v>
      </c>
      <c r="T145" s="9">
        <v>2</v>
      </c>
      <c r="U145" s="34" t="s">
        <v>87</v>
      </c>
      <c r="V145" s="6">
        <v>2.3</v>
      </c>
      <c r="W145" s="6">
        <v>0.497999995946884</v>
      </c>
      <c r="Y145" s="9">
        <v>4</v>
      </c>
      <c r="Z145" s="1" t="s">
        <v>217</v>
      </c>
      <c r="AA145" s="4" t="s">
        <v>98</v>
      </c>
      <c r="AB145" s="53">
        <v>3.125</v>
      </c>
      <c r="AC145" s="46">
        <f t="shared" si="87"/>
        <v>0.41666</v>
      </c>
      <c r="AD145" s="53">
        <v>0.20833</v>
      </c>
      <c r="AE145" s="53">
        <v>2.875</v>
      </c>
      <c r="AF145" s="46">
        <f t="shared" si="88"/>
        <v>0.41666</v>
      </c>
      <c r="AG145" s="53">
        <v>0.20833</v>
      </c>
      <c r="AH145" s="46">
        <f t="shared" si="70"/>
        <v>-0.0833816089390511</v>
      </c>
      <c r="AI145" s="46">
        <f t="shared" si="71"/>
        <v>0.0096951318823392</v>
      </c>
      <c r="AR145" s="10">
        <v>-0.244444</v>
      </c>
      <c r="AS145" s="46">
        <f t="shared" si="91"/>
        <v>0.4222214</v>
      </c>
      <c r="AT145" s="10">
        <v>0.2111107</v>
      </c>
      <c r="AU145" s="10">
        <v>-0.233333</v>
      </c>
      <c r="AV145" s="46">
        <f t="shared" si="92"/>
        <v>0.133334</v>
      </c>
      <c r="AW145" s="10">
        <v>0.066667</v>
      </c>
      <c r="AX145" s="50">
        <f t="shared" si="74"/>
        <v>0.313088538734621</v>
      </c>
      <c r="AY145" s="46">
        <f t="shared" si="75"/>
        <v>0.035488363914266</v>
      </c>
      <c r="AZ145" s="46">
        <f t="shared" si="76"/>
        <v>0.500078713998332</v>
      </c>
      <c r="DM145" s="10"/>
    </row>
    <row r="146" spans="1:117">
      <c r="A146" s="1">
        <v>28</v>
      </c>
      <c r="B146" s="55" t="s">
        <v>218</v>
      </c>
      <c r="C146" s="1" t="s">
        <v>219</v>
      </c>
      <c r="D146" s="1" t="s">
        <v>220</v>
      </c>
      <c r="E146" s="1">
        <v>36.7</v>
      </c>
      <c r="F146" s="1">
        <v>100.78</v>
      </c>
      <c r="G146" s="6">
        <v>36.7</v>
      </c>
      <c r="H146" s="6">
        <v>100.78</v>
      </c>
      <c r="I146" s="1">
        <v>1</v>
      </c>
      <c r="J146" s="1" t="s">
        <v>94</v>
      </c>
      <c r="K146" s="56" t="s">
        <v>221</v>
      </c>
      <c r="L146" s="7">
        <v>3212</v>
      </c>
      <c r="M146" s="7">
        <v>-1.8</v>
      </c>
      <c r="N146" s="7">
        <v>433</v>
      </c>
      <c r="O146" s="28">
        <v>1</v>
      </c>
      <c r="P146" s="1" t="s">
        <v>75</v>
      </c>
      <c r="Q146" s="1" t="s">
        <v>75</v>
      </c>
      <c r="R146" s="1">
        <v>2017</v>
      </c>
      <c r="S146" s="35" t="s">
        <v>86</v>
      </c>
      <c r="T146" s="9">
        <v>1</v>
      </c>
      <c r="U146" s="34" t="s">
        <v>77</v>
      </c>
      <c r="V146" s="6">
        <v>0.6</v>
      </c>
      <c r="W146" s="6">
        <v>0.497999995946884</v>
      </c>
      <c r="Y146" s="9">
        <v>6</v>
      </c>
      <c r="Z146" s="1" t="s">
        <v>113</v>
      </c>
      <c r="AA146" s="4" t="s">
        <v>98</v>
      </c>
      <c r="AB146" s="10">
        <v>9.93824</v>
      </c>
      <c r="AC146" s="10">
        <v>2.84436973924843</v>
      </c>
      <c r="AE146" s="10">
        <v>7.06564</v>
      </c>
      <c r="AF146" s="10">
        <v>2.02221848178584</v>
      </c>
      <c r="AH146" s="46">
        <f t="shared" si="70"/>
        <v>-0.341146343180456</v>
      </c>
      <c r="AI146" s="46">
        <f t="shared" si="71"/>
        <v>0.0273043526059634</v>
      </c>
      <c r="AJ146" s="10">
        <v>3.80078333333333</v>
      </c>
      <c r="AK146" s="10">
        <v>1.11988337767796</v>
      </c>
      <c r="AM146" s="10">
        <v>3.80989666666667</v>
      </c>
      <c r="AN146" s="10">
        <v>1.12256857954825</v>
      </c>
      <c r="AP146" s="46">
        <f t="shared" ref="AP146:AP177" si="93">LN(AM146)-LN(AJ146)</f>
        <v>0.00239488132180066</v>
      </c>
      <c r="AQ146" s="46">
        <f t="shared" ref="AQ146:AQ177" si="94">(AN146^2)/(Y146*(AM146^2))+(AK146^2)/(Y146*(AJ146^2))</f>
        <v>0.0289386399404166</v>
      </c>
      <c r="AR146" s="10">
        <v>-6.18055666666667</v>
      </c>
      <c r="AS146" s="46">
        <f>ABS(AR146)*0.4201</f>
        <v>2.59645185566667</v>
      </c>
      <c r="AU146" s="10">
        <v>-3.625</v>
      </c>
      <c r="AV146" s="46">
        <f>ABS(AU146)*0.4327</f>
        <v>1.5685375</v>
      </c>
      <c r="AX146" s="50">
        <f t="shared" si="74"/>
        <v>2.14497926886265</v>
      </c>
      <c r="AY146" s="46">
        <f t="shared" si="75"/>
        <v>1.19141322425075</v>
      </c>
      <c r="AZ146" s="46">
        <f t="shared" si="76"/>
        <v>0.392477727954982</v>
      </c>
      <c r="DM146" s="10"/>
    </row>
    <row r="147" spans="1:117">
      <c r="A147" s="1">
        <v>29</v>
      </c>
      <c r="B147" s="55" t="s">
        <v>222</v>
      </c>
      <c r="C147" s="1" t="s">
        <v>223</v>
      </c>
      <c r="D147" s="1" t="s">
        <v>224</v>
      </c>
      <c r="E147" s="1">
        <v>41.79</v>
      </c>
      <c r="F147" s="1">
        <v>111.896</v>
      </c>
      <c r="G147" s="6">
        <v>41.79</v>
      </c>
      <c r="H147" s="6">
        <v>111.896</v>
      </c>
      <c r="I147" s="1">
        <v>1</v>
      </c>
      <c r="J147" s="1" t="s">
        <v>94</v>
      </c>
      <c r="K147" s="1" t="s">
        <v>158</v>
      </c>
      <c r="L147" s="7">
        <v>1456</v>
      </c>
      <c r="M147" s="7">
        <v>3.4</v>
      </c>
      <c r="N147" s="7">
        <v>280</v>
      </c>
      <c r="O147" s="29">
        <v>2</v>
      </c>
      <c r="P147" s="1" t="s">
        <v>95</v>
      </c>
      <c r="Q147" s="1" t="s">
        <v>95</v>
      </c>
      <c r="R147" s="1">
        <v>2014</v>
      </c>
      <c r="S147" s="34" t="s">
        <v>76</v>
      </c>
      <c r="T147" s="9">
        <v>8</v>
      </c>
      <c r="U147" s="34" t="s">
        <v>77</v>
      </c>
      <c r="V147" s="6">
        <v>0.7</v>
      </c>
      <c r="W147" s="6">
        <v>0.497999995946884</v>
      </c>
      <c r="Y147" s="9">
        <v>6</v>
      </c>
      <c r="Z147" s="1" t="s">
        <v>113</v>
      </c>
      <c r="AA147" s="4" t="s">
        <v>98</v>
      </c>
      <c r="AB147" s="10">
        <v>0.721311</v>
      </c>
      <c r="AC147" s="46">
        <f t="shared" si="87"/>
        <v>0.738861636523375</v>
      </c>
      <c r="AD147" s="10">
        <v>0.301639</v>
      </c>
      <c r="AE147" s="10">
        <v>2.38689</v>
      </c>
      <c r="AF147" s="46">
        <f t="shared" si="88"/>
        <v>1.12434028683491</v>
      </c>
      <c r="AG147" s="10">
        <v>0.45901</v>
      </c>
      <c r="AH147" s="46">
        <f t="shared" si="70"/>
        <v>1.19667615269171</v>
      </c>
      <c r="AI147" s="46">
        <f t="shared" si="71"/>
        <v>0.211856935395886</v>
      </c>
      <c r="AJ147" s="10">
        <v>0.239982</v>
      </c>
      <c r="AK147" s="46">
        <f t="shared" si="89"/>
        <v>0.168382823898401</v>
      </c>
      <c r="AL147" s="10">
        <v>0.068742</v>
      </c>
      <c r="AM147" s="10">
        <v>1.75281</v>
      </c>
      <c r="AN147" s="46">
        <f t="shared" si="90"/>
        <v>0.626285537434803</v>
      </c>
      <c r="AO147" s="10">
        <v>0.25568</v>
      </c>
      <c r="AP147" s="46">
        <f t="shared" si="93"/>
        <v>1.98841157289309</v>
      </c>
      <c r="AQ147" s="46">
        <f t="shared" si="94"/>
        <v>0.103329246226496</v>
      </c>
      <c r="AR147" s="10">
        <v>-0.472603</v>
      </c>
      <c r="AS147" s="46">
        <f t="shared" si="91"/>
        <v>0.629148990944116</v>
      </c>
      <c r="AT147" s="10">
        <v>0.256849</v>
      </c>
      <c r="AU147" s="10">
        <v>-0.482877</v>
      </c>
      <c r="AV147" s="46">
        <f t="shared" si="92"/>
        <v>0.654315048561471</v>
      </c>
      <c r="AW147" s="10">
        <v>0.267123</v>
      </c>
      <c r="AX147" s="50">
        <f t="shared" si="74"/>
        <v>0.64185537139608</v>
      </c>
      <c r="AY147" s="46">
        <f t="shared" si="75"/>
        <v>-0.0160067212301322</v>
      </c>
      <c r="AZ147" s="46">
        <f t="shared" si="76"/>
        <v>0.333344008963522</v>
      </c>
      <c r="DM147" s="10"/>
    </row>
    <row r="148" spans="1:68">
      <c r="A148" s="1">
        <v>30</v>
      </c>
      <c r="B148" s="55" t="s">
        <v>225</v>
      </c>
      <c r="C148" s="1" t="s">
        <v>226</v>
      </c>
      <c r="D148" s="1" t="s">
        <v>169</v>
      </c>
      <c r="E148" s="1">
        <v>37.62</v>
      </c>
      <c r="F148" s="1">
        <v>101.2</v>
      </c>
      <c r="G148" s="6">
        <v>37.62</v>
      </c>
      <c r="H148" s="6">
        <v>101.2</v>
      </c>
      <c r="I148" s="1">
        <v>1</v>
      </c>
      <c r="J148" s="4" t="s">
        <v>94</v>
      </c>
      <c r="K148" s="1" t="s">
        <v>170</v>
      </c>
      <c r="L148" s="7">
        <v>3200</v>
      </c>
      <c r="M148" s="7">
        <v>1.1</v>
      </c>
      <c r="N148" s="7">
        <v>485</v>
      </c>
      <c r="O148" s="28">
        <v>1</v>
      </c>
      <c r="P148" s="1" t="s">
        <v>75</v>
      </c>
      <c r="Q148" s="1" t="s">
        <v>75</v>
      </c>
      <c r="R148" s="1">
        <v>2017</v>
      </c>
      <c r="S148" s="35" t="s">
        <v>86</v>
      </c>
      <c r="T148" s="9">
        <v>2</v>
      </c>
      <c r="U148" s="34" t="s">
        <v>77</v>
      </c>
      <c r="V148" s="6">
        <v>1.88</v>
      </c>
      <c r="W148" s="6">
        <v>0.497999995946884</v>
      </c>
      <c r="Y148" s="9">
        <v>4</v>
      </c>
      <c r="Z148" s="1" t="s">
        <v>227</v>
      </c>
      <c r="AA148" s="1" t="s">
        <v>228</v>
      </c>
      <c r="AB148" s="10">
        <v>4.98361</v>
      </c>
      <c r="AC148" s="46">
        <f t="shared" ref="AC148:AC179" si="95">AD148*(Y148^0.5)</f>
        <v>1.57376</v>
      </c>
      <c r="AD148" s="10">
        <v>0.78688</v>
      </c>
      <c r="AE148" s="10">
        <v>4.65574</v>
      </c>
      <c r="AF148" s="46">
        <f t="shared" ref="AF148:AF179" si="96">AG148*(Y148^0.5)</f>
        <v>0.91802</v>
      </c>
      <c r="AG148" s="10">
        <v>0.45901</v>
      </c>
      <c r="AH148" s="46">
        <f t="shared" si="70"/>
        <v>-0.0680536610766256</v>
      </c>
      <c r="AI148" s="46">
        <f t="shared" si="71"/>
        <v>0.0346503943019776</v>
      </c>
      <c r="AJ148" s="10">
        <v>0.837286</v>
      </c>
      <c r="AK148" s="46">
        <f t="shared" ref="AK148:AK179" si="97">AL148*(Y148^0.5)</f>
        <v>0.318182</v>
      </c>
      <c r="AL148" s="10">
        <v>0.159091</v>
      </c>
      <c r="AM148" s="10">
        <v>0.968462</v>
      </c>
      <c r="AN148" s="46">
        <f t="shared" ref="AN148:AN179" si="98">AO148*(Y148^0.5)</f>
        <v>0.363636</v>
      </c>
      <c r="AO148" s="10">
        <v>0.181818</v>
      </c>
      <c r="AP148" s="46">
        <f t="shared" si="93"/>
        <v>0.145543537485694</v>
      </c>
      <c r="AQ148" s="46">
        <f t="shared" si="94"/>
        <v>0.0713489209149373</v>
      </c>
      <c r="AR148" s="10">
        <v>-4.30108</v>
      </c>
      <c r="AS148" s="46">
        <f t="shared" ref="AS148:AS179" si="99">AT148*(Y148^0.5)</f>
        <v>0.68816</v>
      </c>
      <c r="AT148" s="10">
        <v>0.34408</v>
      </c>
      <c r="AU148" s="10">
        <v>-3.69892</v>
      </c>
      <c r="AV148" s="46">
        <f t="shared" ref="AV148:AV179" si="100">AW148*(Y148^0.5)</f>
        <v>0.51614</v>
      </c>
      <c r="AW148" s="10">
        <v>0.25807</v>
      </c>
      <c r="AX148" s="50">
        <f t="shared" si="74"/>
        <v>0.60826173856326</v>
      </c>
      <c r="AY148" s="46">
        <f t="shared" si="75"/>
        <v>0.98996856422751</v>
      </c>
      <c r="AZ148" s="46">
        <f t="shared" si="76"/>
        <v>0.561252359884917</v>
      </c>
      <c r="BA148" s="10">
        <v>624.309</v>
      </c>
      <c r="BB148" s="46">
        <f>BC148*(Y148^0.5)</f>
        <v>66.3</v>
      </c>
      <c r="BC148" s="10">
        <v>33.15</v>
      </c>
      <c r="BD148" s="10">
        <v>801.105</v>
      </c>
      <c r="BE148" s="46">
        <f>BF148*(Y148^0.5)</f>
        <v>209.944</v>
      </c>
      <c r="BF148" s="10">
        <v>104.972</v>
      </c>
      <c r="BG148" s="46">
        <f>LN(BD148)-LN(BA148)</f>
        <v>0.249346586509775</v>
      </c>
      <c r="BH148" s="46">
        <f>(BE148^2)/(Y148*(BD148^2))+(BB148^2)/(Y148*(BA148^2))</f>
        <v>0.019989384157963</v>
      </c>
      <c r="BI148" s="10">
        <v>998.172</v>
      </c>
      <c r="BJ148" s="46">
        <f>BK148*(Y148^0.5)</f>
        <v>81.2159999999998</v>
      </c>
      <c r="BK148" s="10">
        <v>40.6079999999999</v>
      </c>
      <c r="BL148" s="10">
        <v>1155.05</v>
      </c>
      <c r="BM148" s="46">
        <f>BN148*(Y148^0.5)</f>
        <v>142.14</v>
      </c>
      <c r="BN148" s="10">
        <v>71.0699999999999</v>
      </c>
      <c r="BO148" s="46">
        <f>LN(BL148)-LN(BI148)</f>
        <v>0.145973305910993</v>
      </c>
      <c r="BP148" s="46">
        <f>(BM148^2)/(Y148*(BL148^2))+(BJ148^2)/(Y148*(BI148^2))</f>
        <v>0.00544097178316576</v>
      </c>
    </row>
    <row r="149" spans="1:68">
      <c r="A149" s="1">
        <v>30</v>
      </c>
      <c r="B149" s="55" t="s">
        <v>225</v>
      </c>
      <c r="C149" s="1" t="s">
        <v>226</v>
      </c>
      <c r="D149" s="1" t="s">
        <v>169</v>
      </c>
      <c r="E149" s="1">
        <v>37.62</v>
      </c>
      <c r="F149" s="1">
        <v>101.2</v>
      </c>
      <c r="G149" s="6">
        <v>37.62</v>
      </c>
      <c r="H149" s="6">
        <v>101.2</v>
      </c>
      <c r="I149" s="1">
        <v>1</v>
      </c>
      <c r="J149" s="4" t="s">
        <v>94</v>
      </c>
      <c r="K149" s="1" t="s">
        <v>170</v>
      </c>
      <c r="L149" s="7">
        <v>4000</v>
      </c>
      <c r="M149" s="7">
        <v>1.1</v>
      </c>
      <c r="N149" s="7">
        <v>485</v>
      </c>
      <c r="O149" s="28">
        <v>1</v>
      </c>
      <c r="P149" s="1" t="s">
        <v>75</v>
      </c>
      <c r="Q149" s="1" t="s">
        <v>75</v>
      </c>
      <c r="R149" s="1">
        <v>2017</v>
      </c>
      <c r="S149" s="35" t="s">
        <v>86</v>
      </c>
      <c r="T149" s="9">
        <v>2</v>
      </c>
      <c r="U149" s="34" t="s">
        <v>87</v>
      </c>
      <c r="V149" s="6">
        <v>2.24</v>
      </c>
      <c r="W149" s="6">
        <v>0.497999995946884</v>
      </c>
      <c r="Y149" s="9">
        <v>4</v>
      </c>
      <c r="Z149" s="1" t="s">
        <v>227</v>
      </c>
      <c r="AA149" s="1" t="s">
        <v>228</v>
      </c>
      <c r="AB149" s="10">
        <v>5.57377</v>
      </c>
      <c r="AC149" s="46">
        <f t="shared" si="95"/>
        <v>1.31148</v>
      </c>
      <c r="AD149" s="10">
        <v>0.655740000000002</v>
      </c>
      <c r="AE149" s="10">
        <v>8.45902</v>
      </c>
      <c r="AF149" s="46">
        <f t="shared" si="96"/>
        <v>1.18032</v>
      </c>
      <c r="AG149" s="10">
        <v>0.590159999999999</v>
      </c>
      <c r="AH149" s="46">
        <f t="shared" si="70"/>
        <v>0.417161662463152</v>
      </c>
      <c r="AI149" s="46">
        <f t="shared" si="71"/>
        <v>0.0187083566718305</v>
      </c>
      <c r="AJ149" s="10">
        <v>1.54183</v>
      </c>
      <c r="AK149" s="46">
        <f t="shared" si="97"/>
        <v>0.45454</v>
      </c>
      <c r="AL149" s="10">
        <v>0.22727</v>
      </c>
      <c r="AM149" s="10">
        <v>2.33218</v>
      </c>
      <c r="AN149" s="46">
        <f t="shared" si="98"/>
        <v>0.63636</v>
      </c>
      <c r="AO149" s="10">
        <v>0.31818</v>
      </c>
      <c r="AP149" s="46">
        <f t="shared" si="93"/>
        <v>0.413833429843116</v>
      </c>
      <c r="AQ149" s="46">
        <f t="shared" si="94"/>
        <v>0.0403407989058419</v>
      </c>
      <c r="AR149" s="10">
        <v>-3.95699</v>
      </c>
      <c r="AS149" s="46">
        <f t="shared" si="99"/>
        <v>0.7742</v>
      </c>
      <c r="AT149" s="10">
        <v>0.3871</v>
      </c>
      <c r="AU149" s="10">
        <v>-6.06452</v>
      </c>
      <c r="AV149" s="46">
        <f t="shared" si="100"/>
        <v>0.8602</v>
      </c>
      <c r="AW149" s="10">
        <v>0.4301</v>
      </c>
      <c r="AX149" s="50">
        <f t="shared" si="74"/>
        <v>0.81833052002232</v>
      </c>
      <c r="AY149" s="46">
        <f t="shared" si="75"/>
        <v>-2.57540192921378</v>
      </c>
      <c r="AZ149" s="46">
        <f t="shared" si="76"/>
        <v>0.91454344356238</v>
      </c>
      <c r="BA149" s="10">
        <v>220.121</v>
      </c>
      <c r="BB149" s="46">
        <f>BC149*(Y149^0.5)</f>
        <v>77.35</v>
      </c>
      <c r="BC149" s="10">
        <v>38.675</v>
      </c>
      <c r="BD149" s="10">
        <v>340.414</v>
      </c>
      <c r="BE149" s="46">
        <f>BF149*(Y149^0.5)</f>
        <v>88.4</v>
      </c>
      <c r="BF149" s="10">
        <v>44.2</v>
      </c>
      <c r="BG149" s="46">
        <f>LN(BD149)-LN(BA149)</f>
        <v>0.435985128780291</v>
      </c>
      <c r="BH149" s="46">
        <f>(BE149^2)/(Y149*(BD149^2))+(BB149^2)/(Y149*(BA149^2))</f>
        <v>0.0477289939963235</v>
      </c>
      <c r="BI149" s="10">
        <v>1475.37</v>
      </c>
      <c r="BJ149" s="46">
        <f>BK149*(Y149^0.5)</f>
        <v>324.88</v>
      </c>
      <c r="BK149" s="10">
        <v>162.44</v>
      </c>
      <c r="BL149" s="10">
        <v>1571.32</v>
      </c>
      <c r="BM149" s="46">
        <f>BN149*(Y149^0.5)</f>
        <v>243.68</v>
      </c>
      <c r="BN149" s="10">
        <v>121.84</v>
      </c>
      <c r="BO149" s="46">
        <f>LN(BL149)-LN(BI149)</f>
        <v>0.0630072246546325</v>
      </c>
      <c r="BP149" s="46">
        <f>(BM149^2)/(Y149*(BL149^2))+(BJ149^2)/(Y149*(BI149^2))</f>
        <v>0.018134709649958</v>
      </c>
    </row>
    <row r="150" spans="1:117">
      <c r="A150" s="1">
        <v>31</v>
      </c>
      <c r="B150" s="55" t="s">
        <v>229</v>
      </c>
      <c r="C150" s="1" t="s">
        <v>230</v>
      </c>
      <c r="D150" s="1" t="s">
        <v>231</v>
      </c>
      <c r="E150" s="1">
        <v>32.45</v>
      </c>
      <c r="F150" s="1">
        <v>102.37</v>
      </c>
      <c r="G150" s="6">
        <v>32.45</v>
      </c>
      <c r="H150" s="6">
        <v>102.37</v>
      </c>
      <c r="I150" s="1">
        <v>1</v>
      </c>
      <c r="J150" s="4" t="s">
        <v>94</v>
      </c>
      <c r="K150" s="1" t="s">
        <v>170</v>
      </c>
      <c r="L150" s="7">
        <v>3561</v>
      </c>
      <c r="M150" s="7">
        <v>1.1</v>
      </c>
      <c r="N150" s="7">
        <v>752.4</v>
      </c>
      <c r="O150" s="28">
        <v>1</v>
      </c>
      <c r="P150" s="1" t="s">
        <v>75</v>
      </c>
      <c r="Q150" s="1" t="s">
        <v>75</v>
      </c>
      <c r="R150" s="1">
        <v>2007</v>
      </c>
      <c r="S150" s="35" t="s">
        <v>86</v>
      </c>
      <c r="T150" s="9">
        <v>4</v>
      </c>
      <c r="U150" s="34" t="s">
        <v>77</v>
      </c>
      <c r="V150" s="6">
        <v>1.29</v>
      </c>
      <c r="W150" s="6">
        <v>0.497999995946884</v>
      </c>
      <c r="Y150" s="9">
        <v>4</v>
      </c>
      <c r="Z150" s="1" t="s">
        <v>113</v>
      </c>
      <c r="AA150" s="1" t="s">
        <v>228</v>
      </c>
      <c r="AB150" s="10">
        <v>0.0703264</v>
      </c>
      <c r="AC150" s="46">
        <f t="shared" si="95"/>
        <v>0.00237379999999998</v>
      </c>
      <c r="AD150" s="10">
        <v>0.00118689999999999</v>
      </c>
      <c r="AE150" s="10">
        <v>0.0902077</v>
      </c>
      <c r="AF150" s="46">
        <f t="shared" si="96"/>
        <v>0.0035608</v>
      </c>
      <c r="AG150" s="10">
        <v>0.0017804</v>
      </c>
      <c r="AH150" s="46">
        <f t="shared" si="70"/>
        <v>0.248967527529025</v>
      </c>
      <c r="AI150" s="46">
        <f t="shared" si="71"/>
        <v>0.000674370090544635</v>
      </c>
      <c r="AJ150" s="10">
        <v>0.0548333</v>
      </c>
      <c r="AK150" s="46">
        <f t="shared" si="97"/>
        <v>0.0046668</v>
      </c>
      <c r="AL150" s="10">
        <v>0.0023334</v>
      </c>
      <c r="AM150" s="10">
        <v>0.0608611</v>
      </c>
      <c r="AN150" s="46">
        <f t="shared" si="98"/>
        <v>0.00622220000000002</v>
      </c>
      <c r="AO150" s="10">
        <v>0.00311110000000001</v>
      </c>
      <c r="AP150" s="46">
        <f t="shared" si="93"/>
        <v>0.104296544939904</v>
      </c>
      <c r="AQ150" s="46">
        <f t="shared" si="94"/>
        <v>0.00442393355302815</v>
      </c>
      <c r="AR150" s="10">
        <v>-0.0160131</v>
      </c>
      <c r="AS150" s="46">
        <f t="shared" si="99"/>
        <v>0.0057612</v>
      </c>
      <c r="AT150" s="10">
        <v>0.0028806</v>
      </c>
      <c r="AU150" s="10">
        <v>-0.0313185</v>
      </c>
      <c r="AV150" s="46">
        <f t="shared" si="100"/>
        <v>0.0019194</v>
      </c>
      <c r="AW150" s="10">
        <v>0.000959700000000001</v>
      </c>
      <c r="AX150" s="50">
        <f t="shared" si="74"/>
        <v>0.0042939213895925</v>
      </c>
      <c r="AY150" s="46">
        <f t="shared" si="75"/>
        <v>-3.56443414103873</v>
      </c>
      <c r="AZ150" s="46">
        <f t="shared" si="76"/>
        <v>1.29407442161266</v>
      </c>
      <c r="DM150" s="10"/>
    </row>
    <row r="151" spans="1:117">
      <c r="A151" s="1">
        <v>32</v>
      </c>
      <c r="B151" s="55" t="s">
        <v>232</v>
      </c>
      <c r="C151" s="1" t="s">
        <v>233</v>
      </c>
      <c r="D151" s="1" t="s">
        <v>166</v>
      </c>
      <c r="E151" s="1">
        <v>30.734</v>
      </c>
      <c r="F151" s="1">
        <v>91.017</v>
      </c>
      <c r="G151" s="6">
        <v>30.734</v>
      </c>
      <c r="H151" s="6">
        <v>91.017</v>
      </c>
      <c r="I151" s="1">
        <v>1</v>
      </c>
      <c r="J151" s="4" t="s">
        <v>94</v>
      </c>
      <c r="K151" s="4" t="s">
        <v>94</v>
      </c>
      <c r="L151" s="7">
        <v>4950</v>
      </c>
      <c r="M151" s="7">
        <v>1.3</v>
      </c>
      <c r="N151" s="7">
        <v>339</v>
      </c>
      <c r="O151" s="28">
        <v>1</v>
      </c>
      <c r="P151" s="1" t="s">
        <v>75</v>
      </c>
      <c r="Q151" s="1" t="s">
        <v>75</v>
      </c>
      <c r="R151" s="1">
        <v>2013</v>
      </c>
      <c r="S151" s="35" t="s">
        <v>86</v>
      </c>
      <c r="T151" s="9">
        <v>1</v>
      </c>
      <c r="U151" s="34" t="s">
        <v>77</v>
      </c>
      <c r="V151" s="6">
        <v>1.2</v>
      </c>
      <c r="W151" s="6">
        <v>0.497999995946884</v>
      </c>
      <c r="Y151" s="9">
        <v>3</v>
      </c>
      <c r="Z151" s="1" t="s">
        <v>216</v>
      </c>
      <c r="AA151" s="4" t="s">
        <v>98</v>
      </c>
      <c r="AB151" s="10">
        <v>4.95332</v>
      </c>
      <c r="AC151" s="46">
        <f t="shared" si="95"/>
        <v>2.50231112220283</v>
      </c>
      <c r="AD151" s="10">
        <v>1.44471</v>
      </c>
      <c r="AE151" s="10">
        <v>4.54054</v>
      </c>
      <c r="AF151" s="46">
        <f t="shared" si="96"/>
        <v>0.459617002296477</v>
      </c>
      <c r="AG151" s="10">
        <v>0.26536</v>
      </c>
      <c r="AH151" s="46">
        <f t="shared" si="70"/>
        <v>-0.0870121111164317</v>
      </c>
      <c r="AI151" s="46">
        <f t="shared" si="71"/>
        <v>0.0884839757674481</v>
      </c>
      <c r="AJ151" s="10">
        <v>1.98705</v>
      </c>
      <c r="AK151" s="46">
        <f t="shared" si="97"/>
        <v>0.95986791653852</v>
      </c>
      <c r="AL151" s="10">
        <v>0.55418</v>
      </c>
      <c r="AM151" s="10">
        <v>2.78572</v>
      </c>
      <c r="AN151" s="46">
        <f t="shared" si="98"/>
        <v>1.52139878835235</v>
      </c>
      <c r="AO151" s="10">
        <v>0.87838</v>
      </c>
      <c r="AP151" s="46">
        <f t="shared" si="93"/>
        <v>0.337855240978092</v>
      </c>
      <c r="AQ151" s="46">
        <f t="shared" si="94"/>
        <v>0.177206602783474</v>
      </c>
      <c r="AR151" s="10">
        <v>-2.88764</v>
      </c>
      <c r="AS151" s="46">
        <f t="shared" si="99"/>
        <v>2.13823404245185</v>
      </c>
      <c r="AT151" s="10">
        <v>1.23451</v>
      </c>
      <c r="AU151" s="10">
        <v>-1.65078</v>
      </c>
      <c r="AV151" s="46">
        <f t="shared" si="100"/>
        <v>1.19736152711994</v>
      </c>
      <c r="AW151" s="10">
        <v>0.691297</v>
      </c>
      <c r="AX151" s="50">
        <f t="shared" si="74"/>
        <v>1.73287614198577</v>
      </c>
      <c r="AY151" s="46">
        <f t="shared" si="75"/>
        <v>0.713761341640166</v>
      </c>
      <c r="AZ151" s="46">
        <f t="shared" si="76"/>
        <v>0.709121271068331</v>
      </c>
      <c r="DM151" s="10"/>
    </row>
    <row r="152" spans="1:117">
      <c r="A152" s="1">
        <v>32</v>
      </c>
      <c r="B152" s="55" t="s">
        <v>232</v>
      </c>
      <c r="C152" s="1" t="s">
        <v>233</v>
      </c>
      <c r="D152" s="1" t="s">
        <v>166</v>
      </c>
      <c r="E152" s="1">
        <v>30.734</v>
      </c>
      <c r="F152" s="1">
        <v>91.017</v>
      </c>
      <c r="G152" s="6">
        <v>30.734</v>
      </c>
      <c r="H152" s="6">
        <v>91.017</v>
      </c>
      <c r="I152" s="1">
        <v>1</v>
      </c>
      <c r="J152" s="4" t="s">
        <v>94</v>
      </c>
      <c r="K152" s="4" t="s">
        <v>94</v>
      </c>
      <c r="L152" s="7">
        <v>4950</v>
      </c>
      <c r="M152" s="7">
        <v>1.3</v>
      </c>
      <c r="N152" s="7">
        <v>339</v>
      </c>
      <c r="O152" s="28">
        <v>1</v>
      </c>
      <c r="P152" s="1" t="s">
        <v>75</v>
      </c>
      <c r="Q152" s="1" t="s">
        <v>75</v>
      </c>
      <c r="R152" s="1">
        <v>2013</v>
      </c>
      <c r="S152" s="35" t="s">
        <v>86</v>
      </c>
      <c r="T152" s="9">
        <v>1</v>
      </c>
      <c r="U152" s="34" t="s">
        <v>77</v>
      </c>
      <c r="V152" s="6">
        <v>1.4</v>
      </c>
      <c r="W152" s="6">
        <v>0.497999995946884</v>
      </c>
      <c r="Y152" s="9">
        <v>3</v>
      </c>
      <c r="Z152" s="1" t="s">
        <v>217</v>
      </c>
      <c r="AA152" s="4" t="s">
        <v>98</v>
      </c>
      <c r="AB152" s="10">
        <v>4.95332</v>
      </c>
      <c r="AC152" s="46">
        <f t="shared" si="95"/>
        <v>2.50231112220283</v>
      </c>
      <c r="AD152" s="10">
        <v>1.44471</v>
      </c>
      <c r="AE152" s="10">
        <v>6.81081</v>
      </c>
      <c r="AF152" s="46">
        <f t="shared" si="96"/>
        <v>3.72794491465472</v>
      </c>
      <c r="AG152" s="10">
        <v>2.15233</v>
      </c>
      <c r="AH152" s="46">
        <f t="shared" si="70"/>
        <v>0.318452996991733</v>
      </c>
      <c r="AI152" s="46">
        <f t="shared" si="71"/>
        <v>0.184935045532404</v>
      </c>
      <c r="AJ152" s="10">
        <v>1.98705</v>
      </c>
      <c r="AK152" s="46">
        <f t="shared" si="97"/>
        <v>0.95986791653852</v>
      </c>
      <c r="AL152" s="10">
        <v>0.55418</v>
      </c>
      <c r="AM152" s="10">
        <v>3.07081</v>
      </c>
      <c r="AN152" s="46">
        <f t="shared" si="98"/>
        <v>0.772390737127265</v>
      </c>
      <c r="AO152" s="10">
        <v>0.44594</v>
      </c>
      <c r="AP152" s="46">
        <f t="shared" si="93"/>
        <v>0.435290243630457</v>
      </c>
      <c r="AQ152" s="46">
        <f t="shared" si="94"/>
        <v>0.0988714574912846</v>
      </c>
      <c r="AR152" s="10">
        <v>-2.88764</v>
      </c>
      <c r="AS152" s="46">
        <f t="shared" si="99"/>
        <v>2.13823404245185</v>
      </c>
      <c r="AT152" s="10">
        <v>1.23451</v>
      </c>
      <c r="AU152" s="10">
        <v>-3.67315</v>
      </c>
      <c r="AV152" s="46">
        <f t="shared" si="100"/>
        <v>2.90813062641622</v>
      </c>
      <c r="AW152" s="10">
        <v>1.67901</v>
      </c>
      <c r="AX152" s="50">
        <f t="shared" si="74"/>
        <v>2.55237816169548</v>
      </c>
      <c r="AY152" s="46">
        <f t="shared" si="75"/>
        <v>-0.307756120072037</v>
      </c>
      <c r="AZ152" s="46">
        <f t="shared" si="76"/>
        <v>0.674559485786816</v>
      </c>
      <c r="DM152" s="10"/>
    </row>
    <row r="153" spans="1:117">
      <c r="A153" s="1">
        <v>32</v>
      </c>
      <c r="B153" s="55" t="s">
        <v>232</v>
      </c>
      <c r="C153" s="1" t="s">
        <v>233</v>
      </c>
      <c r="D153" s="1" t="s">
        <v>166</v>
      </c>
      <c r="E153" s="1">
        <v>30.734</v>
      </c>
      <c r="F153" s="1">
        <v>91.017</v>
      </c>
      <c r="G153" s="6">
        <v>30.734</v>
      </c>
      <c r="H153" s="6">
        <v>91.017</v>
      </c>
      <c r="I153" s="1">
        <v>1</v>
      </c>
      <c r="J153" s="4" t="s">
        <v>94</v>
      </c>
      <c r="K153" s="4" t="s">
        <v>94</v>
      </c>
      <c r="L153" s="7">
        <v>4950</v>
      </c>
      <c r="M153" s="7">
        <v>1.3</v>
      </c>
      <c r="N153" s="7">
        <v>339</v>
      </c>
      <c r="O153" s="28">
        <v>1</v>
      </c>
      <c r="P153" s="1" t="s">
        <v>75</v>
      </c>
      <c r="Q153" s="1" t="s">
        <v>75</v>
      </c>
      <c r="R153" s="1">
        <v>2013</v>
      </c>
      <c r="S153" s="35" t="s">
        <v>86</v>
      </c>
      <c r="T153" s="9">
        <v>1</v>
      </c>
      <c r="U153" s="34" t="s">
        <v>87</v>
      </c>
      <c r="V153" s="6">
        <v>2.8</v>
      </c>
      <c r="W153" s="6">
        <v>0.497999995946884</v>
      </c>
      <c r="Y153" s="9">
        <v>3</v>
      </c>
      <c r="Z153" s="1" t="s">
        <v>234</v>
      </c>
      <c r="AA153" s="4" t="s">
        <v>98</v>
      </c>
      <c r="AB153" s="10">
        <v>4.95332</v>
      </c>
      <c r="AC153" s="46">
        <f t="shared" si="95"/>
        <v>2.50231112220283</v>
      </c>
      <c r="AD153" s="10">
        <v>1.44471</v>
      </c>
      <c r="AE153" s="10">
        <v>1.79853</v>
      </c>
      <c r="AF153" s="46">
        <f t="shared" si="96"/>
        <v>0.817077647962542</v>
      </c>
      <c r="AG153" s="10">
        <v>0.47174</v>
      </c>
      <c r="AH153" s="46">
        <f t="shared" si="70"/>
        <v>-1.01308839424628</v>
      </c>
      <c r="AI153" s="46">
        <f t="shared" si="71"/>
        <v>0.153865547354963</v>
      </c>
      <c r="AJ153" s="10">
        <v>1.98705</v>
      </c>
      <c r="AK153" s="46">
        <f t="shared" si="97"/>
        <v>0.95986791653852</v>
      </c>
      <c r="AL153" s="10">
        <v>0.55418</v>
      </c>
      <c r="AM153" s="10">
        <v>1.26127</v>
      </c>
      <c r="AN153" s="46">
        <f t="shared" si="98"/>
        <v>0.397921352530874</v>
      </c>
      <c r="AO153" s="10">
        <v>0.22974</v>
      </c>
      <c r="AP153" s="46">
        <f t="shared" si="93"/>
        <v>-0.454531976971847</v>
      </c>
      <c r="AQ153" s="46">
        <f t="shared" si="94"/>
        <v>0.110961422540038</v>
      </c>
      <c r="AR153" s="10">
        <v>-2.88764</v>
      </c>
      <c r="AS153" s="46">
        <f t="shared" si="99"/>
        <v>2.13823404245185</v>
      </c>
      <c r="AT153" s="10">
        <v>1.23451</v>
      </c>
      <c r="AU153" s="10">
        <v>-0.460982</v>
      </c>
      <c r="AV153" s="46">
        <f t="shared" si="100"/>
        <v>0.769749013235561</v>
      </c>
      <c r="AW153" s="10">
        <v>0.4444148</v>
      </c>
      <c r="AX153" s="50">
        <f t="shared" si="74"/>
        <v>1.60694716211783</v>
      </c>
      <c r="AY153" s="46">
        <f t="shared" si="75"/>
        <v>1.51010441239515</v>
      </c>
      <c r="AZ153" s="46">
        <f t="shared" si="76"/>
        <v>0.856701278027941</v>
      </c>
      <c r="DM153" s="10"/>
    </row>
    <row r="154" spans="1:117">
      <c r="A154" s="1">
        <v>32</v>
      </c>
      <c r="B154" s="55" t="s">
        <v>232</v>
      </c>
      <c r="C154" s="1" t="s">
        <v>233</v>
      </c>
      <c r="D154" s="1" t="s">
        <v>166</v>
      </c>
      <c r="E154" s="1">
        <v>30.734</v>
      </c>
      <c r="F154" s="1">
        <v>91.017</v>
      </c>
      <c r="G154" s="6">
        <v>30.734</v>
      </c>
      <c r="H154" s="6">
        <v>91.017</v>
      </c>
      <c r="I154" s="1">
        <v>1</v>
      </c>
      <c r="J154" s="4" t="s">
        <v>94</v>
      </c>
      <c r="K154" s="4" t="s">
        <v>94</v>
      </c>
      <c r="L154" s="7">
        <v>4950</v>
      </c>
      <c r="M154" s="7">
        <v>1.3</v>
      </c>
      <c r="N154" s="7">
        <v>339</v>
      </c>
      <c r="O154" s="28">
        <v>1</v>
      </c>
      <c r="P154" s="1" t="s">
        <v>75</v>
      </c>
      <c r="Q154" s="1" t="s">
        <v>75</v>
      </c>
      <c r="R154" s="1">
        <v>2013</v>
      </c>
      <c r="S154" s="35" t="s">
        <v>86</v>
      </c>
      <c r="T154" s="9">
        <v>1</v>
      </c>
      <c r="U154" s="34" t="s">
        <v>87</v>
      </c>
      <c r="V154" s="6">
        <v>3.6</v>
      </c>
      <c r="W154" s="6">
        <v>0.497999995946884</v>
      </c>
      <c r="Y154" s="9">
        <v>3</v>
      </c>
      <c r="Z154" s="1" t="s">
        <v>235</v>
      </c>
      <c r="AA154" s="4" t="s">
        <v>98</v>
      </c>
      <c r="AB154" s="10">
        <v>4.95332</v>
      </c>
      <c r="AC154" s="46">
        <f t="shared" si="95"/>
        <v>2.50231112220283</v>
      </c>
      <c r="AD154" s="10">
        <v>1.44471</v>
      </c>
      <c r="AE154" s="10">
        <v>1.23833</v>
      </c>
      <c r="AF154" s="46">
        <f t="shared" si="96"/>
        <v>0.459617002296477</v>
      </c>
      <c r="AG154" s="10">
        <v>0.26536</v>
      </c>
      <c r="AH154" s="46">
        <f t="shared" si="70"/>
        <v>-1.38629436111989</v>
      </c>
      <c r="AI154" s="46">
        <f t="shared" si="71"/>
        <v>0.13098806644747</v>
      </c>
      <c r="AJ154" s="10">
        <v>1.98705</v>
      </c>
      <c r="AK154" s="46">
        <f t="shared" si="97"/>
        <v>0.95986791653852</v>
      </c>
      <c r="AL154" s="10">
        <v>0.55418</v>
      </c>
      <c r="AM154" s="10">
        <v>1.39767</v>
      </c>
      <c r="AN154" s="46">
        <f t="shared" si="98"/>
        <v>0.795773423029445</v>
      </c>
      <c r="AO154" s="10">
        <v>0.45944</v>
      </c>
      <c r="AP154" s="46">
        <f t="shared" si="93"/>
        <v>-0.351844562371312</v>
      </c>
      <c r="AQ154" s="46">
        <f t="shared" si="94"/>
        <v>0.18583875437719</v>
      </c>
      <c r="AR154" s="10">
        <v>-2.88764</v>
      </c>
      <c r="AS154" s="46">
        <f t="shared" si="99"/>
        <v>2.13823404245185</v>
      </c>
      <c r="AT154" s="10">
        <v>1.23451</v>
      </c>
      <c r="AU154" s="10">
        <v>0.257444</v>
      </c>
      <c r="AV154" s="46">
        <f t="shared" si="100"/>
        <v>0.513296720924652</v>
      </c>
      <c r="AW154" s="10">
        <v>0.296352</v>
      </c>
      <c r="AX154" s="50">
        <f t="shared" si="74"/>
        <v>1.55491452241144</v>
      </c>
      <c r="AY154" s="46">
        <f t="shared" si="75"/>
        <v>2.02267324323555</v>
      </c>
      <c r="AZ154" s="46">
        <f t="shared" si="76"/>
        <v>1.00760058740842</v>
      </c>
      <c r="DM154" s="10"/>
    </row>
    <row r="155" spans="1:117">
      <c r="A155" s="1">
        <v>32</v>
      </c>
      <c r="B155" s="55" t="s">
        <v>232</v>
      </c>
      <c r="C155" s="1" t="s">
        <v>233</v>
      </c>
      <c r="D155" s="1" t="s">
        <v>166</v>
      </c>
      <c r="E155" s="1">
        <v>30.734</v>
      </c>
      <c r="F155" s="1">
        <v>91.017</v>
      </c>
      <c r="G155" s="6">
        <v>30.734</v>
      </c>
      <c r="H155" s="6">
        <v>91.017</v>
      </c>
      <c r="I155" s="1">
        <v>1</v>
      </c>
      <c r="J155" s="4" t="s">
        <v>94</v>
      </c>
      <c r="K155" s="4" t="s">
        <v>94</v>
      </c>
      <c r="L155" s="7">
        <v>4950</v>
      </c>
      <c r="M155" s="7">
        <v>1.3</v>
      </c>
      <c r="N155" s="7">
        <v>339</v>
      </c>
      <c r="O155" s="28">
        <v>1</v>
      </c>
      <c r="P155" s="1" t="s">
        <v>75</v>
      </c>
      <c r="Q155" s="1" t="s">
        <v>75</v>
      </c>
      <c r="R155" s="1">
        <v>2014</v>
      </c>
      <c r="S155" s="35" t="s">
        <v>86</v>
      </c>
      <c r="T155" s="9">
        <v>2</v>
      </c>
      <c r="U155" s="34" t="s">
        <v>77</v>
      </c>
      <c r="V155" s="6">
        <v>1.2</v>
      </c>
      <c r="W155" s="6">
        <v>0.497999995946884</v>
      </c>
      <c r="Y155" s="9">
        <v>3</v>
      </c>
      <c r="Z155" s="1" t="s">
        <v>216</v>
      </c>
      <c r="AA155" s="4" t="s">
        <v>98</v>
      </c>
      <c r="AB155" s="10">
        <v>6.66339</v>
      </c>
      <c r="AC155" s="46">
        <f t="shared" si="95"/>
        <v>1.88951154648496</v>
      </c>
      <c r="AD155" s="10">
        <v>1.09091</v>
      </c>
      <c r="AE155" s="10">
        <v>10.8796</v>
      </c>
      <c r="AF155" s="46">
        <f t="shared" si="96"/>
        <v>1.7363809345878</v>
      </c>
      <c r="AG155" s="10">
        <v>1.0025</v>
      </c>
      <c r="AH155" s="46">
        <f t="shared" si="70"/>
        <v>0.490261111985912</v>
      </c>
      <c r="AI155" s="46">
        <f t="shared" si="71"/>
        <v>0.0352939337036435</v>
      </c>
      <c r="AJ155" s="10">
        <v>2.99436</v>
      </c>
      <c r="AK155" s="46">
        <f t="shared" si="97"/>
        <v>0.842660038390334</v>
      </c>
      <c r="AL155" s="10">
        <v>0.48651</v>
      </c>
      <c r="AM155" s="10">
        <v>4.46864</v>
      </c>
      <c r="AN155" s="46">
        <f t="shared" si="98"/>
        <v>1.40436411528492</v>
      </c>
      <c r="AO155" s="10">
        <v>0.81081</v>
      </c>
      <c r="AP155" s="46">
        <f t="shared" si="93"/>
        <v>0.400353592522511</v>
      </c>
      <c r="AQ155" s="46">
        <f t="shared" si="94"/>
        <v>0.0593203674648996</v>
      </c>
      <c r="AR155" s="10">
        <v>-3.56584</v>
      </c>
      <c r="AS155" s="46">
        <f t="shared" si="99"/>
        <v>1.28299931519857</v>
      </c>
      <c r="AT155" s="10">
        <v>0.74074</v>
      </c>
      <c r="AU155" s="10">
        <v>-6.30428</v>
      </c>
      <c r="AV155" s="46">
        <f t="shared" si="100"/>
        <v>1.41124035699097</v>
      </c>
      <c r="AW155" s="10">
        <v>0.814780000000001</v>
      </c>
      <c r="AX155" s="50">
        <f t="shared" si="74"/>
        <v>1.34864498441955</v>
      </c>
      <c r="AY155" s="46">
        <f t="shared" si="75"/>
        <v>-2.03051213005372</v>
      </c>
      <c r="AZ155" s="46">
        <f t="shared" si="76"/>
        <v>1.01024829252461</v>
      </c>
      <c r="DM155" s="10"/>
    </row>
    <row r="156" spans="1:117">
      <c r="A156" s="1">
        <v>32</v>
      </c>
      <c r="B156" s="55" t="s">
        <v>232</v>
      </c>
      <c r="C156" s="1" t="s">
        <v>233</v>
      </c>
      <c r="D156" s="1" t="s">
        <v>166</v>
      </c>
      <c r="E156" s="1">
        <v>30.734</v>
      </c>
      <c r="F156" s="1">
        <v>91.017</v>
      </c>
      <c r="G156" s="6">
        <v>30.734</v>
      </c>
      <c r="H156" s="6">
        <v>91.017</v>
      </c>
      <c r="I156" s="1">
        <v>1</v>
      </c>
      <c r="J156" s="4" t="s">
        <v>94</v>
      </c>
      <c r="K156" s="4" t="s">
        <v>94</v>
      </c>
      <c r="L156" s="7">
        <v>4950</v>
      </c>
      <c r="M156" s="7">
        <v>1.3</v>
      </c>
      <c r="N156" s="7">
        <v>339</v>
      </c>
      <c r="O156" s="28">
        <v>1</v>
      </c>
      <c r="P156" s="1" t="s">
        <v>75</v>
      </c>
      <c r="Q156" s="1" t="s">
        <v>75</v>
      </c>
      <c r="R156" s="1">
        <v>2014</v>
      </c>
      <c r="S156" s="35" t="s">
        <v>86</v>
      </c>
      <c r="T156" s="9">
        <v>2</v>
      </c>
      <c r="U156" s="34" t="s">
        <v>77</v>
      </c>
      <c r="V156" s="6">
        <v>1.4</v>
      </c>
      <c r="W156" s="6">
        <v>0.497999995946884</v>
      </c>
      <c r="Y156" s="9">
        <v>3</v>
      </c>
      <c r="Z156" s="1" t="s">
        <v>217</v>
      </c>
      <c r="AA156" s="4" t="s">
        <v>98</v>
      </c>
      <c r="AB156" s="10">
        <v>6.66339</v>
      </c>
      <c r="AC156" s="46">
        <f t="shared" si="95"/>
        <v>1.88951154648496</v>
      </c>
      <c r="AD156" s="10">
        <v>1.09091</v>
      </c>
      <c r="AE156" s="10">
        <v>6.84029</v>
      </c>
      <c r="AF156" s="46">
        <f t="shared" si="96"/>
        <v>1.68525079474837</v>
      </c>
      <c r="AG156" s="10">
        <v>0.97298</v>
      </c>
      <c r="AH156" s="46">
        <f t="shared" ref="AH156:AH187" si="101">LN(AE156)-LN(AB156)</f>
        <v>0.0262017643363581</v>
      </c>
      <c r="AI156" s="46">
        <f t="shared" ref="AI156:AI187" si="102">(AF156^2)/(Y156*(AE156^2))+(AC156^2)/(Y156*(AB156^2))</f>
        <v>0.0470361761196219</v>
      </c>
      <c r="AJ156" s="10">
        <v>2.99436</v>
      </c>
      <c r="AK156" s="46">
        <f t="shared" si="97"/>
        <v>0.842660038390334</v>
      </c>
      <c r="AL156" s="10">
        <v>0.48651</v>
      </c>
      <c r="AM156" s="10">
        <v>3.26725</v>
      </c>
      <c r="AN156" s="46">
        <f t="shared" si="98"/>
        <v>0.936260064031357</v>
      </c>
      <c r="AO156" s="10">
        <v>0.54055</v>
      </c>
      <c r="AP156" s="46">
        <f t="shared" si="93"/>
        <v>0.0872181332449169</v>
      </c>
      <c r="AQ156" s="46">
        <f t="shared" si="94"/>
        <v>0.0537703032801419</v>
      </c>
      <c r="AR156" s="10">
        <v>-3.56584</v>
      </c>
      <c r="AS156" s="46">
        <f t="shared" si="99"/>
        <v>1.28299931519857</v>
      </c>
      <c r="AT156" s="10">
        <v>0.74074</v>
      </c>
      <c r="AU156" s="10">
        <v>-3.48707</v>
      </c>
      <c r="AV156" s="46">
        <f t="shared" si="100"/>
        <v>1.75325110945352</v>
      </c>
      <c r="AW156" s="10">
        <v>1.01224</v>
      </c>
      <c r="AX156" s="50">
        <f t="shared" ref="AX156:AX187" si="103">(((Y156-1)*(AV156^2)+(Y156-1)*(AS156^2))/(Y156+Y156-2))^0.5</f>
        <v>1.53622535710097</v>
      </c>
      <c r="AY156" s="46">
        <f t="shared" ref="AY156:AY187" si="104">(AU156-AR156)/AX156</f>
        <v>0.051275029171923</v>
      </c>
      <c r="AZ156" s="46">
        <f t="shared" ref="AZ156:AZ187" si="105">((Y156+Y156)/(Y156*Y156))+(AY156^2)/(2*(Y156+Y156))</f>
        <v>0.666885760718048</v>
      </c>
      <c r="DM156" s="10"/>
    </row>
    <row r="157" spans="1:117">
      <c r="A157" s="1">
        <v>32</v>
      </c>
      <c r="B157" s="55" t="s">
        <v>232</v>
      </c>
      <c r="C157" s="1" t="s">
        <v>233</v>
      </c>
      <c r="D157" s="1" t="s">
        <v>166</v>
      </c>
      <c r="E157" s="1">
        <v>30.734</v>
      </c>
      <c r="F157" s="1">
        <v>91.017</v>
      </c>
      <c r="G157" s="6">
        <v>30.734</v>
      </c>
      <c r="H157" s="6">
        <v>91.017</v>
      </c>
      <c r="I157" s="1">
        <v>1</v>
      </c>
      <c r="J157" s="4" t="s">
        <v>94</v>
      </c>
      <c r="K157" s="4" t="s">
        <v>94</v>
      </c>
      <c r="L157" s="7">
        <v>4950</v>
      </c>
      <c r="M157" s="7">
        <v>1.3</v>
      </c>
      <c r="N157" s="7">
        <v>339</v>
      </c>
      <c r="O157" s="28">
        <v>1</v>
      </c>
      <c r="P157" s="1" t="s">
        <v>75</v>
      </c>
      <c r="Q157" s="1" t="s">
        <v>75</v>
      </c>
      <c r="R157" s="1">
        <v>2014</v>
      </c>
      <c r="S157" s="35" t="s">
        <v>86</v>
      </c>
      <c r="T157" s="9">
        <v>2</v>
      </c>
      <c r="U157" s="34" t="s">
        <v>87</v>
      </c>
      <c r="V157" s="6">
        <v>2.8</v>
      </c>
      <c r="W157" s="6">
        <v>0.497999995946884</v>
      </c>
      <c r="Y157" s="9">
        <v>3</v>
      </c>
      <c r="Z157" s="1" t="s">
        <v>234</v>
      </c>
      <c r="AA157" s="4" t="s">
        <v>98</v>
      </c>
      <c r="AB157" s="10">
        <v>6.66339</v>
      </c>
      <c r="AC157" s="46">
        <f t="shared" si="95"/>
        <v>1.88951154648496</v>
      </c>
      <c r="AD157" s="10">
        <v>1.09091</v>
      </c>
      <c r="AE157" s="10">
        <v>4.48157</v>
      </c>
      <c r="AF157" s="46">
        <f t="shared" si="96"/>
        <v>1.68525079474837</v>
      </c>
      <c r="AG157" s="10">
        <v>0.972980000000001</v>
      </c>
      <c r="AH157" s="46">
        <f t="shared" si="101"/>
        <v>-0.396654932596706</v>
      </c>
      <c r="AI157" s="46">
        <f t="shared" si="102"/>
        <v>0.073938673575618</v>
      </c>
      <c r="AJ157" s="10">
        <v>2.99436</v>
      </c>
      <c r="AK157" s="46">
        <f t="shared" si="97"/>
        <v>0.842660038390334</v>
      </c>
      <c r="AL157" s="10">
        <v>0.48651</v>
      </c>
      <c r="AM157" s="10">
        <v>2.84959</v>
      </c>
      <c r="AN157" s="46">
        <f t="shared" si="98"/>
        <v>0.725573403798678</v>
      </c>
      <c r="AO157" s="10">
        <v>0.41891</v>
      </c>
      <c r="AP157" s="46">
        <f t="shared" si="93"/>
        <v>-0.0495553949674468</v>
      </c>
      <c r="AQ157" s="46">
        <f t="shared" si="94"/>
        <v>0.0480093644667984</v>
      </c>
      <c r="AR157" s="10">
        <v>-3.56584</v>
      </c>
      <c r="AS157" s="46">
        <f t="shared" si="99"/>
        <v>1.28299931519857</v>
      </c>
      <c r="AT157" s="10">
        <v>0.74074</v>
      </c>
      <c r="AU157" s="10">
        <v>-1.58354</v>
      </c>
      <c r="AV157" s="46">
        <f t="shared" si="100"/>
        <v>1.53954721671406</v>
      </c>
      <c r="AW157" s="10">
        <v>0.888858</v>
      </c>
      <c r="AX157" s="50">
        <f t="shared" si="103"/>
        <v>1.41709083606027</v>
      </c>
      <c r="AY157" s="46">
        <f t="shared" si="104"/>
        <v>1.39885175287076</v>
      </c>
      <c r="AZ157" s="46">
        <f t="shared" si="105"/>
        <v>0.829732185542466</v>
      </c>
      <c r="DM157" s="10"/>
    </row>
    <row r="158" spans="1:117">
      <c r="A158" s="1">
        <v>32</v>
      </c>
      <c r="B158" s="55" t="s">
        <v>232</v>
      </c>
      <c r="C158" s="1" t="s">
        <v>233</v>
      </c>
      <c r="D158" s="1" t="s">
        <v>166</v>
      </c>
      <c r="E158" s="1">
        <v>30.734</v>
      </c>
      <c r="F158" s="1">
        <v>91.017</v>
      </c>
      <c r="G158" s="6">
        <v>30.734</v>
      </c>
      <c r="H158" s="6">
        <v>91.017</v>
      </c>
      <c r="I158" s="1">
        <v>1</v>
      </c>
      <c r="J158" s="4" t="s">
        <v>94</v>
      </c>
      <c r="K158" s="4" t="s">
        <v>94</v>
      </c>
      <c r="L158" s="7">
        <v>4950</v>
      </c>
      <c r="M158" s="7">
        <v>1.3</v>
      </c>
      <c r="N158" s="7">
        <v>339</v>
      </c>
      <c r="O158" s="28">
        <v>1</v>
      </c>
      <c r="P158" s="1" t="s">
        <v>75</v>
      </c>
      <c r="Q158" s="1" t="s">
        <v>75</v>
      </c>
      <c r="R158" s="1">
        <v>2014</v>
      </c>
      <c r="S158" s="35" t="s">
        <v>86</v>
      </c>
      <c r="T158" s="9">
        <v>2</v>
      </c>
      <c r="U158" s="34" t="s">
        <v>87</v>
      </c>
      <c r="V158" s="6">
        <v>3.6</v>
      </c>
      <c r="W158" s="6">
        <v>0.497999995946884</v>
      </c>
      <c r="Y158" s="9">
        <v>3</v>
      </c>
      <c r="Z158" s="1" t="s">
        <v>235</v>
      </c>
      <c r="AA158" s="4" t="s">
        <v>98</v>
      </c>
      <c r="AB158" s="10">
        <v>6.66339</v>
      </c>
      <c r="AC158" s="46">
        <f t="shared" si="95"/>
        <v>1.88951154648496</v>
      </c>
      <c r="AD158" s="10">
        <v>1.09091</v>
      </c>
      <c r="AE158" s="10">
        <v>2.97789</v>
      </c>
      <c r="AF158" s="46">
        <f t="shared" si="96"/>
        <v>1.48095540199562</v>
      </c>
      <c r="AG158" s="10">
        <v>0.85503</v>
      </c>
      <c r="AH158" s="46">
        <f t="shared" si="101"/>
        <v>-0.805413368022529</v>
      </c>
      <c r="AI158" s="46">
        <f t="shared" si="102"/>
        <v>0.10924465374695</v>
      </c>
      <c r="AJ158" s="10">
        <v>2.99436</v>
      </c>
      <c r="AK158" s="46">
        <f t="shared" si="97"/>
        <v>0.842660038390334</v>
      </c>
      <c r="AL158" s="10">
        <v>0.48651</v>
      </c>
      <c r="AM158" s="10">
        <v>2.04009</v>
      </c>
      <c r="AN158" s="46">
        <f t="shared" si="98"/>
        <v>0.631956057649581</v>
      </c>
      <c r="AO158" s="10">
        <v>0.36486</v>
      </c>
      <c r="AP158" s="46">
        <f t="shared" si="93"/>
        <v>-0.383736594720062</v>
      </c>
      <c r="AQ158" s="46">
        <f t="shared" si="94"/>
        <v>0.0583838253554257</v>
      </c>
      <c r="AR158" s="10">
        <v>-3.56584</v>
      </c>
      <c r="AS158" s="46">
        <f t="shared" si="99"/>
        <v>1.28299931519857</v>
      </c>
      <c r="AT158" s="10">
        <v>0.74074</v>
      </c>
      <c r="AU158" s="10">
        <v>-0.840478</v>
      </c>
      <c r="AV158" s="46">
        <f t="shared" si="100"/>
        <v>1.1118813556648</v>
      </c>
      <c r="AW158" s="10">
        <v>0.641945</v>
      </c>
      <c r="AX158" s="50">
        <f t="shared" si="103"/>
        <v>1.20049310532693</v>
      </c>
      <c r="AY158" s="46">
        <f t="shared" si="104"/>
        <v>2.27020212603204</v>
      </c>
      <c r="AZ158" s="46">
        <f t="shared" si="105"/>
        <v>1.09615147442003</v>
      </c>
      <c r="DM158" s="10"/>
    </row>
    <row r="159" spans="1:117">
      <c r="A159" s="1">
        <v>32</v>
      </c>
      <c r="B159" s="55" t="s">
        <v>232</v>
      </c>
      <c r="C159" s="1" t="s">
        <v>233</v>
      </c>
      <c r="D159" s="1" t="s">
        <v>166</v>
      </c>
      <c r="E159" s="1">
        <v>30.734</v>
      </c>
      <c r="F159" s="1">
        <v>91.017</v>
      </c>
      <c r="G159" s="6">
        <v>30.734</v>
      </c>
      <c r="H159" s="6">
        <v>91.017</v>
      </c>
      <c r="I159" s="1">
        <v>1</v>
      </c>
      <c r="J159" s="4" t="s">
        <v>94</v>
      </c>
      <c r="K159" s="4" t="s">
        <v>94</v>
      </c>
      <c r="L159" s="7">
        <v>4950</v>
      </c>
      <c r="M159" s="7">
        <v>1.3</v>
      </c>
      <c r="N159" s="7">
        <v>339</v>
      </c>
      <c r="O159" s="28">
        <v>1</v>
      </c>
      <c r="P159" s="1" t="s">
        <v>75</v>
      </c>
      <c r="Q159" s="1" t="s">
        <v>75</v>
      </c>
      <c r="R159" s="1">
        <v>2015</v>
      </c>
      <c r="S159" s="35" t="s">
        <v>86</v>
      </c>
      <c r="T159" s="9">
        <v>3</v>
      </c>
      <c r="U159" s="34" t="s">
        <v>77</v>
      </c>
      <c r="V159" s="6">
        <v>1.2</v>
      </c>
      <c r="W159" s="6">
        <v>0.497999995946884</v>
      </c>
      <c r="Y159" s="9">
        <v>3</v>
      </c>
      <c r="Z159" s="1" t="s">
        <v>216</v>
      </c>
      <c r="AA159" s="4" t="s">
        <v>98</v>
      </c>
      <c r="AB159" s="10">
        <v>2.20313</v>
      </c>
      <c r="AC159" s="46">
        <f t="shared" si="95"/>
        <v>1.29903810567666</v>
      </c>
      <c r="AD159" s="10">
        <v>0.75</v>
      </c>
      <c r="AE159" s="10">
        <v>1.875</v>
      </c>
      <c r="AF159" s="46">
        <f t="shared" si="96"/>
        <v>1.46141786888624</v>
      </c>
      <c r="AG159" s="10">
        <v>0.84375</v>
      </c>
      <c r="AH159" s="46">
        <f t="shared" si="101"/>
        <v>-0.161270417097093</v>
      </c>
      <c r="AI159" s="46">
        <f t="shared" si="102"/>
        <v>0.318389016757872</v>
      </c>
      <c r="AJ159" s="10">
        <v>2.0068</v>
      </c>
      <c r="AK159" s="46">
        <f t="shared" si="97"/>
        <v>0.529626495938411</v>
      </c>
      <c r="AL159" s="10">
        <v>0.30578</v>
      </c>
      <c r="AM159" s="10">
        <v>2.49199</v>
      </c>
      <c r="AN159" s="46">
        <f t="shared" si="98"/>
        <v>0.794353141367239</v>
      </c>
      <c r="AO159" s="10">
        <v>0.45862</v>
      </c>
      <c r="AP159" s="46">
        <f t="shared" si="93"/>
        <v>0.216540174448103</v>
      </c>
      <c r="AQ159" s="46">
        <f t="shared" si="94"/>
        <v>0.057087065769434</v>
      </c>
      <c r="AR159" s="10">
        <v>-0.265625</v>
      </c>
      <c r="AS159" s="46">
        <f t="shared" si="99"/>
        <v>1.55614026345057</v>
      </c>
      <c r="AT159" s="10">
        <v>0.898438</v>
      </c>
      <c r="AU159" s="10">
        <v>0.671875</v>
      </c>
      <c r="AV159" s="46">
        <f t="shared" si="100"/>
        <v>1.82676800598078</v>
      </c>
      <c r="AW159" s="10">
        <v>1.054685</v>
      </c>
      <c r="AX159" s="50">
        <f t="shared" si="103"/>
        <v>1.69685795917145</v>
      </c>
      <c r="AY159" s="46">
        <f t="shared" si="104"/>
        <v>0.552491736230985</v>
      </c>
      <c r="AZ159" s="46">
        <f t="shared" si="105"/>
        <v>0.692103926550294</v>
      </c>
      <c r="DM159" s="10"/>
    </row>
    <row r="160" spans="1:117">
      <c r="A160" s="1">
        <v>32</v>
      </c>
      <c r="B160" s="55" t="s">
        <v>232</v>
      </c>
      <c r="C160" s="1" t="s">
        <v>233</v>
      </c>
      <c r="D160" s="1" t="s">
        <v>166</v>
      </c>
      <c r="E160" s="1">
        <v>30.734</v>
      </c>
      <c r="F160" s="1">
        <v>91.017</v>
      </c>
      <c r="G160" s="6">
        <v>30.734</v>
      </c>
      <c r="H160" s="6">
        <v>91.017</v>
      </c>
      <c r="I160" s="1">
        <v>1</v>
      </c>
      <c r="J160" s="4" t="s">
        <v>94</v>
      </c>
      <c r="K160" s="4" t="s">
        <v>94</v>
      </c>
      <c r="L160" s="7">
        <v>4950</v>
      </c>
      <c r="M160" s="7">
        <v>1.3</v>
      </c>
      <c r="N160" s="7">
        <v>339</v>
      </c>
      <c r="O160" s="28">
        <v>1</v>
      </c>
      <c r="P160" s="1" t="s">
        <v>75</v>
      </c>
      <c r="Q160" s="1" t="s">
        <v>75</v>
      </c>
      <c r="R160" s="1">
        <v>2015</v>
      </c>
      <c r="S160" s="35" t="s">
        <v>86</v>
      </c>
      <c r="T160" s="9">
        <v>3</v>
      </c>
      <c r="U160" s="34" t="s">
        <v>77</v>
      </c>
      <c r="V160" s="6">
        <v>1.4</v>
      </c>
      <c r="W160" s="6">
        <v>0.497999995946884</v>
      </c>
      <c r="Y160" s="9">
        <v>3</v>
      </c>
      <c r="Z160" s="1" t="s">
        <v>217</v>
      </c>
      <c r="AA160" s="4" t="s">
        <v>98</v>
      </c>
      <c r="AB160" s="10">
        <v>2.20313</v>
      </c>
      <c r="AC160" s="46">
        <f t="shared" si="95"/>
        <v>1.29903810567666</v>
      </c>
      <c r="AD160" s="10">
        <v>0.75</v>
      </c>
      <c r="AE160" s="10">
        <v>1.96875</v>
      </c>
      <c r="AF160" s="46">
        <f t="shared" si="96"/>
        <v>2.02975570037382</v>
      </c>
      <c r="AG160" s="10">
        <v>1.17188</v>
      </c>
      <c r="AH160" s="46">
        <f t="shared" si="101"/>
        <v>-0.112480252927661</v>
      </c>
      <c r="AI160" s="46">
        <f t="shared" si="102"/>
        <v>0.470200430218593</v>
      </c>
      <c r="AJ160" s="10">
        <v>2.0068</v>
      </c>
      <c r="AK160" s="46">
        <f t="shared" si="97"/>
        <v>0.529626495938411</v>
      </c>
      <c r="AL160" s="10">
        <v>0.30578</v>
      </c>
      <c r="AM160" s="10">
        <v>2.737</v>
      </c>
      <c r="AN160" s="46">
        <f t="shared" si="98"/>
        <v>0.756525151729934</v>
      </c>
      <c r="AO160" s="10">
        <v>0.43678</v>
      </c>
      <c r="AP160" s="46">
        <f t="shared" si="93"/>
        <v>0.310321016430581</v>
      </c>
      <c r="AQ160" s="46">
        <f t="shared" si="94"/>
        <v>0.0486840955695835</v>
      </c>
      <c r="AR160" s="10">
        <v>-0.265625</v>
      </c>
      <c r="AS160" s="46">
        <f t="shared" si="99"/>
        <v>1.55614026345057</v>
      </c>
      <c r="AT160" s="10">
        <v>0.898438</v>
      </c>
      <c r="AU160" s="10">
        <v>0.867188</v>
      </c>
      <c r="AV160" s="46">
        <f t="shared" si="100"/>
        <v>2.30037478264999</v>
      </c>
      <c r="AW160" s="10">
        <v>1.328122</v>
      </c>
      <c r="AX160" s="50">
        <f t="shared" si="103"/>
        <v>1.96383510766357</v>
      </c>
      <c r="AY160" s="46">
        <f t="shared" si="104"/>
        <v>0.576837126283855</v>
      </c>
      <c r="AZ160" s="46">
        <f t="shared" si="105"/>
        <v>0.694395089188285</v>
      </c>
      <c r="DM160" s="10"/>
    </row>
    <row r="161" spans="1:117">
      <c r="A161" s="1">
        <v>32</v>
      </c>
      <c r="B161" s="55" t="s">
        <v>232</v>
      </c>
      <c r="C161" s="1" t="s">
        <v>233</v>
      </c>
      <c r="D161" s="1" t="s">
        <v>166</v>
      </c>
      <c r="E161" s="1">
        <v>30.734</v>
      </c>
      <c r="F161" s="1">
        <v>91.017</v>
      </c>
      <c r="G161" s="6">
        <v>30.734</v>
      </c>
      <c r="H161" s="6">
        <v>91.017</v>
      </c>
      <c r="I161" s="1">
        <v>1</v>
      </c>
      <c r="J161" s="4" t="s">
        <v>94</v>
      </c>
      <c r="K161" s="4" t="s">
        <v>94</v>
      </c>
      <c r="L161" s="7">
        <v>4950</v>
      </c>
      <c r="M161" s="7">
        <v>1.3</v>
      </c>
      <c r="N161" s="7">
        <v>339</v>
      </c>
      <c r="O161" s="28">
        <v>1</v>
      </c>
      <c r="P161" s="1" t="s">
        <v>75</v>
      </c>
      <c r="Q161" s="1" t="s">
        <v>75</v>
      </c>
      <c r="R161" s="1">
        <v>2015</v>
      </c>
      <c r="S161" s="35" t="s">
        <v>86</v>
      </c>
      <c r="T161" s="9">
        <v>3</v>
      </c>
      <c r="U161" s="34" t="s">
        <v>87</v>
      </c>
      <c r="V161" s="6">
        <v>2.8</v>
      </c>
      <c r="W161" s="6">
        <v>0.497999995946884</v>
      </c>
      <c r="Y161" s="9">
        <v>3</v>
      </c>
      <c r="Z161" s="1" t="s">
        <v>234</v>
      </c>
      <c r="AA161" s="4" t="s">
        <v>98</v>
      </c>
      <c r="AB161" s="10">
        <v>2.20313</v>
      </c>
      <c r="AC161" s="46">
        <f t="shared" si="95"/>
        <v>1.29903810567666</v>
      </c>
      <c r="AD161" s="10">
        <v>0.75</v>
      </c>
      <c r="AE161" s="10">
        <v>2.4375</v>
      </c>
      <c r="AF161" s="46">
        <f t="shared" si="96"/>
        <v>2.11093692172457</v>
      </c>
      <c r="AG161" s="10">
        <v>1.21875</v>
      </c>
      <c r="AH161" s="46">
        <f t="shared" si="101"/>
        <v>0.101093847370398</v>
      </c>
      <c r="AI161" s="46">
        <f t="shared" si="102"/>
        <v>0.365889016757872</v>
      </c>
      <c r="AJ161" s="10">
        <v>2.0068</v>
      </c>
      <c r="AK161" s="46">
        <f t="shared" si="97"/>
        <v>0.529626495938411</v>
      </c>
      <c r="AL161" s="10">
        <v>0.30578</v>
      </c>
      <c r="AM161" s="10">
        <v>2.26157</v>
      </c>
      <c r="AN161" s="46">
        <f t="shared" si="98"/>
        <v>0.416003962961893</v>
      </c>
      <c r="AO161" s="10">
        <v>0.24018</v>
      </c>
      <c r="AP161" s="46">
        <f t="shared" si="93"/>
        <v>0.119517848736131</v>
      </c>
      <c r="AQ161" s="46">
        <f t="shared" si="94"/>
        <v>0.034495765602815</v>
      </c>
      <c r="AR161" s="10">
        <v>-0.265625</v>
      </c>
      <c r="AS161" s="46">
        <f t="shared" si="99"/>
        <v>1.55614026345057</v>
      </c>
      <c r="AT161" s="10">
        <v>0.898438</v>
      </c>
      <c r="AU161" s="10">
        <v>-0.226563</v>
      </c>
      <c r="AV161" s="46">
        <f t="shared" si="100"/>
        <v>1.89443230282927</v>
      </c>
      <c r="AW161" s="10">
        <v>1.093751</v>
      </c>
      <c r="AX161" s="50">
        <f t="shared" si="103"/>
        <v>1.73355794098943</v>
      </c>
      <c r="AY161" s="46">
        <f t="shared" si="104"/>
        <v>0.0225328493939495</v>
      </c>
      <c r="AZ161" s="46">
        <f t="shared" si="105"/>
        <v>0.666708977441817</v>
      </c>
      <c r="DM161" s="10"/>
    </row>
    <row r="162" spans="1:117">
      <c r="A162" s="1">
        <v>32</v>
      </c>
      <c r="B162" s="55" t="s">
        <v>232</v>
      </c>
      <c r="C162" s="1" t="s">
        <v>233</v>
      </c>
      <c r="D162" s="1" t="s">
        <v>166</v>
      </c>
      <c r="E162" s="1">
        <v>30.734</v>
      </c>
      <c r="F162" s="1">
        <v>91.017</v>
      </c>
      <c r="G162" s="6">
        <v>30.734</v>
      </c>
      <c r="H162" s="6">
        <v>91.017</v>
      </c>
      <c r="I162" s="1">
        <v>1</v>
      </c>
      <c r="J162" s="4" t="s">
        <v>94</v>
      </c>
      <c r="K162" s="4" t="s">
        <v>94</v>
      </c>
      <c r="L162" s="7">
        <v>4950</v>
      </c>
      <c r="M162" s="7">
        <v>1.3</v>
      </c>
      <c r="N162" s="7">
        <v>339</v>
      </c>
      <c r="O162" s="28">
        <v>1</v>
      </c>
      <c r="P162" s="1" t="s">
        <v>75</v>
      </c>
      <c r="Q162" s="1" t="s">
        <v>75</v>
      </c>
      <c r="R162" s="1">
        <v>2015</v>
      </c>
      <c r="S162" s="35" t="s">
        <v>86</v>
      </c>
      <c r="T162" s="9">
        <v>3</v>
      </c>
      <c r="U162" s="34" t="s">
        <v>87</v>
      </c>
      <c r="V162" s="6">
        <v>3.6</v>
      </c>
      <c r="W162" s="6">
        <v>0.497999995946884</v>
      </c>
      <c r="Y162" s="9">
        <v>3</v>
      </c>
      <c r="Z162" s="1" t="s">
        <v>235</v>
      </c>
      <c r="AA162" s="4" t="s">
        <v>98</v>
      </c>
      <c r="AB162" s="10">
        <v>2.20313</v>
      </c>
      <c r="AC162" s="46">
        <f t="shared" si="95"/>
        <v>1.29903810567666</v>
      </c>
      <c r="AD162" s="10">
        <v>0.75</v>
      </c>
      <c r="AE162" s="10">
        <v>1.92188</v>
      </c>
      <c r="AF162" s="46">
        <f t="shared" si="96"/>
        <v>1.38021932702741</v>
      </c>
      <c r="AG162" s="10">
        <v>0.79687</v>
      </c>
      <c r="AH162" s="46">
        <f t="shared" si="101"/>
        <v>-0.136575202884089</v>
      </c>
      <c r="AI162" s="46">
        <f t="shared" si="102"/>
        <v>0.287807440094941</v>
      </c>
      <c r="AJ162" s="10">
        <v>2.0068</v>
      </c>
      <c r="AK162" s="46">
        <f t="shared" si="97"/>
        <v>0.529626495938411</v>
      </c>
      <c r="AL162" s="10">
        <v>0.30578</v>
      </c>
      <c r="AM162" s="10">
        <v>1.87347</v>
      </c>
      <c r="AN162" s="46">
        <f t="shared" si="98"/>
        <v>0.340053535049998</v>
      </c>
      <c r="AO162" s="10">
        <v>0.19633</v>
      </c>
      <c r="AP162" s="46">
        <f t="shared" si="93"/>
        <v>-0.0687490873148107</v>
      </c>
      <c r="AQ162" s="46">
        <f t="shared" si="94"/>
        <v>0.0341991664364982</v>
      </c>
      <c r="AR162" s="10">
        <v>-0.265625</v>
      </c>
      <c r="AS162" s="46">
        <f t="shared" si="99"/>
        <v>1.55614026345057</v>
      </c>
      <c r="AT162" s="10">
        <v>0.898438</v>
      </c>
      <c r="AU162" s="10">
        <v>-0.0078125</v>
      </c>
      <c r="AV162" s="46">
        <f t="shared" si="100"/>
        <v>1.01487352005989</v>
      </c>
      <c r="AW162" s="10">
        <v>0.5859375</v>
      </c>
      <c r="AX162" s="50">
        <f t="shared" si="103"/>
        <v>1.3136858036172</v>
      </c>
      <c r="AY162" s="46">
        <f t="shared" si="104"/>
        <v>0.196251264412023</v>
      </c>
      <c r="AZ162" s="46">
        <f t="shared" si="105"/>
        <v>0.669876213231943</v>
      </c>
      <c r="DM162" s="10"/>
    </row>
    <row r="163" spans="1:117">
      <c r="A163" s="1">
        <v>33</v>
      </c>
      <c r="B163" s="55" t="s">
        <v>236</v>
      </c>
      <c r="C163" s="1" t="s">
        <v>237</v>
      </c>
      <c r="D163" s="1" t="s">
        <v>200</v>
      </c>
      <c r="E163" s="1">
        <v>31.62</v>
      </c>
      <c r="F163" s="1">
        <v>92.05</v>
      </c>
      <c r="G163" s="6">
        <v>31.62</v>
      </c>
      <c r="H163" s="6">
        <v>92.05</v>
      </c>
      <c r="I163" s="1">
        <v>1</v>
      </c>
      <c r="J163" s="4" t="s">
        <v>94</v>
      </c>
      <c r="K163" s="1" t="s">
        <v>214</v>
      </c>
      <c r="L163" s="7">
        <v>4700</v>
      </c>
      <c r="M163" s="7">
        <v>-1.2</v>
      </c>
      <c r="N163" s="7">
        <v>339</v>
      </c>
      <c r="O163" s="28">
        <v>1</v>
      </c>
      <c r="P163" s="1" t="s">
        <v>75</v>
      </c>
      <c r="Q163" s="1" t="s">
        <v>75</v>
      </c>
      <c r="R163" s="1">
        <v>2012</v>
      </c>
      <c r="S163" s="35" t="s">
        <v>86</v>
      </c>
      <c r="T163" s="9">
        <v>1</v>
      </c>
      <c r="U163" s="34" t="s">
        <v>77</v>
      </c>
      <c r="V163" s="6">
        <v>1.9</v>
      </c>
      <c r="W163" s="6">
        <v>0.495000004768371</v>
      </c>
      <c r="Y163" s="9">
        <v>4</v>
      </c>
      <c r="Z163" s="1" t="s">
        <v>113</v>
      </c>
      <c r="AA163" s="4" t="s">
        <v>98</v>
      </c>
      <c r="AB163" s="10">
        <v>7.62745</v>
      </c>
      <c r="AC163" s="46">
        <f t="shared" si="95"/>
        <v>3.83688</v>
      </c>
      <c r="AD163" s="10">
        <v>1.91844</v>
      </c>
      <c r="AE163" s="10">
        <v>5.62361</v>
      </c>
      <c r="AF163" s="46">
        <f t="shared" si="96"/>
        <v>0.65306</v>
      </c>
      <c r="AG163" s="10">
        <v>0.32653</v>
      </c>
      <c r="AH163" s="46">
        <f t="shared" si="101"/>
        <v>-0.304779775917017</v>
      </c>
      <c r="AI163" s="46">
        <f t="shared" si="102"/>
        <v>0.0666326831472475</v>
      </c>
      <c r="AJ163" s="10">
        <v>3.31204</v>
      </c>
      <c r="AK163" s="46">
        <f t="shared" si="97"/>
        <v>1.19902</v>
      </c>
      <c r="AL163" s="10">
        <v>0.59951</v>
      </c>
      <c r="AM163" s="10">
        <v>2.89926</v>
      </c>
      <c r="AN163" s="46">
        <f t="shared" si="98"/>
        <v>0.70762</v>
      </c>
      <c r="AO163" s="10">
        <v>0.35381</v>
      </c>
      <c r="AP163" s="46">
        <f t="shared" si="93"/>
        <v>-0.133108781728154</v>
      </c>
      <c r="AQ163" s="46">
        <f t="shared" si="94"/>
        <v>0.0476568028003828</v>
      </c>
      <c r="AR163" s="10">
        <v>-4.16052</v>
      </c>
      <c r="AS163" s="46">
        <f t="shared" si="99"/>
        <v>2.96134</v>
      </c>
      <c r="AT163" s="10">
        <v>1.48067</v>
      </c>
      <c r="AU163" s="10">
        <v>-2.68452</v>
      </c>
      <c r="AV163" s="46">
        <f t="shared" si="100"/>
        <v>0.3536</v>
      </c>
      <c r="AW163" s="10">
        <v>0.1768</v>
      </c>
      <c r="AX163" s="50">
        <f t="shared" si="103"/>
        <v>2.10885840629474</v>
      </c>
      <c r="AY163" s="46">
        <f t="shared" si="104"/>
        <v>0.699904742582186</v>
      </c>
      <c r="AZ163" s="46">
        <f t="shared" si="105"/>
        <v>0.530616665543065</v>
      </c>
      <c r="BA163" s="10">
        <v>71.1409</v>
      </c>
      <c r="BB163" s="46">
        <f>BC163*(Y163^0.5)</f>
        <v>8.725</v>
      </c>
      <c r="BC163" s="10">
        <v>4.3625</v>
      </c>
      <c r="BD163" s="10">
        <v>68.1208</v>
      </c>
      <c r="BE163" s="46">
        <f>BF163*(Y163^0.5)</f>
        <v>6.7114</v>
      </c>
      <c r="BF163" s="10">
        <v>3.3557</v>
      </c>
      <c r="BG163" s="46">
        <f>LN(BD163)-LN(BA163)</f>
        <v>-0.0433798178440341</v>
      </c>
      <c r="BH163" s="46">
        <f>(BE163^2)/(Y163*(BD163^2))+(BB163^2)/(Y163*(BA163^2))</f>
        <v>0.00618703173047485</v>
      </c>
      <c r="DM163" s="10"/>
    </row>
    <row r="164" spans="1:117">
      <c r="A164" s="1">
        <v>33</v>
      </c>
      <c r="B164" s="55" t="s">
        <v>236</v>
      </c>
      <c r="C164" s="1" t="s">
        <v>237</v>
      </c>
      <c r="D164" s="1" t="s">
        <v>200</v>
      </c>
      <c r="E164" s="1">
        <v>31.62</v>
      </c>
      <c r="F164" s="1">
        <v>92.05</v>
      </c>
      <c r="G164" s="6">
        <v>31.62</v>
      </c>
      <c r="H164" s="6">
        <v>92.05</v>
      </c>
      <c r="I164" s="1">
        <v>1</v>
      </c>
      <c r="J164" s="4" t="s">
        <v>94</v>
      </c>
      <c r="K164" s="1" t="s">
        <v>214</v>
      </c>
      <c r="L164" s="7">
        <v>4700</v>
      </c>
      <c r="M164" s="7">
        <v>-1.2</v>
      </c>
      <c r="N164" s="7">
        <v>339</v>
      </c>
      <c r="O164" s="28">
        <v>1</v>
      </c>
      <c r="P164" s="1" t="s">
        <v>75</v>
      </c>
      <c r="Q164" s="1" t="s">
        <v>75</v>
      </c>
      <c r="R164" s="1">
        <v>2013</v>
      </c>
      <c r="S164" s="35" t="s">
        <v>86</v>
      </c>
      <c r="T164" s="9">
        <v>2</v>
      </c>
      <c r="U164" s="34" t="s">
        <v>77</v>
      </c>
      <c r="V164" s="6">
        <v>0.9</v>
      </c>
      <c r="W164" s="6">
        <v>0.495000004768371</v>
      </c>
      <c r="Y164" s="9">
        <v>4</v>
      </c>
      <c r="Z164" s="1" t="s">
        <v>113</v>
      </c>
      <c r="AA164" s="4" t="s">
        <v>98</v>
      </c>
      <c r="AB164" s="10">
        <v>4.38927</v>
      </c>
      <c r="AC164" s="46">
        <f t="shared" si="95"/>
        <v>0.89812</v>
      </c>
      <c r="AD164" s="10">
        <v>0.44906</v>
      </c>
      <c r="AE164" s="10">
        <v>2.54877</v>
      </c>
      <c r="AF164" s="46">
        <f t="shared" si="96"/>
        <v>0.57194</v>
      </c>
      <c r="AG164" s="10">
        <v>0.28597</v>
      </c>
      <c r="AH164" s="46">
        <f t="shared" si="101"/>
        <v>-0.54355203638436</v>
      </c>
      <c r="AI164" s="46">
        <f t="shared" si="102"/>
        <v>0.0230557108742378</v>
      </c>
      <c r="AJ164" s="10">
        <v>2.16216</v>
      </c>
      <c r="AK164" s="46">
        <f t="shared" si="97"/>
        <v>0.29484</v>
      </c>
      <c r="AL164" s="10">
        <v>0.14742</v>
      </c>
      <c r="AM164" s="10">
        <v>1.68059</v>
      </c>
      <c r="AN164" s="46">
        <f t="shared" si="98"/>
        <v>0.19656</v>
      </c>
      <c r="AO164" s="10">
        <v>0.0982799999999999</v>
      </c>
      <c r="AP164" s="46">
        <f t="shared" si="93"/>
        <v>-0.25196279979074</v>
      </c>
      <c r="AQ164" s="46">
        <f t="shared" si="94"/>
        <v>0.0080686078730186</v>
      </c>
      <c r="AR164" s="10">
        <v>-2.276</v>
      </c>
      <c r="AS164" s="46">
        <f t="shared" si="99"/>
        <v>0.5742</v>
      </c>
      <c r="AT164" s="10">
        <v>0.2871</v>
      </c>
      <c r="AU164" s="10">
        <v>-0.932402</v>
      </c>
      <c r="AV164" s="46">
        <f t="shared" si="100"/>
        <v>0.485416</v>
      </c>
      <c r="AW164" s="10">
        <v>0.242708</v>
      </c>
      <c r="AX164" s="50">
        <f t="shared" si="103"/>
        <v>0.531664524421181</v>
      </c>
      <c r="AY164" s="46">
        <f t="shared" si="104"/>
        <v>2.52715375633303</v>
      </c>
      <c r="AZ164" s="46">
        <f t="shared" si="105"/>
        <v>0.899156631759259</v>
      </c>
      <c r="BA164" s="10">
        <v>73.4899</v>
      </c>
      <c r="BB164" s="46">
        <f>BC164*(Y164^0.5)</f>
        <v>8.0538</v>
      </c>
      <c r="BC164" s="10">
        <v>4.0269</v>
      </c>
      <c r="BD164" s="10">
        <v>58.3893</v>
      </c>
      <c r="BE164" s="46">
        <f>BF164*(Y164^0.5)</f>
        <v>6.7114</v>
      </c>
      <c r="BF164" s="10">
        <v>3.3557</v>
      </c>
      <c r="BG164" s="46">
        <f>LN(BD164)-LN(BA164)</f>
        <v>-0.230015327941088</v>
      </c>
      <c r="BH164" s="46">
        <f>(BE164^2)/(Y164*(BD164^2))+(BB164^2)/(Y164*(BA164^2))</f>
        <v>0.00630545588749185</v>
      </c>
      <c r="DM164" s="10"/>
    </row>
    <row r="165" spans="1:117">
      <c r="A165" s="1">
        <v>33</v>
      </c>
      <c r="B165" s="55" t="s">
        <v>236</v>
      </c>
      <c r="C165" s="1" t="s">
        <v>237</v>
      </c>
      <c r="D165" s="1" t="s">
        <v>200</v>
      </c>
      <c r="E165" s="1">
        <v>31.62</v>
      </c>
      <c r="F165" s="1">
        <v>92.05</v>
      </c>
      <c r="G165" s="6">
        <v>31.62</v>
      </c>
      <c r="H165" s="6">
        <v>92.05</v>
      </c>
      <c r="I165" s="1">
        <v>1</v>
      </c>
      <c r="J165" s="4" t="s">
        <v>94</v>
      </c>
      <c r="K165" s="1" t="s">
        <v>214</v>
      </c>
      <c r="L165" s="7">
        <v>4700</v>
      </c>
      <c r="M165" s="7">
        <v>-1.2</v>
      </c>
      <c r="N165" s="7">
        <v>339</v>
      </c>
      <c r="O165" s="28">
        <v>1</v>
      </c>
      <c r="P165" s="1" t="s">
        <v>75</v>
      </c>
      <c r="Q165" s="1" t="s">
        <v>75</v>
      </c>
      <c r="R165" s="1">
        <v>2014</v>
      </c>
      <c r="S165" s="35" t="s">
        <v>86</v>
      </c>
      <c r="T165" s="9">
        <v>3</v>
      </c>
      <c r="U165" s="34" t="s">
        <v>77</v>
      </c>
      <c r="V165" s="6">
        <v>1.6</v>
      </c>
      <c r="W165" s="6">
        <v>0.495000004768371</v>
      </c>
      <c r="Y165" s="9">
        <v>4</v>
      </c>
      <c r="Z165" s="1" t="s">
        <v>113</v>
      </c>
      <c r="AA165" s="4" t="s">
        <v>98</v>
      </c>
      <c r="AB165" s="10">
        <v>5.43676</v>
      </c>
      <c r="AC165" s="46">
        <f t="shared" si="95"/>
        <v>1.46938</v>
      </c>
      <c r="AD165" s="10">
        <v>0.734690000000001</v>
      </c>
      <c r="AE165" s="10">
        <v>3.066</v>
      </c>
      <c r="AF165" s="46">
        <f t="shared" si="96"/>
        <v>0.408</v>
      </c>
      <c r="AG165" s="10">
        <v>0.204</v>
      </c>
      <c r="AH165" s="46">
        <f t="shared" si="101"/>
        <v>-0.572809514749807</v>
      </c>
      <c r="AI165" s="46">
        <f t="shared" si="102"/>
        <v>0.0226882083683455</v>
      </c>
      <c r="AJ165" s="10">
        <v>2.34889</v>
      </c>
      <c r="AK165" s="46">
        <f t="shared" si="97"/>
        <v>0.55038</v>
      </c>
      <c r="AL165" s="10">
        <v>0.27519</v>
      </c>
      <c r="AM165" s="10">
        <v>1.85749</v>
      </c>
      <c r="AN165" s="46">
        <f t="shared" si="98"/>
        <v>0.4914</v>
      </c>
      <c r="AO165" s="10">
        <v>0.2457</v>
      </c>
      <c r="AP165" s="46">
        <f t="shared" si="93"/>
        <v>-0.234716762127452</v>
      </c>
      <c r="AQ165" s="46">
        <f t="shared" si="94"/>
        <v>0.0312226201049476</v>
      </c>
      <c r="AR165" s="10">
        <v>-3.15332</v>
      </c>
      <c r="AS165" s="46">
        <f t="shared" si="99"/>
        <v>1.0602</v>
      </c>
      <c r="AT165" s="10">
        <v>0.5301</v>
      </c>
      <c r="AU165" s="10">
        <v>-1.30134</v>
      </c>
      <c r="AV165" s="46">
        <f t="shared" si="100"/>
        <v>0.3534</v>
      </c>
      <c r="AW165" s="10">
        <v>0.1767</v>
      </c>
      <c r="AX165" s="50">
        <f t="shared" si="103"/>
        <v>0.790226423248426</v>
      </c>
      <c r="AY165" s="46">
        <f t="shared" si="104"/>
        <v>2.3436067758744</v>
      </c>
      <c r="AZ165" s="46">
        <f t="shared" si="105"/>
        <v>0.843280794995274</v>
      </c>
      <c r="BA165" s="10">
        <v>65.1007</v>
      </c>
      <c r="BB165" s="46">
        <f>BC165*(Y165^0.5)</f>
        <v>8.72479999999998</v>
      </c>
      <c r="BC165" s="10">
        <v>4.36239999999999</v>
      </c>
      <c r="BD165" s="10">
        <v>52.6846</v>
      </c>
      <c r="BE165" s="46">
        <f>BF165*(Y165^0.5)</f>
        <v>3.3556</v>
      </c>
      <c r="BF165" s="10">
        <v>1.6778</v>
      </c>
      <c r="BG165" s="46">
        <f>LN(BD165)-LN(BA165)</f>
        <v>-0.211612109116039</v>
      </c>
      <c r="BH165" s="46">
        <f>(BE165^2)/(Y165*(BD165^2))+(BB165^2)/(Y165*(BA165^2))</f>
        <v>0.00550451965448409</v>
      </c>
      <c r="DM165" s="10"/>
    </row>
    <row r="166" spans="1:52">
      <c r="A166" s="1">
        <v>34</v>
      </c>
      <c r="B166" s="1" t="s">
        <v>238</v>
      </c>
      <c r="C166" s="1" t="s">
        <v>210</v>
      </c>
      <c r="D166" s="1" t="s">
        <v>239</v>
      </c>
      <c r="E166" s="1">
        <v>44.22</v>
      </c>
      <c r="F166" s="1">
        <v>116.43</v>
      </c>
      <c r="G166" s="6">
        <v>44.22</v>
      </c>
      <c r="H166" s="6">
        <v>116.43</v>
      </c>
      <c r="I166" s="1">
        <v>1</v>
      </c>
      <c r="J166" s="4" t="s">
        <v>94</v>
      </c>
      <c r="K166" s="1" t="s">
        <v>159</v>
      </c>
      <c r="L166" s="7">
        <v>1102</v>
      </c>
      <c r="M166" s="7">
        <v>2.6</v>
      </c>
      <c r="N166" s="7">
        <v>271</v>
      </c>
      <c r="O166" s="28">
        <v>1</v>
      </c>
      <c r="P166" s="1" t="s">
        <v>75</v>
      </c>
      <c r="Q166" s="1" t="s">
        <v>75</v>
      </c>
      <c r="R166" s="1">
        <v>2014</v>
      </c>
      <c r="S166" s="35" t="s">
        <v>86</v>
      </c>
      <c r="T166" s="9">
        <v>3</v>
      </c>
      <c r="U166" s="34" t="s">
        <v>77</v>
      </c>
      <c r="V166" s="6">
        <v>1.1</v>
      </c>
      <c r="W166" s="6">
        <v>0.495000004768371</v>
      </c>
      <c r="Y166" s="9">
        <v>4</v>
      </c>
      <c r="Z166" s="1" t="s">
        <v>113</v>
      </c>
      <c r="AA166" s="4" t="s">
        <v>98</v>
      </c>
      <c r="AB166" s="10">
        <v>6.55099</v>
      </c>
      <c r="AC166" s="46">
        <f t="shared" si="95"/>
        <v>1.26114</v>
      </c>
      <c r="AD166" s="10">
        <v>0.630570000000001</v>
      </c>
      <c r="AE166" s="10">
        <v>4.55037</v>
      </c>
      <c r="AF166" s="46">
        <f t="shared" si="96"/>
        <v>1.1463</v>
      </c>
      <c r="AG166" s="10">
        <v>0.57315</v>
      </c>
      <c r="AH166" s="46">
        <f t="shared" si="101"/>
        <v>-0.364407634926075</v>
      </c>
      <c r="AI166" s="46">
        <f t="shared" si="102"/>
        <v>0.0251302690462667</v>
      </c>
      <c r="AJ166" s="10">
        <v>4.37044</v>
      </c>
      <c r="AK166" s="46">
        <f t="shared" si="97"/>
        <v>1.14628</v>
      </c>
      <c r="AL166" s="10">
        <v>0.57314</v>
      </c>
      <c r="AM166" s="10">
        <v>2.70258</v>
      </c>
      <c r="AN166" s="46">
        <f t="shared" si="98"/>
        <v>0.68768</v>
      </c>
      <c r="AO166" s="10">
        <v>0.34384</v>
      </c>
      <c r="AP166" s="46">
        <f t="shared" si="93"/>
        <v>-0.480656818224554</v>
      </c>
      <c r="AQ166" s="46">
        <f t="shared" si="94"/>
        <v>0.0333843311728333</v>
      </c>
      <c r="AR166" s="10">
        <v>-2.00747</v>
      </c>
      <c r="AS166" s="46">
        <f t="shared" si="99"/>
        <v>0.4586</v>
      </c>
      <c r="AT166" s="10">
        <v>0.2293</v>
      </c>
      <c r="AU166" s="10">
        <v>-1.84104</v>
      </c>
      <c r="AV166" s="46">
        <f t="shared" si="100"/>
        <v>0.4586</v>
      </c>
      <c r="AW166" s="10">
        <v>0.2293</v>
      </c>
      <c r="AX166" s="50">
        <f t="shared" si="103"/>
        <v>0.4586</v>
      </c>
      <c r="AY166" s="46">
        <f t="shared" si="104"/>
        <v>0.362908853030964</v>
      </c>
      <c r="AZ166" s="46">
        <f t="shared" si="105"/>
        <v>0.508231427225516</v>
      </c>
    </row>
    <row r="167" spans="1:84">
      <c r="A167" s="1">
        <v>35</v>
      </c>
      <c r="B167" s="1" t="s">
        <v>240</v>
      </c>
      <c r="C167" s="1" t="s">
        <v>241</v>
      </c>
      <c r="D167" s="13" t="s">
        <v>84</v>
      </c>
      <c r="E167" s="1">
        <v>68.633</v>
      </c>
      <c r="F167" s="1" t="s">
        <v>85</v>
      </c>
      <c r="G167" s="6">
        <v>68.633</v>
      </c>
      <c r="H167" s="6">
        <v>-149.567</v>
      </c>
      <c r="I167" s="1">
        <v>2</v>
      </c>
      <c r="J167" s="13" t="s">
        <v>74</v>
      </c>
      <c r="K167" s="13" t="s">
        <v>74</v>
      </c>
      <c r="L167" s="7">
        <v>760</v>
      </c>
      <c r="M167" s="7">
        <v>-11.7</v>
      </c>
      <c r="N167" s="7">
        <v>226</v>
      </c>
      <c r="O167" s="29">
        <v>3</v>
      </c>
      <c r="P167" s="1" t="s">
        <v>104</v>
      </c>
      <c r="Q167" s="1" t="s">
        <v>104</v>
      </c>
      <c r="R167" s="1">
        <v>1993</v>
      </c>
      <c r="S167" s="35" t="s">
        <v>86</v>
      </c>
      <c r="T167" s="9">
        <v>3</v>
      </c>
      <c r="U167" s="34" t="s">
        <v>77</v>
      </c>
      <c r="V167" s="6">
        <v>0.5</v>
      </c>
      <c r="W167" s="6">
        <v>0.495000004768371</v>
      </c>
      <c r="Y167" s="9">
        <v>5</v>
      </c>
      <c r="Z167" s="1" t="s">
        <v>113</v>
      </c>
      <c r="AA167" s="1" t="s">
        <v>98</v>
      </c>
      <c r="AB167" s="10">
        <v>3.86853</v>
      </c>
      <c r="AC167" s="46">
        <f t="shared" si="95"/>
        <v>1.51567395718868</v>
      </c>
      <c r="AD167" s="10">
        <v>0.67783</v>
      </c>
      <c r="AE167" s="10">
        <v>5.70234</v>
      </c>
      <c r="AF167" s="46">
        <f t="shared" si="96"/>
        <v>1.36469464734789</v>
      </c>
      <c r="AG167" s="10">
        <v>0.610309999999999</v>
      </c>
      <c r="AH167" s="46">
        <f t="shared" si="101"/>
        <v>0.388002026992342</v>
      </c>
      <c r="AI167" s="46">
        <f t="shared" si="102"/>
        <v>0.0421557869725537</v>
      </c>
      <c r="AJ167" s="10">
        <v>3.06948</v>
      </c>
      <c r="AK167" s="46">
        <f t="shared" si="97"/>
        <v>0.985390436324607</v>
      </c>
      <c r="AL167" s="10">
        <v>0.44068</v>
      </c>
      <c r="AM167" s="10">
        <v>5.13398</v>
      </c>
      <c r="AN167" s="46">
        <f t="shared" si="98"/>
        <v>1.66725700538339</v>
      </c>
      <c r="AO167" s="10">
        <v>0.74562</v>
      </c>
      <c r="AP167" s="46">
        <f t="shared" si="93"/>
        <v>0.514373020698373</v>
      </c>
      <c r="AQ167" s="46">
        <f t="shared" si="94"/>
        <v>0.0417042909847186</v>
      </c>
      <c r="AR167" s="10">
        <v>-0.772235</v>
      </c>
      <c r="AS167" s="46">
        <f t="shared" si="99"/>
        <v>0.606231569719855</v>
      </c>
      <c r="AT167" s="10">
        <v>0.271115</v>
      </c>
      <c r="AU167" s="10">
        <v>-0.572352</v>
      </c>
      <c r="AV167" s="46">
        <f t="shared" si="100"/>
        <v>0.454793865943682</v>
      </c>
      <c r="AW167" s="10">
        <v>0.20339</v>
      </c>
      <c r="AX167" s="50">
        <f t="shared" si="103"/>
        <v>0.53588906343804</v>
      </c>
      <c r="AY167" s="46">
        <f t="shared" si="104"/>
        <v>0.372993243634483</v>
      </c>
      <c r="AZ167" s="46">
        <f t="shared" si="105"/>
        <v>0.406956197989849</v>
      </c>
      <c r="BA167" s="10">
        <v>320.5</v>
      </c>
      <c r="BB167" s="46">
        <f>BC167*(Y167^0.5)</f>
        <v>50.3115294937453</v>
      </c>
      <c r="BC167" s="10">
        <v>22.5</v>
      </c>
      <c r="BD167" s="10">
        <v>326.6</v>
      </c>
      <c r="BE167" s="46">
        <f>BF167*(Y167^0.5)</f>
        <v>59.7030149992444</v>
      </c>
      <c r="BF167" s="10">
        <v>26.7</v>
      </c>
      <c r="BG167" s="46">
        <f>LN(BD167)-LN(BA167)</f>
        <v>0.0188539041756393</v>
      </c>
      <c r="BH167" s="46">
        <f>(BE167^2)/(Y167*(BD167^2))+(BB167^2)/(Y167*(BA167^2))</f>
        <v>0.0116117220443207</v>
      </c>
      <c r="BI167" s="10">
        <v>1116.9</v>
      </c>
      <c r="BJ167" s="46">
        <f>BK167*(Y167^0.5)</f>
        <v>363.808259939216</v>
      </c>
      <c r="BK167" s="10">
        <v>162.7</v>
      </c>
      <c r="BL167" s="10">
        <v>1214</v>
      </c>
      <c r="BM167" s="46">
        <f>BN167*(Y167^0.5)</f>
        <v>324.677070332969</v>
      </c>
      <c r="BN167" s="10">
        <v>145.2</v>
      </c>
      <c r="BO167" s="46">
        <f>LN(BL167)-LN(BI167)</f>
        <v>0.0833637020726625</v>
      </c>
      <c r="BP167" s="46">
        <f>(BM167^2)/(Y167*(BL167^2))+(BJ167^2)/(Y167*(BI167^2))</f>
        <v>0.0355253193330325</v>
      </c>
      <c r="BQ167" s="10">
        <v>3.5</v>
      </c>
      <c r="BR167" s="46">
        <f>BS167*(Y167^0.5)</f>
        <v>1.83357574154983</v>
      </c>
      <c r="BS167" s="10">
        <v>0.82</v>
      </c>
      <c r="BT167" s="10">
        <v>3.24</v>
      </c>
      <c r="BU167" s="46">
        <f>BV167*(Y167^0.5)</f>
        <v>1.29691942694988</v>
      </c>
      <c r="BV167" s="10">
        <v>0.58</v>
      </c>
      <c r="BW167" s="46">
        <f>LN(BT167)-LN(BQ167)</f>
        <v>-0.0771896386911299</v>
      </c>
      <c r="BX167" s="46">
        <f>(BU167^2)/(Y167*(BT167^2))+(BR167^2)/(Y167*(BQ167^2))</f>
        <v>0.0869352158238695</v>
      </c>
      <c r="BY167" s="10">
        <v>0.38</v>
      </c>
      <c r="BZ167" s="46">
        <f>CA167*(Y167^0.5)</f>
        <v>0.156524758424985</v>
      </c>
      <c r="CA167" s="10">
        <v>0.07</v>
      </c>
      <c r="CB167" s="10">
        <v>0.27</v>
      </c>
      <c r="CC167" s="46">
        <f>CD167*(Y167^0.5)</f>
        <v>0.111803398874989</v>
      </c>
      <c r="CD167" s="10">
        <v>0.05</v>
      </c>
      <c r="CE167" s="46">
        <f>LN(CB167)-LN(BY167)</f>
        <v>-0.341749293722057</v>
      </c>
      <c r="CF167" s="46">
        <f>(CC167^2)/(Y167*(CB167^2))+(BZ167^2)/(Y167*(BY167^2))</f>
        <v>0.0682270708176115</v>
      </c>
    </row>
    <row r="168" spans="1:52">
      <c r="A168" s="1">
        <v>36</v>
      </c>
      <c r="B168" s="1" t="s">
        <v>242</v>
      </c>
      <c r="C168" s="1" t="s">
        <v>199</v>
      </c>
      <c r="D168" s="1" t="s">
        <v>200</v>
      </c>
      <c r="E168" s="1">
        <v>31.64</v>
      </c>
      <c r="F168" s="1">
        <v>92.02</v>
      </c>
      <c r="G168" s="6">
        <v>31.64</v>
      </c>
      <c r="H168" s="6">
        <v>92.02</v>
      </c>
      <c r="I168" s="1">
        <v>1</v>
      </c>
      <c r="J168" s="4" t="s">
        <v>94</v>
      </c>
      <c r="K168" s="1" t="s">
        <v>170</v>
      </c>
      <c r="L168" s="7">
        <v>4585</v>
      </c>
      <c r="M168" s="7">
        <v>-1.05</v>
      </c>
      <c r="N168" s="7">
        <v>434.3</v>
      </c>
      <c r="O168" s="28">
        <v>1</v>
      </c>
      <c r="P168" s="1" t="s">
        <v>75</v>
      </c>
      <c r="Q168" s="1" t="s">
        <v>75</v>
      </c>
      <c r="R168" s="1">
        <v>2015</v>
      </c>
      <c r="S168" s="35" t="s">
        <v>86</v>
      </c>
      <c r="T168" s="9">
        <v>2</v>
      </c>
      <c r="U168" s="34" t="s">
        <v>77</v>
      </c>
      <c r="V168" s="6">
        <v>0.4</v>
      </c>
      <c r="W168" s="6">
        <v>0.495000004768371</v>
      </c>
      <c r="Y168" s="9">
        <v>3</v>
      </c>
      <c r="Z168" s="1" t="s">
        <v>216</v>
      </c>
      <c r="AA168" s="4" t="s">
        <v>98</v>
      </c>
      <c r="AB168" s="10">
        <v>5.38655</v>
      </c>
      <c r="AC168" s="46">
        <f t="shared" si="95"/>
        <v>1.26675267862357</v>
      </c>
      <c r="AD168" s="10">
        <v>0.73136</v>
      </c>
      <c r="AE168" s="10">
        <v>2.10241</v>
      </c>
      <c r="AF168" s="46">
        <f t="shared" si="96"/>
        <v>0.287780241677569</v>
      </c>
      <c r="AG168" s="10">
        <v>0.16615</v>
      </c>
      <c r="AH168" s="46">
        <f t="shared" si="101"/>
        <v>-0.940820800008811</v>
      </c>
      <c r="AI168" s="46">
        <f t="shared" si="102"/>
        <v>0.0246803904024927</v>
      </c>
      <c r="AJ168" s="10">
        <v>2.47877</v>
      </c>
      <c r="AK168" s="46">
        <f t="shared" si="97"/>
        <v>0.244825381649861</v>
      </c>
      <c r="AL168" s="10">
        <v>0.14135</v>
      </c>
      <c r="AM168" s="10">
        <v>3.08971</v>
      </c>
      <c r="AN168" s="46">
        <f t="shared" si="98"/>
        <v>0.0564475358186695</v>
      </c>
      <c r="AO168" s="10">
        <v>0.0325899999999999</v>
      </c>
      <c r="AP168" s="46">
        <f t="shared" si="93"/>
        <v>0.220314765970402</v>
      </c>
      <c r="AQ168" s="46">
        <f t="shared" si="94"/>
        <v>0.00336302360152427</v>
      </c>
      <c r="AR168" s="10">
        <v>-2.3865</v>
      </c>
      <c r="AS168" s="46">
        <f t="shared" si="99"/>
        <v>1.48765843862091</v>
      </c>
      <c r="AT168" s="10">
        <v>0.8589</v>
      </c>
      <c r="AU168" s="10">
        <v>0.239264</v>
      </c>
      <c r="AV168" s="46">
        <f t="shared" si="100"/>
        <v>0.212520902037894</v>
      </c>
      <c r="AW168" s="10">
        <v>0.122699</v>
      </c>
      <c r="AX168" s="50">
        <f t="shared" si="103"/>
        <v>1.06261299723912</v>
      </c>
      <c r="AY168" s="46">
        <f t="shared" si="104"/>
        <v>2.47104449768849</v>
      </c>
      <c r="AZ168" s="46">
        <f t="shared" si="105"/>
        <v>1.17550507579638</v>
      </c>
    </row>
    <row r="169" spans="1:52">
      <c r="A169" s="1">
        <v>36</v>
      </c>
      <c r="B169" s="1" t="s">
        <v>242</v>
      </c>
      <c r="C169" s="1" t="s">
        <v>199</v>
      </c>
      <c r="D169" s="1" t="s">
        <v>200</v>
      </c>
      <c r="E169" s="1">
        <v>31.64</v>
      </c>
      <c r="F169" s="1">
        <v>92.02</v>
      </c>
      <c r="G169" s="6">
        <v>31.64</v>
      </c>
      <c r="H169" s="6">
        <v>92.02</v>
      </c>
      <c r="I169" s="1">
        <v>1</v>
      </c>
      <c r="J169" s="4" t="s">
        <v>94</v>
      </c>
      <c r="K169" s="1" t="s">
        <v>170</v>
      </c>
      <c r="L169" s="7">
        <v>4585</v>
      </c>
      <c r="M169" s="7">
        <v>-1.05</v>
      </c>
      <c r="N169" s="7">
        <v>434.3</v>
      </c>
      <c r="O169" s="28">
        <v>1</v>
      </c>
      <c r="P169" s="1" t="s">
        <v>75</v>
      </c>
      <c r="Q169" s="1" t="s">
        <v>75</v>
      </c>
      <c r="R169" s="1">
        <v>2015</v>
      </c>
      <c r="S169" s="35" t="s">
        <v>86</v>
      </c>
      <c r="T169" s="9">
        <v>2</v>
      </c>
      <c r="U169" s="34" t="s">
        <v>77</v>
      </c>
      <c r="V169" s="6">
        <v>1.6</v>
      </c>
      <c r="W169" s="6">
        <v>0.495000004768371</v>
      </c>
      <c r="Y169" s="9">
        <v>3</v>
      </c>
      <c r="Z169" s="1" t="s">
        <v>217</v>
      </c>
      <c r="AA169" s="4" t="s">
        <v>98</v>
      </c>
      <c r="AB169" s="10">
        <v>5.38655</v>
      </c>
      <c r="AC169" s="46">
        <f t="shared" si="95"/>
        <v>1.26675267862357</v>
      </c>
      <c r="AD169" s="10">
        <v>0.73136</v>
      </c>
      <c r="AE169" s="10">
        <v>0.513464</v>
      </c>
      <c r="AF169" s="46">
        <f t="shared" si="96"/>
        <v>0.345348414368736</v>
      </c>
      <c r="AG169" s="10">
        <v>0.199387</v>
      </c>
      <c r="AH169" s="46">
        <f t="shared" si="101"/>
        <v>-2.35048046495368</v>
      </c>
      <c r="AI169" s="46">
        <f t="shared" si="102"/>
        <v>0.16922530466056</v>
      </c>
      <c r="AJ169" s="10">
        <v>2.47877</v>
      </c>
      <c r="AK169" s="46">
        <f t="shared" si="97"/>
        <v>0.244825381649861</v>
      </c>
      <c r="AL169" s="10">
        <v>0.14135</v>
      </c>
      <c r="AM169" s="10">
        <v>1.98318</v>
      </c>
      <c r="AN169" s="46">
        <f t="shared" si="98"/>
        <v>0.263635453420059</v>
      </c>
      <c r="AO169" s="10">
        <v>0.15221</v>
      </c>
      <c r="AP169" s="46">
        <f t="shared" si="93"/>
        <v>-0.223060852425858</v>
      </c>
      <c r="AQ169" s="46">
        <f t="shared" si="94"/>
        <v>0.00914239995022873</v>
      </c>
      <c r="AR169" s="10">
        <v>-2.3865</v>
      </c>
      <c r="AS169" s="46">
        <f t="shared" si="99"/>
        <v>1.48765843862091</v>
      </c>
      <c r="AT169" s="10">
        <v>0.8589</v>
      </c>
      <c r="AU169" s="10">
        <v>1.57055</v>
      </c>
      <c r="AV169" s="46">
        <f t="shared" si="100"/>
        <v>0.478184586953616</v>
      </c>
      <c r="AW169" s="10">
        <v>0.27608</v>
      </c>
      <c r="AX169" s="50">
        <f t="shared" si="103"/>
        <v>1.10494075162427</v>
      </c>
      <c r="AY169" s="46">
        <f t="shared" si="104"/>
        <v>3.5812327440934</v>
      </c>
      <c r="AZ169" s="46">
        <f t="shared" si="105"/>
        <v>1.73543566394723</v>
      </c>
    </row>
    <row r="170" spans="1:52">
      <c r="A170" s="1">
        <v>36</v>
      </c>
      <c r="B170" s="1" t="s">
        <v>242</v>
      </c>
      <c r="C170" s="1" t="s">
        <v>199</v>
      </c>
      <c r="D170" s="1" t="s">
        <v>200</v>
      </c>
      <c r="E170" s="1">
        <v>31.64</v>
      </c>
      <c r="F170" s="1">
        <v>92.02</v>
      </c>
      <c r="G170" s="6">
        <v>31.64</v>
      </c>
      <c r="H170" s="6">
        <v>92.02</v>
      </c>
      <c r="I170" s="1">
        <v>1</v>
      </c>
      <c r="J170" s="4" t="s">
        <v>94</v>
      </c>
      <c r="K170" s="1" t="s">
        <v>170</v>
      </c>
      <c r="L170" s="7">
        <v>4585</v>
      </c>
      <c r="M170" s="7">
        <v>-1.05</v>
      </c>
      <c r="N170" s="7">
        <v>434.3</v>
      </c>
      <c r="O170" s="28">
        <v>1</v>
      </c>
      <c r="P170" s="1" t="s">
        <v>75</v>
      </c>
      <c r="Q170" s="1" t="s">
        <v>75</v>
      </c>
      <c r="R170" s="1">
        <v>2015</v>
      </c>
      <c r="S170" s="35" t="s">
        <v>86</v>
      </c>
      <c r="T170" s="9">
        <v>2</v>
      </c>
      <c r="U170" s="34" t="s">
        <v>87</v>
      </c>
      <c r="V170" s="6">
        <v>2</v>
      </c>
      <c r="W170" s="6">
        <v>0.495000004768371</v>
      </c>
      <c r="Y170" s="9">
        <v>3</v>
      </c>
      <c r="Z170" s="1" t="s">
        <v>234</v>
      </c>
      <c r="AA170" s="4" t="s">
        <v>98</v>
      </c>
      <c r="AB170" s="10">
        <v>5.38655</v>
      </c>
      <c r="AC170" s="46">
        <f t="shared" si="95"/>
        <v>1.26675267862357</v>
      </c>
      <c r="AD170" s="10">
        <v>0.73136</v>
      </c>
      <c r="AE170" s="10">
        <v>0.852322</v>
      </c>
      <c r="AF170" s="46">
        <f t="shared" si="96"/>
        <v>0.806162263773243</v>
      </c>
      <c r="AG170" s="10">
        <v>0.465438</v>
      </c>
      <c r="AH170" s="46">
        <f t="shared" si="101"/>
        <v>-1.84369599505414</v>
      </c>
      <c r="AI170" s="46">
        <f t="shared" si="102"/>
        <v>0.316640841859982</v>
      </c>
      <c r="AJ170" s="10">
        <v>2.47877</v>
      </c>
      <c r="AK170" s="46">
        <f t="shared" si="97"/>
        <v>0.244825381649861</v>
      </c>
      <c r="AL170" s="10">
        <v>0.14135</v>
      </c>
      <c r="AM170" s="10">
        <v>2.47445</v>
      </c>
      <c r="AN170" s="46">
        <f t="shared" si="98"/>
        <v>0.451840094170493</v>
      </c>
      <c r="AO170" s="10">
        <v>0.26087</v>
      </c>
      <c r="AP170" s="46">
        <f t="shared" si="93"/>
        <v>-0.00174432029885818</v>
      </c>
      <c r="AQ170" s="46">
        <f t="shared" si="94"/>
        <v>0.0143662901828619</v>
      </c>
      <c r="AR170" s="10">
        <v>-2.3865</v>
      </c>
      <c r="AS170" s="46">
        <f t="shared" si="99"/>
        <v>1.48765843862091</v>
      </c>
      <c r="AT170" s="10">
        <v>0.8589</v>
      </c>
      <c r="AU170" s="10">
        <v>1.69325</v>
      </c>
      <c r="AV170" s="46">
        <f t="shared" si="100"/>
        <v>0.478184586953616</v>
      </c>
      <c r="AW170" s="10">
        <v>0.27608</v>
      </c>
      <c r="AX170" s="50">
        <f t="shared" si="103"/>
        <v>1.10494075162427</v>
      </c>
      <c r="AY170" s="46">
        <f t="shared" si="104"/>
        <v>3.6922794222249</v>
      </c>
      <c r="AZ170" s="46">
        <f t="shared" si="105"/>
        <v>1.80274394431546</v>
      </c>
    </row>
    <row r="171" spans="1:52">
      <c r="A171" s="1">
        <v>36</v>
      </c>
      <c r="B171" s="1" t="s">
        <v>242</v>
      </c>
      <c r="C171" s="1" t="s">
        <v>199</v>
      </c>
      <c r="D171" s="1" t="s">
        <v>200</v>
      </c>
      <c r="E171" s="1">
        <v>31.64</v>
      </c>
      <c r="F171" s="1">
        <v>92.02</v>
      </c>
      <c r="G171" s="6">
        <v>31.64</v>
      </c>
      <c r="H171" s="6">
        <v>92.02</v>
      </c>
      <c r="I171" s="1">
        <v>1</v>
      </c>
      <c r="J171" s="4" t="s">
        <v>94</v>
      </c>
      <c r="K171" s="1" t="s">
        <v>170</v>
      </c>
      <c r="L171" s="7">
        <v>4585</v>
      </c>
      <c r="M171" s="7">
        <v>-1.05</v>
      </c>
      <c r="N171" s="7">
        <v>434.3</v>
      </c>
      <c r="O171" s="28">
        <v>1</v>
      </c>
      <c r="P171" s="1" t="s">
        <v>75</v>
      </c>
      <c r="Q171" s="1" t="s">
        <v>75</v>
      </c>
      <c r="R171" s="1">
        <v>2015</v>
      </c>
      <c r="S171" s="35" t="s">
        <v>86</v>
      </c>
      <c r="T171" s="9">
        <v>2</v>
      </c>
      <c r="U171" s="34" t="s">
        <v>87</v>
      </c>
      <c r="V171" s="6">
        <v>2.4</v>
      </c>
      <c r="W171" s="6">
        <v>0.495000004768371</v>
      </c>
      <c r="Y171" s="9">
        <v>3</v>
      </c>
      <c r="Z171" s="1" t="s">
        <v>235</v>
      </c>
      <c r="AA171" s="4" t="s">
        <v>98</v>
      </c>
      <c r="AB171" s="10">
        <v>5.38655</v>
      </c>
      <c r="AC171" s="46">
        <f t="shared" si="95"/>
        <v>1.26675267862357</v>
      </c>
      <c r="AD171" s="10">
        <v>0.73136</v>
      </c>
      <c r="AE171" s="10">
        <v>0.825883</v>
      </c>
      <c r="AF171" s="46">
        <f t="shared" si="96"/>
        <v>0.172727034733999</v>
      </c>
      <c r="AG171" s="10">
        <v>0.0997239999999999</v>
      </c>
      <c r="AH171" s="46">
        <f t="shared" si="101"/>
        <v>-1.87520726775753</v>
      </c>
      <c r="AI171" s="46">
        <f t="shared" si="102"/>
        <v>0.0330150710340752</v>
      </c>
      <c r="AJ171" s="10">
        <v>2.47877</v>
      </c>
      <c r="AK171" s="46">
        <f t="shared" si="97"/>
        <v>0.244825381649861</v>
      </c>
      <c r="AL171" s="10">
        <v>0.14135</v>
      </c>
      <c r="AM171" s="10">
        <v>3.09623</v>
      </c>
      <c r="AN171" s="46">
        <f t="shared" si="98"/>
        <v>0.0564821768348211</v>
      </c>
      <c r="AO171" s="10">
        <v>0.03261</v>
      </c>
      <c r="AP171" s="46">
        <f t="shared" si="93"/>
        <v>0.222422772971571</v>
      </c>
      <c r="AQ171" s="46">
        <f t="shared" si="94"/>
        <v>0.00336269154407806</v>
      </c>
      <c r="AR171" s="10">
        <v>-2.3865</v>
      </c>
      <c r="AS171" s="46">
        <f t="shared" si="99"/>
        <v>1.48765843862091</v>
      </c>
      <c r="AT171" s="10">
        <v>0.8589</v>
      </c>
      <c r="AU171" s="10">
        <v>2.27607</v>
      </c>
      <c r="AV171" s="46">
        <f t="shared" si="100"/>
        <v>0.371923269909265</v>
      </c>
      <c r="AW171" s="10">
        <v>0.21473</v>
      </c>
      <c r="AX171" s="50">
        <f t="shared" si="103"/>
        <v>1.08430958418249</v>
      </c>
      <c r="AY171" s="46">
        <f t="shared" si="104"/>
        <v>4.30003577208564</v>
      </c>
      <c r="AZ171" s="46">
        <f t="shared" si="105"/>
        <v>2.20752563676801</v>
      </c>
    </row>
    <row r="172" spans="1:52">
      <c r="A172" s="1">
        <v>36</v>
      </c>
      <c r="B172" s="1" t="s">
        <v>242</v>
      </c>
      <c r="C172" s="1" t="s">
        <v>199</v>
      </c>
      <c r="D172" s="1" t="s">
        <v>200</v>
      </c>
      <c r="E172" s="1">
        <v>31.64</v>
      </c>
      <c r="F172" s="1">
        <v>92.02</v>
      </c>
      <c r="G172" s="6">
        <v>31.64</v>
      </c>
      <c r="H172" s="6">
        <v>92.02</v>
      </c>
      <c r="I172" s="1">
        <v>1</v>
      </c>
      <c r="J172" s="4" t="s">
        <v>94</v>
      </c>
      <c r="K172" s="1" t="s">
        <v>170</v>
      </c>
      <c r="L172" s="7">
        <v>4585</v>
      </c>
      <c r="M172" s="7">
        <v>-1.05</v>
      </c>
      <c r="N172" s="7">
        <v>434.3</v>
      </c>
      <c r="O172" s="28">
        <v>1</v>
      </c>
      <c r="P172" s="1" t="s">
        <v>75</v>
      </c>
      <c r="Q172" s="1" t="s">
        <v>75</v>
      </c>
      <c r="R172" s="1">
        <v>2016</v>
      </c>
      <c r="S172" s="35" t="s">
        <v>86</v>
      </c>
      <c r="T172" s="9">
        <v>3</v>
      </c>
      <c r="U172" s="34" t="s">
        <v>77</v>
      </c>
      <c r="V172" s="6">
        <v>0.4</v>
      </c>
      <c r="W172" s="6">
        <v>0.495000004768371</v>
      </c>
      <c r="Y172" s="9">
        <v>3</v>
      </c>
      <c r="Z172" s="1" t="s">
        <v>216</v>
      </c>
      <c r="AA172" s="4" t="s">
        <v>98</v>
      </c>
      <c r="AB172" s="10">
        <v>11.0726</v>
      </c>
      <c r="AC172" s="46">
        <f t="shared" si="95"/>
        <v>1.3816569291977</v>
      </c>
      <c r="AD172" s="10">
        <v>0.797700000000001</v>
      </c>
      <c r="AE172" s="10">
        <v>6.72471</v>
      </c>
      <c r="AF172" s="46">
        <f t="shared" si="96"/>
        <v>0.345249687472704</v>
      </c>
      <c r="AG172" s="10">
        <v>0.19933</v>
      </c>
      <c r="AH172" s="46">
        <f t="shared" si="101"/>
        <v>-0.498684786276979</v>
      </c>
      <c r="AI172" s="46">
        <f t="shared" si="102"/>
        <v>0.00606876481267899</v>
      </c>
      <c r="AJ172" s="10">
        <v>3.5772</v>
      </c>
      <c r="AK172" s="46">
        <f t="shared" si="97"/>
        <v>0.0941369613913683</v>
      </c>
      <c r="AL172" s="10">
        <v>0.0543499999999999</v>
      </c>
      <c r="AM172" s="10">
        <v>3.77501</v>
      </c>
      <c r="AN172" s="46">
        <f t="shared" si="98"/>
        <v>0.0941369613913683</v>
      </c>
      <c r="AO172" s="10">
        <v>0.0543499999999999</v>
      </c>
      <c r="AP172" s="46">
        <f t="shared" si="93"/>
        <v>0.0538226602142129</v>
      </c>
      <c r="AQ172" s="46">
        <f t="shared" si="94"/>
        <v>0.000438123461001898</v>
      </c>
      <c r="AR172" s="10">
        <v>-7.17178</v>
      </c>
      <c r="AS172" s="46">
        <f t="shared" si="99"/>
        <v>1.16887448748786</v>
      </c>
      <c r="AT172" s="10">
        <v>0.67485</v>
      </c>
      <c r="AU172" s="10">
        <v>-3.76687</v>
      </c>
      <c r="AV172" s="46">
        <f t="shared" si="100"/>
        <v>0.318783951133052</v>
      </c>
      <c r="AW172" s="10">
        <v>0.18405</v>
      </c>
      <c r="AX172" s="50">
        <f t="shared" si="103"/>
        <v>0.856706126685225</v>
      </c>
      <c r="AY172" s="46">
        <f t="shared" si="104"/>
        <v>3.97442004199773</v>
      </c>
      <c r="AZ172" s="46">
        <f t="shared" si="105"/>
        <v>1.98300122251943</v>
      </c>
    </row>
    <row r="173" spans="1:52">
      <c r="A173" s="1">
        <v>36</v>
      </c>
      <c r="B173" s="1" t="s">
        <v>242</v>
      </c>
      <c r="C173" s="1" t="s">
        <v>199</v>
      </c>
      <c r="D173" s="1" t="s">
        <v>200</v>
      </c>
      <c r="E173" s="1">
        <v>31.64</v>
      </c>
      <c r="F173" s="1">
        <v>92.02</v>
      </c>
      <c r="G173" s="6">
        <v>31.64</v>
      </c>
      <c r="H173" s="6">
        <v>92.02</v>
      </c>
      <c r="I173" s="1">
        <v>1</v>
      </c>
      <c r="J173" s="4" t="s">
        <v>94</v>
      </c>
      <c r="K173" s="1" t="s">
        <v>170</v>
      </c>
      <c r="L173" s="7">
        <v>4585</v>
      </c>
      <c r="M173" s="7">
        <v>-1.05</v>
      </c>
      <c r="N173" s="7">
        <v>434.3</v>
      </c>
      <c r="O173" s="28">
        <v>1</v>
      </c>
      <c r="P173" s="1" t="s">
        <v>75</v>
      </c>
      <c r="Q173" s="1" t="s">
        <v>75</v>
      </c>
      <c r="R173" s="1">
        <v>2016</v>
      </c>
      <c r="S173" s="35" t="s">
        <v>86</v>
      </c>
      <c r="T173" s="9">
        <v>3</v>
      </c>
      <c r="U173" s="34" t="s">
        <v>77</v>
      </c>
      <c r="V173" s="6">
        <v>1.6</v>
      </c>
      <c r="W173" s="6">
        <v>0.495000004768371</v>
      </c>
      <c r="Y173" s="9">
        <v>3</v>
      </c>
      <c r="Z173" s="1" t="s">
        <v>217</v>
      </c>
      <c r="AA173" s="4" t="s">
        <v>98</v>
      </c>
      <c r="AB173" s="10">
        <v>11.0726</v>
      </c>
      <c r="AC173" s="46">
        <f t="shared" si="95"/>
        <v>1.3816569291977</v>
      </c>
      <c r="AD173" s="10">
        <v>0.797700000000001</v>
      </c>
      <c r="AE173" s="10">
        <v>4.13852</v>
      </c>
      <c r="AF173" s="46">
        <f t="shared" si="96"/>
        <v>1.49676902586872</v>
      </c>
      <c r="AG173" s="10">
        <v>0.86416</v>
      </c>
      <c r="AH173" s="46">
        <f t="shared" si="101"/>
        <v>-0.984135352158015</v>
      </c>
      <c r="AI173" s="46">
        <f t="shared" si="102"/>
        <v>0.0487913266333967</v>
      </c>
      <c r="AJ173" s="10">
        <v>3.5772</v>
      </c>
      <c r="AK173" s="46">
        <f t="shared" si="97"/>
        <v>0.0941369613913683</v>
      </c>
      <c r="AL173" s="10">
        <v>0.0543499999999999</v>
      </c>
      <c r="AM173" s="10">
        <v>3.36417</v>
      </c>
      <c r="AN173" s="46">
        <f t="shared" si="98"/>
        <v>0.301203635436228</v>
      </c>
      <c r="AO173" s="10">
        <v>0.1739</v>
      </c>
      <c r="AP173" s="46">
        <f t="shared" si="93"/>
        <v>-0.0613990955787524</v>
      </c>
      <c r="AQ173" s="46">
        <f t="shared" si="94"/>
        <v>0.0029028829445723</v>
      </c>
      <c r="AR173" s="10">
        <v>-7.17178</v>
      </c>
      <c r="AS173" s="46">
        <f t="shared" si="99"/>
        <v>1.16887448748786</v>
      </c>
      <c r="AT173" s="10">
        <v>0.67485</v>
      </c>
      <c r="AU173" s="10">
        <v>-0.852761</v>
      </c>
      <c r="AV173" s="46">
        <f t="shared" si="100"/>
        <v>0.903210802572135</v>
      </c>
      <c r="AW173" s="10">
        <v>0.521469</v>
      </c>
      <c r="AX173" s="50">
        <f t="shared" si="103"/>
        <v>1.0445231738413</v>
      </c>
      <c r="AY173" s="46">
        <f t="shared" si="104"/>
        <v>6.04966855523312</v>
      </c>
      <c r="AZ173" s="46">
        <f t="shared" si="105"/>
        <v>3.71654080234803</v>
      </c>
    </row>
    <row r="174" spans="1:52">
      <c r="A174" s="1">
        <v>36</v>
      </c>
      <c r="B174" s="1" t="s">
        <v>242</v>
      </c>
      <c r="C174" s="1" t="s">
        <v>199</v>
      </c>
      <c r="D174" s="1" t="s">
        <v>200</v>
      </c>
      <c r="E174" s="1">
        <v>31.64</v>
      </c>
      <c r="F174" s="1">
        <v>92.02</v>
      </c>
      <c r="G174" s="6">
        <v>31.64</v>
      </c>
      <c r="H174" s="6">
        <v>92.02</v>
      </c>
      <c r="I174" s="1">
        <v>1</v>
      </c>
      <c r="J174" s="4" t="s">
        <v>94</v>
      </c>
      <c r="K174" s="1" t="s">
        <v>170</v>
      </c>
      <c r="L174" s="7">
        <v>4585</v>
      </c>
      <c r="M174" s="7">
        <v>-1.05</v>
      </c>
      <c r="N174" s="7">
        <v>434.3</v>
      </c>
      <c r="O174" s="28">
        <v>1</v>
      </c>
      <c r="P174" s="1" t="s">
        <v>75</v>
      </c>
      <c r="Q174" s="1" t="s">
        <v>75</v>
      </c>
      <c r="R174" s="1">
        <v>2016</v>
      </c>
      <c r="S174" s="35" t="s">
        <v>86</v>
      </c>
      <c r="T174" s="9">
        <v>3</v>
      </c>
      <c r="U174" s="34" t="s">
        <v>87</v>
      </c>
      <c r="V174" s="6">
        <v>2</v>
      </c>
      <c r="W174" s="6">
        <v>0.495000004768371</v>
      </c>
      <c r="Y174" s="9">
        <v>3</v>
      </c>
      <c r="Z174" s="1" t="s">
        <v>234</v>
      </c>
      <c r="AA174" s="4" t="s">
        <v>98</v>
      </c>
      <c r="AB174" s="10">
        <v>11.0726</v>
      </c>
      <c r="AC174" s="46">
        <f t="shared" si="95"/>
        <v>1.3816569291977</v>
      </c>
      <c r="AD174" s="10">
        <v>0.797700000000001</v>
      </c>
      <c r="AE174" s="10">
        <v>3.44708</v>
      </c>
      <c r="AF174" s="46">
        <f t="shared" si="96"/>
        <v>1.38160496767347</v>
      </c>
      <c r="AG174" s="10">
        <v>0.79767</v>
      </c>
      <c r="AH174" s="46">
        <f t="shared" si="101"/>
        <v>-1.1669460923059</v>
      </c>
      <c r="AI174" s="46">
        <f t="shared" si="102"/>
        <v>0.0587382168920451</v>
      </c>
      <c r="AJ174" s="10">
        <v>3.5772</v>
      </c>
      <c r="AK174" s="46">
        <f t="shared" si="97"/>
        <v>0.0941369613913683</v>
      </c>
      <c r="AL174" s="10">
        <v>0.0543499999999999</v>
      </c>
      <c r="AM174" s="10">
        <v>3.59459</v>
      </c>
      <c r="AN174" s="46">
        <f t="shared" si="98"/>
        <v>0.489564160759343</v>
      </c>
      <c r="AO174" s="10">
        <v>0.28265</v>
      </c>
      <c r="AP174" s="46">
        <f t="shared" si="93"/>
        <v>0.00484956589133456</v>
      </c>
      <c r="AQ174" s="46">
        <f t="shared" si="94"/>
        <v>0.00641384097910405</v>
      </c>
      <c r="AR174" s="10">
        <v>-7.17178</v>
      </c>
      <c r="AS174" s="46">
        <f t="shared" si="99"/>
        <v>1.16887448748786</v>
      </c>
      <c r="AT174" s="10">
        <v>0.67485</v>
      </c>
      <c r="AU174" s="10">
        <v>0.0245399</v>
      </c>
      <c r="AV174" s="46">
        <f t="shared" si="100"/>
        <v>0.531303294325219</v>
      </c>
      <c r="AW174" s="10">
        <v>0.3067481</v>
      </c>
      <c r="AX174" s="50">
        <f t="shared" si="103"/>
        <v>0.907896127886013</v>
      </c>
      <c r="AY174" s="46">
        <f t="shared" si="104"/>
        <v>7.9263691946305</v>
      </c>
      <c r="AZ174" s="46">
        <f t="shared" si="105"/>
        <v>5.90227738413228</v>
      </c>
    </row>
    <row r="175" spans="1:52">
      <c r="A175" s="1">
        <v>36</v>
      </c>
      <c r="B175" s="1" t="s">
        <v>242</v>
      </c>
      <c r="C175" s="1" t="s">
        <v>199</v>
      </c>
      <c r="D175" s="1" t="s">
        <v>200</v>
      </c>
      <c r="E175" s="1">
        <v>31.64</v>
      </c>
      <c r="F175" s="1">
        <v>92.02</v>
      </c>
      <c r="G175" s="6">
        <v>31.64</v>
      </c>
      <c r="H175" s="6">
        <v>92.02</v>
      </c>
      <c r="I175" s="1">
        <v>1</v>
      </c>
      <c r="J175" s="4" t="s">
        <v>94</v>
      </c>
      <c r="K175" s="1" t="s">
        <v>170</v>
      </c>
      <c r="L175" s="7">
        <v>4585</v>
      </c>
      <c r="M175" s="7">
        <v>-1.05</v>
      </c>
      <c r="N175" s="7">
        <v>434.3</v>
      </c>
      <c r="O175" s="28">
        <v>1</v>
      </c>
      <c r="P175" s="1" t="s">
        <v>75</v>
      </c>
      <c r="Q175" s="1" t="s">
        <v>75</v>
      </c>
      <c r="R175" s="1">
        <v>2016</v>
      </c>
      <c r="S175" s="35" t="s">
        <v>86</v>
      </c>
      <c r="T175" s="9">
        <v>3</v>
      </c>
      <c r="U175" s="34" t="s">
        <v>87</v>
      </c>
      <c r="V175" s="6">
        <v>2.4</v>
      </c>
      <c r="W175" s="6">
        <v>0.495000004768371</v>
      </c>
      <c r="Y175" s="9">
        <v>3</v>
      </c>
      <c r="Z175" s="1" t="s">
        <v>235</v>
      </c>
      <c r="AA175" s="4" t="s">
        <v>98</v>
      </c>
      <c r="AB175" s="10">
        <v>11.0726</v>
      </c>
      <c r="AC175" s="46">
        <f t="shared" si="95"/>
        <v>1.3816569291977</v>
      </c>
      <c r="AD175" s="10">
        <v>0.797700000000001</v>
      </c>
      <c r="AE175" s="10">
        <v>1.75829</v>
      </c>
      <c r="AF175" s="46">
        <f t="shared" si="96"/>
        <v>0.230206872833979</v>
      </c>
      <c r="AG175" s="10">
        <v>0.13291</v>
      </c>
      <c r="AH175" s="46">
        <f t="shared" si="101"/>
        <v>-1.84013184231792</v>
      </c>
      <c r="AI175" s="46">
        <f t="shared" si="102"/>
        <v>0.0109040725725776</v>
      </c>
      <c r="AJ175" s="10">
        <v>3.5772</v>
      </c>
      <c r="AK175" s="46">
        <f t="shared" si="97"/>
        <v>0.0941369613913683</v>
      </c>
      <c r="AL175" s="10">
        <v>0.0543499999999999</v>
      </c>
      <c r="AM175" s="10">
        <v>3.8033</v>
      </c>
      <c r="AN175" s="46">
        <f t="shared" si="98"/>
        <v>0.0564821768348211</v>
      </c>
      <c r="AO175" s="10">
        <v>0.03261</v>
      </c>
      <c r="AP175" s="46">
        <f t="shared" si="93"/>
        <v>0.0612887394356862</v>
      </c>
      <c r="AQ175" s="46">
        <f t="shared" si="94"/>
        <v>0.000304356600089195</v>
      </c>
      <c r="AR175" s="10">
        <v>-7.17178</v>
      </c>
      <c r="AS175" s="46">
        <f t="shared" si="99"/>
        <v>1.16887448748786</v>
      </c>
      <c r="AT175" s="10">
        <v>0.67485</v>
      </c>
      <c r="AU175" s="10">
        <v>2.1227</v>
      </c>
      <c r="AV175" s="46">
        <f t="shared" si="100"/>
        <v>0.265644632356839</v>
      </c>
      <c r="AW175" s="10">
        <v>0.15337</v>
      </c>
      <c r="AX175" s="50">
        <f t="shared" si="103"/>
        <v>0.847595020690896</v>
      </c>
      <c r="AY175" s="46">
        <f t="shared" si="104"/>
        <v>10.9657085909068</v>
      </c>
      <c r="AZ175" s="46">
        <f t="shared" si="105"/>
        <v>10.6872304083906</v>
      </c>
    </row>
    <row r="176" spans="1:52">
      <c r="A176" s="1">
        <v>36</v>
      </c>
      <c r="B176" s="1" t="s">
        <v>242</v>
      </c>
      <c r="C176" s="1" t="s">
        <v>199</v>
      </c>
      <c r="D176" s="1" t="s">
        <v>200</v>
      </c>
      <c r="E176" s="1">
        <v>31.64</v>
      </c>
      <c r="F176" s="1">
        <v>92.02</v>
      </c>
      <c r="G176" s="6">
        <v>31.64</v>
      </c>
      <c r="H176" s="6">
        <v>92.02</v>
      </c>
      <c r="I176" s="1">
        <v>1</v>
      </c>
      <c r="J176" s="4" t="s">
        <v>94</v>
      </c>
      <c r="K176" s="1" t="s">
        <v>170</v>
      </c>
      <c r="L176" s="7">
        <v>4585</v>
      </c>
      <c r="M176" s="7">
        <v>-1.05</v>
      </c>
      <c r="N176" s="7">
        <v>434.3</v>
      </c>
      <c r="O176" s="28">
        <v>1</v>
      </c>
      <c r="P176" s="1" t="s">
        <v>75</v>
      </c>
      <c r="Q176" s="1" t="s">
        <v>75</v>
      </c>
      <c r="R176" s="1">
        <v>2017</v>
      </c>
      <c r="S176" s="35" t="s">
        <v>86</v>
      </c>
      <c r="T176" s="9">
        <v>4</v>
      </c>
      <c r="U176" s="34" t="s">
        <v>77</v>
      </c>
      <c r="V176" s="6">
        <v>0.4</v>
      </c>
      <c r="W176" s="6">
        <v>0.495000004768371</v>
      </c>
      <c r="Y176" s="9">
        <v>3</v>
      </c>
      <c r="Z176" s="1" t="s">
        <v>216</v>
      </c>
      <c r="AA176" s="4" t="s">
        <v>98</v>
      </c>
      <c r="AB176" s="10">
        <v>11.7724</v>
      </c>
      <c r="AC176" s="46">
        <f t="shared" si="95"/>
        <v>1.03628599816846</v>
      </c>
      <c r="AD176" s="10">
        <v>0.5983</v>
      </c>
      <c r="AE176" s="10">
        <v>7.92311</v>
      </c>
      <c r="AF176" s="46">
        <f t="shared" si="96"/>
        <v>0.921000696416675</v>
      </c>
      <c r="AG176" s="10">
        <v>0.53174</v>
      </c>
      <c r="AH176" s="46">
        <f t="shared" si="101"/>
        <v>-0.39597400321035</v>
      </c>
      <c r="AI176" s="46">
        <f t="shared" si="102"/>
        <v>0.00708699474107612</v>
      </c>
      <c r="AJ176" s="10">
        <v>3.26259</v>
      </c>
      <c r="AK176" s="46">
        <f t="shared" si="97"/>
        <v>0.225876745815057</v>
      </c>
      <c r="AL176" s="10">
        <v>0.13041</v>
      </c>
      <c r="AM176" s="10">
        <v>3.51477</v>
      </c>
      <c r="AN176" s="46">
        <f t="shared" si="98"/>
        <v>0.244704138093331</v>
      </c>
      <c r="AO176" s="10">
        <v>0.14128</v>
      </c>
      <c r="AP176" s="46">
        <f t="shared" si="93"/>
        <v>0.0744527307916167</v>
      </c>
      <c r="AQ176" s="46">
        <f t="shared" si="94"/>
        <v>0.00321343110793703</v>
      </c>
      <c r="AR176" s="10">
        <v>-7.44785</v>
      </c>
      <c r="AS176" s="46">
        <f t="shared" si="99"/>
        <v>0.850090536354805</v>
      </c>
      <c r="AT176" s="10">
        <v>0.4908</v>
      </c>
      <c r="AU176" s="10">
        <v>-4.77914</v>
      </c>
      <c r="AV176" s="46">
        <f t="shared" si="100"/>
        <v>0.850090536354805</v>
      </c>
      <c r="AW176" s="10">
        <v>0.4908</v>
      </c>
      <c r="AX176" s="50">
        <f t="shared" si="103"/>
        <v>0.850090536354805</v>
      </c>
      <c r="AY176" s="46">
        <f t="shared" si="104"/>
        <v>3.13932444353921</v>
      </c>
      <c r="AZ176" s="46">
        <f t="shared" si="105"/>
        <v>1.4879464968169</v>
      </c>
    </row>
    <row r="177" spans="1:52">
      <c r="A177" s="1">
        <v>36</v>
      </c>
      <c r="B177" s="1" t="s">
        <v>242</v>
      </c>
      <c r="C177" s="1" t="s">
        <v>199</v>
      </c>
      <c r="D177" s="1" t="s">
        <v>200</v>
      </c>
      <c r="E177" s="1">
        <v>31.64</v>
      </c>
      <c r="F177" s="1">
        <v>92.02</v>
      </c>
      <c r="G177" s="6">
        <v>31.64</v>
      </c>
      <c r="H177" s="6">
        <v>92.02</v>
      </c>
      <c r="I177" s="1">
        <v>1</v>
      </c>
      <c r="J177" s="4" t="s">
        <v>94</v>
      </c>
      <c r="K177" s="1" t="s">
        <v>170</v>
      </c>
      <c r="L177" s="7">
        <v>4585</v>
      </c>
      <c r="M177" s="7">
        <v>-1.05</v>
      </c>
      <c r="N177" s="7">
        <v>434.3</v>
      </c>
      <c r="O177" s="28">
        <v>1</v>
      </c>
      <c r="P177" s="1" t="s">
        <v>75</v>
      </c>
      <c r="Q177" s="1" t="s">
        <v>75</v>
      </c>
      <c r="R177" s="1">
        <v>2017</v>
      </c>
      <c r="S177" s="35" t="s">
        <v>86</v>
      </c>
      <c r="T177" s="9">
        <v>4</v>
      </c>
      <c r="U177" s="34" t="s">
        <v>77</v>
      </c>
      <c r="V177" s="6">
        <v>1.6</v>
      </c>
      <c r="W177" s="6">
        <v>0.379000008106231</v>
      </c>
      <c r="Y177" s="9">
        <v>3</v>
      </c>
      <c r="Z177" s="1" t="s">
        <v>217</v>
      </c>
      <c r="AA177" s="4" t="s">
        <v>98</v>
      </c>
      <c r="AB177" s="10">
        <v>11.7724</v>
      </c>
      <c r="AC177" s="46">
        <f t="shared" si="95"/>
        <v>1.03628599816846</v>
      </c>
      <c r="AD177" s="10">
        <v>0.5983</v>
      </c>
      <c r="AE177" s="10">
        <v>4.805</v>
      </c>
      <c r="AF177" s="46">
        <f t="shared" si="96"/>
        <v>0.921208542513583</v>
      </c>
      <c r="AG177" s="10">
        <v>0.53186</v>
      </c>
      <c r="AH177" s="46">
        <f t="shared" si="101"/>
        <v>-0.896100766304761</v>
      </c>
      <c r="AI177" s="46">
        <f t="shared" si="102"/>
        <v>0.0148349273435458</v>
      </c>
      <c r="AJ177" s="10">
        <v>3.26259</v>
      </c>
      <c r="AK177" s="46">
        <f t="shared" si="97"/>
        <v>0.225876745815057</v>
      </c>
      <c r="AL177" s="10">
        <v>0.13041</v>
      </c>
      <c r="AM177" s="10">
        <v>3.01691</v>
      </c>
      <c r="AN177" s="46">
        <f t="shared" si="98"/>
        <v>0.263618132911983</v>
      </c>
      <c r="AO177" s="10">
        <v>0.1522</v>
      </c>
      <c r="AP177" s="46">
        <f t="shared" si="93"/>
        <v>-0.0782882297011487</v>
      </c>
      <c r="AQ177" s="46">
        <f t="shared" si="94"/>
        <v>0.00414280421835727</v>
      </c>
      <c r="AR177" s="10">
        <v>-7.44785</v>
      </c>
      <c r="AS177" s="46">
        <f t="shared" si="99"/>
        <v>0.850090536354805</v>
      </c>
      <c r="AT177" s="10">
        <v>0.4908</v>
      </c>
      <c r="AU177" s="10">
        <v>-1.77301</v>
      </c>
      <c r="AV177" s="46">
        <f t="shared" si="100"/>
        <v>0.95633453289108</v>
      </c>
      <c r="AW177" s="10">
        <v>0.55214</v>
      </c>
      <c r="AX177" s="50">
        <f t="shared" si="103"/>
        <v>0.904773358029512</v>
      </c>
      <c r="AY177" s="46">
        <f t="shared" si="104"/>
        <v>6.27211218106501</v>
      </c>
      <c r="AZ177" s="46">
        <f t="shared" si="105"/>
        <v>3.94494926765534</v>
      </c>
    </row>
    <row r="178" spans="1:52">
      <c r="A178" s="1">
        <v>36</v>
      </c>
      <c r="B178" s="1" t="s">
        <v>242</v>
      </c>
      <c r="C178" s="1" t="s">
        <v>199</v>
      </c>
      <c r="D178" s="1" t="s">
        <v>200</v>
      </c>
      <c r="E178" s="1">
        <v>31.64</v>
      </c>
      <c r="F178" s="1">
        <v>92.02</v>
      </c>
      <c r="G178" s="6">
        <v>31.64</v>
      </c>
      <c r="H178" s="6">
        <v>92.02</v>
      </c>
      <c r="I178" s="1">
        <v>1</v>
      </c>
      <c r="J178" s="4" t="s">
        <v>94</v>
      </c>
      <c r="K178" s="1" t="s">
        <v>170</v>
      </c>
      <c r="L178" s="7">
        <v>4585</v>
      </c>
      <c r="M178" s="7">
        <v>-1.05</v>
      </c>
      <c r="N178" s="7">
        <v>434.3</v>
      </c>
      <c r="O178" s="28">
        <v>1</v>
      </c>
      <c r="P178" s="1" t="s">
        <v>75</v>
      </c>
      <c r="Q178" s="1" t="s">
        <v>75</v>
      </c>
      <c r="R178" s="1">
        <v>2017</v>
      </c>
      <c r="S178" s="35" t="s">
        <v>86</v>
      </c>
      <c r="T178" s="9">
        <v>4</v>
      </c>
      <c r="U178" s="34" t="s">
        <v>87</v>
      </c>
      <c r="V178" s="6">
        <v>2</v>
      </c>
      <c r="W178" s="6">
        <v>0.379000008106231</v>
      </c>
      <c r="Y178" s="9">
        <v>3</v>
      </c>
      <c r="Z178" s="1" t="s">
        <v>234</v>
      </c>
      <c r="AA178" s="4" t="s">
        <v>98</v>
      </c>
      <c r="AB178" s="10">
        <v>11.7724</v>
      </c>
      <c r="AC178" s="46">
        <f t="shared" si="95"/>
        <v>1.03628599816846</v>
      </c>
      <c r="AD178" s="10">
        <v>0.5983</v>
      </c>
      <c r="AE178" s="10">
        <v>3.78103</v>
      </c>
      <c r="AF178" s="46">
        <f t="shared" si="96"/>
        <v>0.921416388610491</v>
      </c>
      <c r="AG178" s="10">
        <v>0.53198</v>
      </c>
      <c r="AH178" s="46">
        <f t="shared" si="101"/>
        <v>-1.13576134944081</v>
      </c>
      <c r="AI178" s="46">
        <f t="shared" si="102"/>
        <v>0.02237857956128</v>
      </c>
      <c r="AJ178" s="10">
        <v>3.26259</v>
      </c>
      <c r="AK178" s="46">
        <f t="shared" si="97"/>
        <v>0.225876745815057</v>
      </c>
      <c r="AL178" s="10">
        <v>0.13041</v>
      </c>
      <c r="AM178" s="10">
        <v>3.27998</v>
      </c>
      <c r="AN178" s="46">
        <f t="shared" si="98"/>
        <v>0.207101315061011</v>
      </c>
      <c r="AO178" s="10">
        <v>0.11957</v>
      </c>
      <c r="AP178" s="46">
        <f t="shared" ref="AP178:AP204" si="106">LN(AM178)-LN(AJ178)</f>
        <v>0.00531596634127074</v>
      </c>
      <c r="AQ178" s="46">
        <f t="shared" ref="AQ178:AQ204" si="107">(AN178^2)/(Y178*(AM178^2))+(AK178^2)/(Y178*(AJ178^2))</f>
        <v>0.00292663559711795</v>
      </c>
      <c r="AR178" s="10">
        <v>-7.44785</v>
      </c>
      <c r="AS178" s="46">
        <f t="shared" si="99"/>
        <v>0.850090536354805</v>
      </c>
      <c r="AT178" s="10">
        <v>0.4908</v>
      </c>
      <c r="AU178" s="10">
        <v>-0.177914</v>
      </c>
      <c r="AV178" s="46">
        <f t="shared" si="100"/>
        <v>0.743825755208839</v>
      </c>
      <c r="AW178" s="10">
        <v>0.429448</v>
      </c>
      <c r="AX178" s="50">
        <f t="shared" si="103"/>
        <v>0.79872732334383</v>
      </c>
      <c r="AY178" s="46">
        <f t="shared" si="104"/>
        <v>9.10189971912416</v>
      </c>
      <c r="AZ178" s="46">
        <f t="shared" si="105"/>
        <v>7.57038154141603</v>
      </c>
    </row>
    <row r="179" spans="1:52">
      <c r="A179" s="1">
        <v>36</v>
      </c>
      <c r="B179" s="1" t="s">
        <v>242</v>
      </c>
      <c r="C179" s="1" t="s">
        <v>199</v>
      </c>
      <c r="D179" s="1" t="s">
        <v>200</v>
      </c>
      <c r="E179" s="1">
        <v>31.64</v>
      </c>
      <c r="F179" s="1">
        <v>92.02</v>
      </c>
      <c r="G179" s="6">
        <v>31.64</v>
      </c>
      <c r="H179" s="6">
        <v>92.02</v>
      </c>
      <c r="I179" s="1">
        <v>1</v>
      </c>
      <c r="J179" s="4" t="s">
        <v>94</v>
      </c>
      <c r="K179" s="1" t="s">
        <v>170</v>
      </c>
      <c r="L179" s="7">
        <v>4585</v>
      </c>
      <c r="M179" s="7">
        <v>-1.05</v>
      </c>
      <c r="N179" s="7">
        <v>434.3</v>
      </c>
      <c r="O179" s="28">
        <v>1</v>
      </c>
      <c r="P179" s="1" t="s">
        <v>75</v>
      </c>
      <c r="Q179" s="1" t="s">
        <v>75</v>
      </c>
      <c r="R179" s="1">
        <v>2017</v>
      </c>
      <c r="S179" s="35" t="s">
        <v>86</v>
      </c>
      <c r="T179" s="9">
        <v>4</v>
      </c>
      <c r="U179" s="34" t="s">
        <v>87</v>
      </c>
      <c r="V179" s="6">
        <v>2.4</v>
      </c>
      <c r="W179" s="6">
        <v>0.379000008106231</v>
      </c>
      <c r="Y179" s="9">
        <v>3</v>
      </c>
      <c r="Z179" s="1" t="s">
        <v>235</v>
      </c>
      <c r="AA179" s="4" t="s">
        <v>98</v>
      </c>
      <c r="AB179" s="10">
        <v>11.7724</v>
      </c>
      <c r="AC179" s="46">
        <f t="shared" si="95"/>
        <v>1.03628599816846</v>
      </c>
      <c r="AD179" s="10">
        <v>0.5983</v>
      </c>
      <c r="AE179" s="10">
        <v>2.89021</v>
      </c>
      <c r="AF179" s="46">
        <f t="shared" si="96"/>
        <v>0.518281563148835</v>
      </c>
      <c r="AG179" s="10">
        <v>0.29923</v>
      </c>
      <c r="AH179" s="46">
        <f t="shared" si="101"/>
        <v>-1.40442864488274</v>
      </c>
      <c r="AI179" s="46">
        <f t="shared" si="102"/>
        <v>0.0133018331218126</v>
      </c>
      <c r="AJ179" s="10">
        <v>3.26259</v>
      </c>
      <c r="AK179" s="46">
        <f t="shared" si="97"/>
        <v>0.225876745815057</v>
      </c>
      <c r="AL179" s="10">
        <v>0.13041</v>
      </c>
      <c r="AM179" s="10">
        <v>3.55388</v>
      </c>
      <c r="AN179" s="46">
        <f t="shared" si="98"/>
        <v>0.508356912021465</v>
      </c>
      <c r="AO179" s="10">
        <v>0.2935</v>
      </c>
      <c r="AP179" s="46">
        <f t="shared" si="106"/>
        <v>0.0855186059151132</v>
      </c>
      <c r="AQ179" s="46">
        <f t="shared" si="107"/>
        <v>0.0084181190110947</v>
      </c>
      <c r="AR179" s="10">
        <v>-7.44785</v>
      </c>
      <c r="AS179" s="46">
        <f t="shared" si="99"/>
        <v>0.850090536354805</v>
      </c>
      <c r="AT179" s="10">
        <v>0.4908</v>
      </c>
      <c r="AU179" s="10">
        <v>0.895706</v>
      </c>
      <c r="AV179" s="46">
        <f t="shared" si="100"/>
        <v>0.212512241783856</v>
      </c>
      <c r="AW179" s="10">
        <v>0.122694</v>
      </c>
      <c r="AX179" s="50">
        <f t="shared" si="103"/>
        <v>0.619602845743949</v>
      </c>
      <c r="AY179" s="46">
        <f t="shared" si="104"/>
        <v>13.4659743048501</v>
      </c>
      <c r="AZ179" s="46">
        <f t="shared" si="105"/>
        <v>15.7777053315735</v>
      </c>
    </row>
    <row r="180" spans="1:52">
      <c r="A180" s="1">
        <v>37</v>
      </c>
      <c r="B180" s="1" t="s">
        <v>243</v>
      </c>
      <c r="C180" s="1" t="s">
        <v>244</v>
      </c>
      <c r="D180" s="1" t="s">
        <v>200</v>
      </c>
      <c r="E180" s="1">
        <v>31.2415</v>
      </c>
      <c r="F180" s="1">
        <v>92.115</v>
      </c>
      <c r="G180" s="6">
        <v>31.2415</v>
      </c>
      <c r="H180" s="6">
        <v>92.115</v>
      </c>
      <c r="I180" s="1">
        <v>1</v>
      </c>
      <c r="J180" s="4" t="s">
        <v>94</v>
      </c>
      <c r="K180" s="1" t="s">
        <v>245</v>
      </c>
      <c r="L180" s="7">
        <v>4480</v>
      </c>
      <c r="M180" s="7">
        <v>-2.1</v>
      </c>
      <c r="N180" s="7">
        <v>406.2</v>
      </c>
      <c r="O180" s="28">
        <v>1</v>
      </c>
      <c r="P180" s="1" t="s">
        <v>75</v>
      </c>
      <c r="Q180" s="1" t="s">
        <v>75</v>
      </c>
      <c r="R180" s="1">
        <v>2019</v>
      </c>
      <c r="S180" s="35" t="s">
        <v>86</v>
      </c>
      <c r="T180" s="9">
        <v>1</v>
      </c>
      <c r="U180" s="34" t="s">
        <v>77</v>
      </c>
      <c r="V180" s="6">
        <v>0.62</v>
      </c>
      <c r="W180" s="6">
        <v>0.508000016212463</v>
      </c>
      <c r="Y180" s="9">
        <v>4</v>
      </c>
      <c r="Z180" s="1" t="s">
        <v>246</v>
      </c>
      <c r="AA180" s="4" t="s">
        <v>98</v>
      </c>
      <c r="AB180" s="10">
        <v>2.74005</v>
      </c>
      <c r="AC180" s="46">
        <f>AB180*0.3058</f>
        <v>0.83790729</v>
      </c>
      <c r="AE180" s="10">
        <v>10.3279</v>
      </c>
      <c r="AF180" s="46">
        <f>AE180*0.2904</f>
        <v>2.99922216</v>
      </c>
      <c r="AH180" s="46">
        <f t="shared" si="101"/>
        <v>1.32687280267207</v>
      </c>
      <c r="AI180" s="46">
        <f t="shared" si="102"/>
        <v>0.04446145</v>
      </c>
      <c r="AJ180" s="10">
        <v>2.54335</v>
      </c>
      <c r="AK180" s="46">
        <f>AJ180*0.3287</f>
        <v>0.835999145</v>
      </c>
      <c r="AM180" s="10">
        <v>3.58382</v>
      </c>
      <c r="AN180" s="46">
        <f>AM180*0.2798</f>
        <v>1.002752836</v>
      </c>
      <c r="AP180" s="46">
        <f t="shared" si="106"/>
        <v>0.342947160950438</v>
      </c>
      <c r="AQ180" s="46">
        <f t="shared" si="107"/>
        <v>0.0465829325</v>
      </c>
      <c r="AR180" s="10">
        <v>-0.243555</v>
      </c>
      <c r="AS180" s="46">
        <f>ABS(AR180)*0.4201</f>
        <v>0.1023174555</v>
      </c>
      <c r="AU180" s="10">
        <v>-1.83982</v>
      </c>
      <c r="AV180" s="46">
        <f>ABS(AU180)*0.4327</f>
        <v>0.796090114</v>
      </c>
      <c r="AX180" s="50">
        <f t="shared" si="103"/>
        <v>0.56755102471431</v>
      </c>
      <c r="AY180" s="46">
        <f t="shared" si="104"/>
        <v>-2.81254888193271</v>
      </c>
      <c r="AZ180" s="46">
        <f t="shared" si="105"/>
        <v>0.99440195082881</v>
      </c>
    </row>
    <row r="181" spans="1:52">
      <c r="A181" s="1">
        <v>37</v>
      </c>
      <c r="B181" s="1" t="s">
        <v>243</v>
      </c>
      <c r="C181" s="1" t="s">
        <v>244</v>
      </c>
      <c r="D181" s="1" t="s">
        <v>200</v>
      </c>
      <c r="E181" s="1">
        <v>31.2415</v>
      </c>
      <c r="F181" s="1">
        <v>92.115</v>
      </c>
      <c r="G181" s="6">
        <v>31.2415</v>
      </c>
      <c r="H181" s="6">
        <v>92.115</v>
      </c>
      <c r="I181" s="1">
        <v>1</v>
      </c>
      <c r="J181" s="4" t="s">
        <v>94</v>
      </c>
      <c r="K181" s="1" t="s">
        <v>245</v>
      </c>
      <c r="L181" s="7">
        <v>4480</v>
      </c>
      <c r="M181" s="7">
        <v>-2.1</v>
      </c>
      <c r="N181" s="7">
        <v>406.2</v>
      </c>
      <c r="O181" s="28">
        <v>1</v>
      </c>
      <c r="P181" s="1" t="s">
        <v>75</v>
      </c>
      <c r="Q181" s="1" t="s">
        <v>75</v>
      </c>
      <c r="R181" s="1">
        <v>2019</v>
      </c>
      <c r="S181" s="35" t="s">
        <v>86</v>
      </c>
      <c r="T181" s="9">
        <v>1</v>
      </c>
      <c r="U181" s="34" t="s">
        <v>77</v>
      </c>
      <c r="V181" s="6">
        <v>1.08</v>
      </c>
      <c r="W181" s="6">
        <v>0.508000016212463</v>
      </c>
      <c r="Y181" s="9">
        <v>4</v>
      </c>
      <c r="Z181" s="1" t="s">
        <v>247</v>
      </c>
      <c r="AA181" s="4" t="s">
        <v>98</v>
      </c>
      <c r="AB181" s="10">
        <v>2.74005</v>
      </c>
      <c r="AC181" s="46">
        <f t="shared" ref="AC181:AC186" si="108">AB181*0.3058</f>
        <v>0.83790729</v>
      </c>
      <c r="AE181" s="10">
        <v>10.7494</v>
      </c>
      <c r="AF181" s="46">
        <f t="shared" ref="AF181:AF186" si="109">AE181*0.2904</f>
        <v>3.12162576</v>
      </c>
      <c r="AH181" s="46">
        <f t="shared" si="101"/>
        <v>1.36687377065386</v>
      </c>
      <c r="AI181" s="46">
        <f t="shared" si="102"/>
        <v>0.04446145</v>
      </c>
      <c r="AJ181" s="10">
        <v>2.54335</v>
      </c>
      <c r="AK181" s="46">
        <f t="shared" ref="AK181:AK186" si="110">AJ181*0.3287</f>
        <v>0.835999145</v>
      </c>
      <c r="AM181" s="10">
        <v>4.50867</v>
      </c>
      <c r="AN181" s="46">
        <f t="shared" ref="AN181:AN186" si="111">AM181*0.2798</f>
        <v>1.261525866</v>
      </c>
      <c r="AP181" s="46">
        <f t="shared" si="106"/>
        <v>0.572520100114504</v>
      </c>
      <c r="AQ181" s="46">
        <f t="shared" si="107"/>
        <v>0.0465829325</v>
      </c>
      <c r="AR181" s="10">
        <v>-0.243555</v>
      </c>
      <c r="AS181" s="46">
        <f t="shared" ref="AS181:AS186" si="112">ABS(AR181)*0.4201</f>
        <v>0.1023174555</v>
      </c>
      <c r="AU181" s="10">
        <v>-3.35184</v>
      </c>
      <c r="AV181" s="46">
        <f t="shared" ref="AV181:AV186" si="113">ABS(AU181)*0.4327</f>
        <v>1.450341168</v>
      </c>
      <c r="AX181" s="50">
        <f t="shared" si="103"/>
        <v>1.02809492881144</v>
      </c>
      <c r="AY181" s="46">
        <f t="shared" si="104"/>
        <v>-3.02334435555813</v>
      </c>
      <c r="AZ181" s="46">
        <f t="shared" si="105"/>
        <v>1.07128819326782</v>
      </c>
    </row>
    <row r="182" spans="1:52">
      <c r="A182" s="1">
        <v>37</v>
      </c>
      <c r="B182" s="1" t="s">
        <v>243</v>
      </c>
      <c r="C182" s="1" t="s">
        <v>244</v>
      </c>
      <c r="D182" s="1" t="s">
        <v>200</v>
      </c>
      <c r="E182" s="1">
        <v>31.2415</v>
      </c>
      <c r="F182" s="1">
        <v>92.115</v>
      </c>
      <c r="G182" s="6">
        <v>31.2415</v>
      </c>
      <c r="H182" s="6">
        <v>92.115</v>
      </c>
      <c r="I182" s="1">
        <v>1</v>
      </c>
      <c r="J182" s="4" t="s">
        <v>94</v>
      </c>
      <c r="K182" s="1" t="s">
        <v>245</v>
      </c>
      <c r="L182" s="7">
        <v>4480</v>
      </c>
      <c r="M182" s="7">
        <v>-2.1</v>
      </c>
      <c r="N182" s="7">
        <v>406.2</v>
      </c>
      <c r="O182" s="28">
        <v>1</v>
      </c>
      <c r="P182" s="1" t="s">
        <v>75</v>
      </c>
      <c r="Q182" s="1" t="s">
        <v>75</v>
      </c>
      <c r="R182" s="1">
        <v>2019</v>
      </c>
      <c r="S182" s="35" t="s">
        <v>86</v>
      </c>
      <c r="T182" s="9">
        <v>1</v>
      </c>
      <c r="U182" s="34" t="s">
        <v>77</v>
      </c>
      <c r="V182" s="6">
        <v>0.62</v>
      </c>
      <c r="W182" s="6">
        <v>0.508000016212463</v>
      </c>
      <c r="Y182" s="9">
        <v>4</v>
      </c>
      <c r="Z182" s="1" t="s">
        <v>248</v>
      </c>
      <c r="AA182" s="4" t="s">
        <v>98</v>
      </c>
      <c r="AB182" s="10">
        <v>30.7728</v>
      </c>
      <c r="AC182" s="46">
        <f t="shared" si="108"/>
        <v>9.41032224</v>
      </c>
      <c r="AE182" s="10">
        <v>60.9133</v>
      </c>
      <c r="AF182" s="46">
        <f t="shared" si="109"/>
        <v>17.68922232</v>
      </c>
      <c r="AH182" s="46">
        <f t="shared" si="101"/>
        <v>0.682820358757684</v>
      </c>
      <c r="AI182" s="46">
        <f t="shared" si="102"/>
        <v>0.04446145</v>
      </c>
      <c r="AJ182" s="10">
        <v>14.7977</v>
      </c>
      <c r="AK182" s="46">
        <f t="shared" si="110"/>
        <v>4.86400399</v>
      </c>
      <c r="AM182" s="10">
        <v>15.3757</v>
      </c>
      <c r="AN182" s="46">
        <f t="shared" si="111"/>
        <v>4.30212086</v>
      </c>
      <c r="AP182" s="46">
        <f t="shared" si="106"/>
        <v>0.0383165778234846</v>
      </c>
      <c r="AQ182" s="46">
        <f t="shared" si="107"/>
        <v>0.0465829325</v>
      </c>
      <c r="AR182" s="10">
        <v>-13.873</v>
      </c>
      <c r="AS182" s="46">
        <f t="shared" si="112"/>
        <v>5.8280473</v>
      </c>
      <c r="AU182" s="10">
        <v>-45.1258</v>
      </c>
      <c r="AV182" s="46">
        <f t="shared" si="113"/>
        <v>19.52593366</v>
      </c>
      <c r="AX182" s="50">
        <f t="shared" si="103"/>
        <v>14.4088205732766</v>
      </c>
      <c r="AY182" s="46">
        <f t="shared" si="104"/>
        <v>-2.16900473158526</v>
      </c>
      <c r="AZ182" s="46">
        <f t="shared" si="105"/>
        <v>0.794036345352453</v>
      </c>
    </row>
    <row r="183" spans="1:52">
      <c r="A183" s="1">
        <v>37</v>
      </c>
      <c r="B183" s="1" t="s">
        <v>243</v>
      </c>
      <c r="C183" s="1" t="s">
        <v>244</v>
      </c>
      <c r="D183" s="1" t="s">
        <v>200</v>
      </c>
      <c r="E183" s="1">
        <v>31.2415</v>
      </c>
      <c r="F183" s="1">
        <v>92.115</v>
      </c>
      <c r="G183" s="6">
        <v>31.2415</v>
      </c>
      <c r="H183" s="6">
        <v>92.115</v>
      </c>
      <c r="I183" s="1">
        <v>1</v>
      </c>
      <c r="J183" s="4" t="s">
        <v>94</v>
      </c>
      <c r="K183" s="1" t="s">
        <v>245</v>
      </c>
      <c r="L183" s="7">
        <v>4480</v>
      </c>
      <c r="M183" s="7">
        <v>-2.1</v>
      </c>
      <c r="N183" s="7">
        <v>406.2</v>
      </c>
      <c r="O183" s="28">
        <v>1</v>
      </c>
      <c r="P183" s="1" t="s">
        <v>75</v>
      </c>
      <c r="Q183" s="1" t="s">
        <v>75</v>
      </c>
      <c r="R183" s="1">
        <v>2019</v>
      </c>
      <c r="S183" s="35" t="s">
        <v>86</v>
      </c>
      <c r="T183" s="9">
        <v>1</v>
      </c>
      <c r="U183" s="34" t="s">
        <v>77</v>
      </c>
      <c r="V183" s="6">
        <v>1.08</v>
      </c>
      <c r="W183" s="6">
        <v>0.508000016212463</v>
      </c>
      <c r="Y183" s="9">
        <v>4</v>
      </c>
      <c r="Z183" s="1" t="s">
        <v>249</v>
      </c>
      <c r="AA183" s="4" t="s">
        <v>98</v>
      </c>
      <c r="AB183" s="10">
        <v>30.7728</v>
      </c>
      <c r="AC183" s="46">
        <f t="shared" si="108"/>
        <v>9.41032224</v>
      </c>
      <c r="AE183" s="10">
        <v>61.1241</v>
      </c>
      <c r="AF183" s="46">
        <f t="shared" si="109"/>
        <v>17.75043864</v>
      </c>
      <c r="AH183" s="46">
        <f t="shared" si="101"/>
        <v>0.686275040841292</v>
      </c>
      <c r="AI183" s="46">
        <f t="shared" si="102"/>
        <v>0.04446145</v>
      </c>
      <c r="AJ183" s="10">
        <v>14.7977</v>
      </c>
      <c r="AK183" s="46">
        <f t="shared" si="110"/>
        <v>4.86400399</v>
      </c>
      <c r="AM183" s="10">
        <v>18.9595</v>
      </c>
      <c r="AN183" s="46">
        <f t="shared" si="111"/>
        <v>5.3048681</v>
      </c>
      <c r="AP183" s="46">
        <f t="shared" si="106"/>
        <v>0.247833361883137</v>
      </c>
      <c r="AQ183" s="46">
        <f t="shared" si="107"/>
        <v>0.0465829325</v>
      </c>
      <c r="AR183" s="10">
        <v>-13.873</v>
      </c>
      <c r="AS183" s="46">
        <f t="shared" si="112"/>
        <v>5.8280473</v>
      </c>
      <c r="AU183" s="10">
        <v>-38.1913</v>
      </c>
      <c r="AV183" s="46">
        <f t="shared" si="113"/>
        <v>16.52537551</v>
      </c>
      <c r="AX183" s="50">
        <f t="shared" si="103"/>
        <v>12.3906047285341</v>
      </c>
      <c r="AY183" s="46">
        <f t="shared" si="104"/>
        <v>-1.96264028534441</v>
      </c>
      <c r="AZ183" s="46">
        <f t="shared" si="105"/>
        <v>0.740747305603549</v>
      </c>
    </row>
    <row r="184" spans="1:52">
      <c r="A184" s="1">
        <v>38</v>
      </c>
      <c r="B184" s="1" t="s">
        <v>250</v>
      </c>
      <c r="C184" s="1" t="s">
        <v>251</v>
      </c>
      <c r="D184" s="1" t="s">
        <v>84</v>
      </c>
      <c r="E184" s="1">
        <v>63.88</v>
      </c>
      <c r="F184" s="1" t="s">
        <v>252</v>
      </c>
      <c r="G184" s="6">
        <v>63.88</v>
      </c>
      <c r="H184" s="6">
        <v>-149.22</v>
      </c>
      <c r="I184" s="1">
        <v>2</v>
      </c>
      <c r="J184" s="13" t="s">
        <v>74</v>
      </c>
      <c r="K184" s="13" t="s">
        <v>74</v>
      </c>
      <c r="L184" s="7">
        <v>700</v>
      </c>
      <c r="M184" s="7">
        <v>-1</v>
      </c>
      <c r="N184" s="7">
        <v>378</v>
      </c>
      <c r="O184" s="8">
        <v>4</v>
      </c>
      <c r="P184" s="1" t="s">
        <v>177</v>
      </c>
      <c r="Q184" s="1" t="s">
        <v>253</v>
      </c>
      <c r="R184" s="1">
        <v>2009</v>
      </c>
      <c r="S184" s="35" t="s">
        <v>86</v>
      </c>
      <c r="T184" s="9">
        <v>1</v>
      </c>
      <c r="U184" s="34" t="s">
        <v>77</v>
      </c>
      <c r="V184" s="6">
        <v>1.6</v>
      </c>
      <c r="W184" s="6">
        <v>0.432999998331069</v>
      </c>
      <c r="Y184" s="9">
        <v>6</v>
      </c>
      <c r="Z184" s="1" t="s">
        <v>113</v>
      </c>
      <c r="AA184" s="1" t="s">
        <v>79</v>
      </c>
      <c r="AB184" s="10">
        <v>40.89364</v>
      </c>
      <c r="AC184" s="46">
        <f t="shared" si="108"/>
        <v>12.505275112</v>
      </c>
      <c r="AE184" s="10">
        <v>49.12568</v>
      </c>
      <c r="AF184" s="46">
        <f t="shared" si="109"/>
        <v>14.266097472</v>
      </c>
      <c r="AH184" s="46">
        <f t="shared" si="101"/>
        <v>0.183407362598115</v>
      </c>
      <c r="AI184" s="46">
        <f t="shared" si="102"/>
        <v>0.0296409666666667</v>
      </c>
      <c r="AJ184" s="10">
        <v>39.2647</v>
      </c>
      <c r="AK184" s="46">
        <f t="shared" si="110"/>
        <v>12.90630689</v>
      </c>
      <c r="AM184" s="10">
        <v>46.89706</v>
      </c>
      <c r="AN184" s="46">
        <f t="shared" si="111"/>
        <v>13.121797388</v>
      </c>
      <c r="AP184" s="46">
        <f t="shared" si="106"/>
        <v>0.177629090514742</v>
      </c>
      <c r="AQ184" s="46">
        <f t="shared" si="107"/>
        <v>0.0310552883333333</v>
      </c>
      <c r="AR184" s="10">
        <v>-1.1983</v>
      </c>
      <c r="AS184" s="46">
        <f t="shared" si="112"/>
        <v>0.50340583</v>
      </c>
      <c r="AU184" s="10">
        <v>-2.64978236</v>
      </c>
      <c r="AV184" s="46">
        <f t="shared" si="113"/>
        <v>1.146560827172</v>
      </c>
      <c r="AX184" s="50">
        <f t="shared" si="103"/>
        <v>0.885443154607717</v>
      </c>
      <c r="AY184" s="46">
        <f t="shared" si="104"/>
        <v>-1.63927221352009</v>
      </c>
      <c r="AZ184" s="46">
        <f t="shared" si="105"/>
        <v>0.44530055791746</v>
      </c>
    </row>
    <row r="185" spans="1:52">
      <c r="A185" s="1">
        <v>38</v>
      </c>
      <c r="B185" s="1" t="s">
        <v>250</v>
      </c>
      <c r="C185" s="1" t="s">
        <v>251</v>
      </c>
      <c r="D185" s="1" t="s">
        <v>84</v>
      </c>
      <c r="E185" s="1">
        <v>63.88</v>
      </c>
      <c r="F185" s="1" t="s">
        <v>252</v>
      </c>
      <c r="G185" s="6">
        <v>63.88</v>
      </c>
      <c r="H185" s="6">
        <v>-149.22</v>
      </c>
      <c r="I185" s="1">
        <v>2</v>
      </c>
      <c r="J185" s="13" t="s">
        <v>74</v>
      </c>
      <c r="K185" s="13" t="s">
        <v>74</v>
      </c>
      <c r="L185" s="7">
        <v>700</v>
      </c>
      <c r="M185" s="7">
        <v>-1</v>
      </c>
      <c r="N185" s="7">
        <v>378</v>
      </c>
      <c r="O185" s="8">
        <v>4</v>
      </c>
      <c r="P185" s="1" t="s">
        <v>177</v>
      </c>
      <c r="Q185" s="1" t="s">
        <v>253</v>
      </c>
      <c r="R185" s="1">
        <v>2009</v>
      </c>
      <c r="S185" s="35" t="s">
        <v>86</v>
      </c>
      <c r="T185" s="9">
        <v>1</v>
      </c>
      <c r="U185" s="34" t="s">
        <v>77</v>
      </c>
      <c r="V185" s="6">
        <v>1.6</v>
      </c>
      <c r="W185" s="6">
        <v>0.432999998331069</v>
      </c>
      <c r="Y185" s="9">
        <v>6</v>
      </c>
      <c r="Z185" s="1" t="s">
        <v>113</v>
      </c>
      <c r="AA185" s="1" t="s">
        <v>79</v>
      </c>
      <c r="AB185" s="10">
        <v>40.89364</v>
      </c>
      <c r="AC185" s="46">
        <f t="shared" si="108"/>
        <v>12.505275112</v>
      </c>
      <c r="AE185" s="10">
        <v>41.71968</v>
      </c>
      <c r="AF185" s="46">
        <f t="shared" si="109"/>
        <v>12.115395072</v>
      </c>
      <c r="AH185" s="46">
        <f t="shared" si="101"/>
        <v>0.0199984101862953</v>
      </c>
      <c r="AI185" s="46">
        <f t="shared" si="102"/>
        <v>0.0296409666666667</v>
      </c>
      <c r="AJ185" s="10">
        <v>39.2647</v>
      </c>
      <c r="AK185" s="46">
        <f t="shared" si="110"/>
        <v>12.90630689</v>
      </c>
      <c r="AM185" s="10">
        <v>42.2206</v>
      </c>
      <c r="AN185" s="46">
        <f t="shared" si="111"/>
        <v>11.81332388</v>
      </c>
      <c r="AP185" s="46">
        <f t="shared" si="106"/>
        <v>0.0725823571880295</v>
      </c>
      <c r="AQ185" s="46">
        <f t="shared" si="107"/>
        <v>0.0310552883333333</v>
      </c>
      <c r="AR185" s="10">
        <v>-1.1983</v>
      </c>
      <c r="AS185" s="46">
        <f t="shared" si="112"/>
        <v>0.50340583</v>
      </c>
      <c r="AU185" s="10">
        <v>0.55697</v>
      </c>
      <c r="AV185" s="46">
        <f t="shared" si="113"/>
        <v>0.241000919</v>
      </c>
      <c r="AX185" s="50">
        <f t="shared" si="103"/>
        <v>0.394651031062148</v>
      </c>
      <c r="AY185" s="46">
        <f t="shared" si="104"/>
        <v>4.44765086581919</v>
      </c>
      <c r="AZ185" s="46">
        <f t="shared" si="105"/>
        <v>1.15756659267592</v>
      </c>
    </row>
    <row r="186" spans="1:52">
      <c r="A186" s="1">
        <v>38</v>
      </c>
      <c r="B186" s="1" t="s">
        <v>250</v>
      </c>
      <c r="C186" s="1" t="s">
        <v>251</v>
      </c>
      <c r="D186" s="1" t="s">
        <v>84</v>
      </c>
      <c r="E186" s="1">
        <v>63.88</v>
      </c>
      <c r="F186" s="1" t="s">
        <v>252</v>
      </c>
      <c r="G186" s="6">
        <v>63.88</v>
      </c>
      <c r="H186" s="6">
        <v>-149.22</v>
      </c>
      <c r="I186" s="1">
        <v>2</v>
      </c>
      <c r="J186" s="13" t="s">
        <v>74</v>
      </c>
      <c r="K186" s="13" t="s">
        <v>74</v>
      </c>
      <c r="L186" s="7">
        <v>700</v>
      </c>
      <c r="M186" s="7">
        <v>-1</v>
      </c>
      <c r="N186" s="7">
        <v>378</v>
      </c>
      <c r="O186" s="8">
        <v>4</v>
      </c>
      <c r="P186" s="1" t="s">
        <v>177</v>
      </c>
      <c r="Q186" s="1" t="s">
        <v>253</v>
      </c>
      <c r="R186" s="1">
        <v>2009</v>
      </c>
      <c r="S186" s="35" t="s">
        <v>86</v>
      </c>
      <c r="T186" s="9">
        <v>1</v>
      </c>
      <c r="U186" s="34" t="s">
        <v>77</v>
      </c>
      <c r="V186" s="6">
        <v>1.6</v>
      </c>
      <c r="W186" s="6">
        <v>0.432999998331069</v>
      </c>
      <c r="Y186" s="9">
        <v>6</v>
      </c>
      <c r="Z186" s="1" t="s">
        <v>113</v>
      </c>
      <c r="AA186" s="1" t="s">
        <v>79</v>
      </c>
      <c r="AB186" s="10">
        <v>40.89364</v>
      </c>
      <c r="AC186" s="46">
        <f t="shared" si="108"/>
        <v>12.505275112</v>
      </c>
      <c r="AE186" s="10">
        <v>48.43624</v>
      </c>
      <c r="AF186" s="46">
        <f t="shared" si="109"/>
        <v>14.065884096</v>
      </c>
      <c r="AH186" s="46">
        <f t="shared" si="101"/>
        <v>0.169273744137305</v>
      </c>
      <c r="AI186" s="46">
        <f t="shared" si="102"/>
        <v>0.0296409666666667</v>
      </c>
      <c r="AJ186" s="10">
        <v>39.2647</v>
      </c>
      <c r="AK186" s="46">
        <f t="shared" si="110"/>
        <v>12.90630689</v>
      </c>
      <c r="AM186" s="10">
        <v>48.30882</v>
      </c>
      <c r="AN186" s="46">
        <f t="shared" si="111"/>
        <v>13.516807836</v>
      </c>
      <c r="AP186" s="46">
        <f t="shared" si="106"/>
        <v>0.207288256277798</v>
      </c>
      <c r="AQ186" s="46">
        <f t="shared" si="107"/>
        <v>0.0310552883333333</v>
      </c>
      <c r="AR186" s="10">
        <v>-1.1983</v>
      </c>
      <c r="AS186" s="46">
        <f t="shared" si="112"/>
        <v>0.50340583</v>
      </c>
      <c r="AU186" s="10">
        <v>-0.0506439999999998</v>
      </c>
      <c r="AV186" s="46">
        <f t="shared" si="113"/>
        <v>0.0219136587999999</v>
      </c>
      <c r="AX186" s="50">
        <f t="shared" si="103"/>
        <v>0.356298777797505</v>
      </c>
      <c r="AY186" s="46">
        <f t="shared" si="104"/>
        <v>3.22104949978876</v>
      </c>
      <c r="AZ186" s="46">
        <f t="shared" si="105"/>
        <v>0.765631661670393</v>
      </c>
    </row>
    <row r="187" spans="1:76">
      <c r="A187" s="1">
        <v>39</v>
      </c>
      <c r="B187" s="1" t="s">
        <v>254</v>
      </c>
      <c r="C187" s="1" t="s">
        <v>255</v>
      </c>
      <c r="D187" s="1" t="s">
        <v>196</v>
      </c>
      <c r="E187" s="1">
        <v>69.267</v>
      </c>
      <c r="F187" s="1" t="s">
        <v>197</v>
      </c>
      <c r="G187" s="6">
        <v>69.267</v>
      </c>
      <c r="H187" s="6">
        <v>-53.45</v>
      </c>
      <c r="I187" s="1">
        <v>1</v>
      </c>
      <c r="J187" s="1" t="s">
        <v>94</v>
      </c>
      <c r="K187" s="1" t="s">
        <v>176</v>
      </c>
      <c r="L187" s="7">
        <v>975</v>
      </c>
      <c r="M187" s="7">
        <v>-3</v>
      </c>
      <c r="N187" s="7">
        <v>418</v>
      </c>
      <c r="O187" s="28">
        <v>1</v>
      </c>
      <c r="P187" s="1" t="s">
        <v>75</v>
      </c>
      <c r="Q187" s="1" t="s">
        <v>75</v>
      </c>
      <c r="R187" s="1">
        <v>2018</v>
      </c>
      <c r="S187" s="35" t="s">
        <v>86</v>
      </c>
      <c r="T187" s="9">
        <v>1</v>
      </c>
      <c r="U187" s="34" t="s">
        <v>77</v>
      </c>
      <c r="V187" s="6">
        <v>0.71</v>
      </c>
      <c r="W187" s="6">
        <v>0.432999998331069</v>
      </c>
      <c r="Y187" s="9">
        <v>5</v>
      </c>
      <c r="Z187" s="1" t="s">
        <v>113</v>
      </c>
      <c r="AA187" s="1" t="s">
        <v>256</v>
      </c>
      <c r="AB187" s="10">
        <v>120.53</v>
      </c>
      <c r="AC187" s="46">
        <f t="shared" ref="AC180:AC204" si="114">AD187*(Y187^0.5)</f>
        <v>32.7136745108219</v>
      </c>
      <c r="AD187" s="10">
        <v>14.63</v>
      </c>
      <c r="AE187" s="10">
        <v>267.83</v>
      </c>
      <c r="AF187" s="46">
        <f t="shared" ref="AF180:AF204" si="115">AG187*(Y187^0.5)</f>
        <v>26.1843560165225</v>
      </c>
      <c r="AG187" s="10">
        <v>11.71</v>
      </c>
      <c r="AH187" s="46">
        <f t="shared" si="101"/>
        <v>0.798453766281043</v>
      </c>
      <c r="AI187" s="46">
        <f t="shared" si="102"/>
        <v>0.016644835198139</v>
      </c>
      <c r="AJ187" s="10">
        <v>120.14</v>
      </c>
      <c r="AK187" s="46">
        <f t="shared" ref="AK180:AK204" si="116">AL187*(Y187^0.5)</f>
        <v>16.4574603143985</v>
      </c>
      <c r="AL187" s="10">
        <v>7.36</v>
      </c>
      <c r="AM187" s="10">
        <v>218.98</v>
      </c>
      <c r="AN187" s="46">
        <f t="shared" ref="AN180:AN204" si="117">AO187*(Y187^0.5)</f>
        <v>26.1843560165225</v>
      </c>
      <c r="AO187" s="10">
        <v>11.71</v>
      </c>
      <c r="AP187" s="46">
        <f t="shared" si="106"/>
        <v>0.600322672023263</v>
      </c>
      <c r="AQ187" s="46">
        <f t="shared" si="107"/>
        <v>0.00661261299190487</v>
      </c>
      <c r="AR187" s="10">
        <v>-0.4</v>
      </c>
      <c r="AS187" s="46">
        <f t="shared" ref="AS187:AS192" si="118">AT187*(Y187^0.5)</f>
        <v>31.528558482747</v>
      </c>
      <c r="AT187" s="10">
        <v>14.1</v>
      </c>
      <c r="AU187" s="10">
        <v>-48.86</v>
      </c>
      <c r="AV187" s="46">
        <f t="shared" ref="AV187:AV192" si="119">AW187*(Y187^0.5)</f>
        <v>63.1018383250441</v>
      </c>
      <c r="AW187" s="10">
        <v>28.22</v>
      </c>
      <c r="AX187" s="50">
        <f t="shared" si="103"/>
        <v>49.8793143497382</v>
      </c>
      <c r="AY187" s="46">
        <f t="shared" si="104"/>
        <v>-0.971545030876198</v>
      </c>
      <c r="AZ187" s="46">
        <f t="shared" si="105"/>
        <v>0.447194987351012</v>
      </c>
      <c r="BQ187" s="10">
        <v>0.283768</v>
      </c>
      <c r="BR187" s="46">
        <f>BS187*(Y187^0.5)</f>
        <v>0.199425958641296</v>
      </c>
      <c r="BS187" s="10">
        <v>0.089186</v>
      </c>
      <c r="BT187" s="10">
        <v>0.628815</v>
      </c>
      <c r="BU187" s="46">
        <f>BV187*(Y187^0.5)</f>
        <v>0.199645093303091</v>
      </c>
      <c r="BV187" s="10">
        <v>0.089284</v>
      </c>
      <c r="BW187" s="46">
        <f>LN(BT187)-LN(BQ187)</f>
        <v>0.795680092885329</v>
      </c>
      <c r="BX187" s="46">
        <f>(BU187^2)/(Y187*(BT187^2))+(BR187^2)/(Y187*(BQ187^2))</f>
        <v>0.118939943064738</v>
      </c>
    </row>
    <row r="188" spans="1:84">
      <c r="A188" s="1">
        <v>39</v>
      </c>
      <c r="B188" s="1" t="s">
        <v>254</v>
      </c>
      <c r="C188" s="1" t="s">
        <v>255</v>
      </c>
      <c r="D188" s="1" t="s">
        <v>196</v>
      </c>
      <c r="E188" s="1">
        <v>69.267</v>
      </c>
      <c r="F188" s="1" t="s">
        <v>197</v>
      </c>
      <c r="G188" s="6">
        <v>69.267</v>
      </c>
      <c r="H188" s="6">
        <v>-53.45</v>
      </c>
      <c r="I188" s="1">
        <v>1</v>
      </c>
      <c r="J188" s="1" t="s">
        <v>94</v>
      </c>
      <c r="K188" s="1" t="s">
        <v>176</v>
      </c>
      <c r="L188" s="7">
        <v>975</v>
      </c>
      <c r="M188" s="7">
        <v>-3</v>
      </c>
      <c r="N188" s="7">
        <v>418</v>
      </c>
      <c r="O188" s="28">
        <v>1</v>
      </c>
      <c r="P188" s="1" t="s">
        <v>75</v>
      </c>
      <c r="Q188" s="1" t="s">
        <v>75</v>
      </c>
      <c r="R188" s="1">
        <v>2019</v>
      </c>
      <c r="S188" s="35" t="s">
        <v>86</v>
      </c>
      <c r="T188" s="9">
        <v>2</v>
      </c>
      <c r="U188" s="34" t="s">
        <v>77</v>
      </c>
      <c r="V188" s="6">
        <v>0.71</v>
      </c>
      <c r="W188" s="6">
        <v>0.432999998331069</v>
      </c>
      <c r="Y188" s="9">
        <v>5</v>
      </c>
      <c r="Z188" s="1" t="s">
        <v>113</v>
      </c>
      <c r="AA188" s="1" t="s">
        <v>256</v>
      </c>
      <c r="AB188" s="10">
        <v>194.86</v>
      </c>
      <c r="AC188" s="46">
        <f t="shared" si="114"/>
        <v>80.5878899090924</v>
      </c>
      <c r="AD188" s="10">
        <v>36.04</v>
      </c>
      <c r="AE188" s="10">
        <v>427.28</v>
      </c>
      <c r="AF188" s="46">
        <f t="shared" si="115"/>
        <v>159.18567931821</v>
      </c>
      <c r="AG188" s="10">
        <v>71.19</v>
      </c>
      <c r="AH188" s="46">
        <f t="shared" ref="AH188:AH204" si="120">LN(AE188)-LN(AB188)</f>
        <v>0.78515818403432</v>
      </c>
      <c r="AI188" s="46">
        <f t="shared" ref="AI188:AI204" si="121">(AF188^2)/(Y188*(AE188^2))+(AC188^2)/(Y188*(AB188^2))</f>
        <v>0.0619673008688201</v>
      </c>
      <c r="AJ188" s="10">
        <v>137.54</v>
      </c>
      <c r="AK188" s="46">
        <f t="shared" si="116"/>
        <v>37.2752531849215</v>
      </c>
      <c r="AL188" s="10">
        <v>16.67</v>
      </c>
      <c r="AM188" s="10">
        <v>315.25</v>
      </c>
      <c r="AN188" s="46">
        <f t="shared" si="117"/>
        <v>73.6784398586181</v>
      </c>
      <c r="AO188" s="10">
        <v>32.95</v>
      </c>
      <c r="AP188" s="46">
        <f t="shared" si="106"/>
        <v>0.829451190953339</v>
      </c>
      <c r="AQ188" s="46">
        <f t="shared" si="107"/>
        <v>0.0256141847020173</v>
      </c>
      <c r="AR188" s="10">
        <v>-57.32</v>
      </c>
      <c r="AS188" s="46">
        <f t="shared" si="118"/>
        <v>53.28549990382</v>
      </c>
      <c r="AT188" s="10">
        <v>23.83</v>
      </c>
      <c r="AU188" s="10">
        <v>-112.03</v>
      </c>
      <c r="AV188" s="46">
        <f t="shared" si="119"/>
        <v>109.29900274019</v>
      </c>
      <c r="AW188" s="10">
        <v>48.88</v>
      </c>
      <c r="AX188" s="50">
        <f t="shared" ref="AX188:AX204" si="122">(((Y188-1)*(AV188^2)+(Y188-1)*(AS188^2))/(Y188+Y188-2))^0.5</f>
        <v>85.981441311483</v>
      </c>
      <c r="AY188" s="46">
        <f t="shared" ref="AY188:AY204" si="123">(AU188-AR188)/AX188</f>
        <v>-0.636300103435151</v>
      </c>
      <c r="AZ188" s="46">
        <f t="shared" ref="AZ188:AZ204" si="124">((Y188+Y188)/(Y188*Y188))+(AY188^2)/(2*(Y188+Y188))</f>
        <v>0.420243891081579</v>
      </c>
      <c r="BQ188" s="10">
        <v>0.157651</v>
      </c>
      <c r="BR188" s="46">
        <f>BS188*(Y188^0.5)</f>
        <v>0.0666214093216287</v>
      </c>
      <c r="BS188" s="10">
        <v>0.029794</v>
      </c>
      <c r="BT188" s="10">
        <v>1.14264</v>
      </c>
      <c r="BU188" s="46">
        <f>BV188*(Y188^0.5)</f>
        <v>1.99651801507024</v>
      </c>
      <c r="BV188" s="10">
        <v>0.89287</v>
      </c>
      <c r="BW188" s="46">
        <f>LN(BT188)-LN(BQ188)</f>
        <v>1.98071292441818</v>
      </c>
      <c r="BX188" s="46">
        <f>(BU188^2)/(Y188*(BT188^2))+(BR188^2)/(Y188*(BQ188^2))</f>
        <v>0.646317258399203</v>
      </c>
      <c r="BY188" s="10">
        <v>0.108591</v>
      </c>
      <c r="BZ188" s="46">
        <f>CA188*(Y188^0.5)</f>
        <v>0.052806981356635</v>
      </c>
      <c r="CA188" s="10">
        <v>0.023616</v>
      </c>
      <c r="CB188" s="10">
        <v>0.208164</v>
      </c>
      <c r="CC188" s="46">
        <f>CD188*(Y188^0.5)</f>
        <v>0.132424417763493</v>
      </c>
      <c r="CD188" s="10">
        <v>0.059222</v>
      </c>
      <c r="CE188" s="46">
        <f>LN(CB188)-LN(BY188)</f>
        <v>0.650737699429765</v>
      </c>
      <c r="CF188" s="46">
        <f>(CC188^2)/(Y188*(CB188^2))+(BZ188^2)/(Y188*(BY188^2))</f>
        <v>0.128234517075677</v>
      </c>
    </row>
    <row r="189" ht="14" customHeight="1" spans="1:52">
      <c r="A189" s="1">
        <v>40</v>
      </c>
      <c r="B189" s="1" t="s">
        <v>257</v>
      </c>
      <c r="C189" s="1" t="s">
        <v>258</v>
      </c>
      <c r="D189" s="1" t="s">
        <v>259</v>
      </c>
      <c r="E189" s="1">
        <v>44.625</v>
      </c>
      <c r="F189" s="1">
        <v>123.725</v>
      </c>
      <c r="G189" s="6">
        <v>44.625</v>
      </c>
      <c r="H189" s="6">
        <v>123.725</v>
      </c>
      <c r="I189" s="1">
        <v>1</v>
      </c>
      <c r="J189" s="1" t="s">
        <v>94</v>
      </c>
      <c r="K189" s="1" t="s">
        <v>160</v>
      </c>
      <c r="L189" s="7">
        <v>142</v>
      </c>
      <c r="M189" s="7">
        <v>6.4</v>
      </c>
      <c r="N189" s="7">
        <v>471</v>
      </c>
      <c r="O189" s="29">
        <v>2</v>
      </c>
      <c r="P189" s="1" t="s">
        <v>95</v>
      </c>
      <c r="Q189" s="1" t="s">
        <v>95</v>
      </c>
      <c r="R189" s="1">
        <v>2006</v>
      </c>
      <c r="S189" s="35" t="s">
        <v>86</v>
      </c>
      <c r="T189" s="9">
        <v>1</v>
      </c>
      <c r="U189" s="34" t="s">
        <v>87</v>
      </c>
      <c r="V189" s="6">
        <v>2.34</v>
      </c>
      <c r="W189" s="6">
        <v>0.432999998331069</v>
      </c>
      <c r="Y189" s="9">
        <v>6</v>
      </c>
      <c r="Z189" s="1" t="s">
        <v>113</v>
      </c>
      <c r="AA189" s="4" t="s">
        <v>98</v>
      </c>
      <c r="AB189" s="10">
        <v>13.6361</v>
      </c>
      <c r="AC189" s="46">
        <f t="shared" si="114"/>
        <v>1.42707272414548</v>
      </c>
      <c r="AD189" s="10">
        <v>0.582599999999999</v>
      </c>
      <c r="AE189" s="10">
        <v>13.2191</v>
      </c>
      <c r="AF189" s="46">
        <f t="shared" si="115"/>
        <v>1.7092539425141</v>
      </c>
      <c r="AG189" s="10">
        <v>0.697800000000001</v>
      </c>
      <c r="AH189" s="46">
        <f t="shared" si="120"/>
        <v>-0.0310579343402622</v>
      </c>
      <c r="AI189" s="46">
        <f t="shared" si="121"/>
        <v>0.0046119050277727</v>
      </c>
      <c r="AJ189" s="10">
        <v>6.71501</v>
      </c>
      <c r="AK189" s="46">
        <f t="shared" si="116"/>
        <v>0.853402226385659</v>
      </c>
      <c r="AL189" s="10">
        <v>0.3484</v>
      </c>
      <c r="AM189" s="10">
        <v>7.12455</v>
      </c>
      <c r="AN189" s="46">
        <f t="shared" si="117"/>
        <v>0.513192596010504</v>
      </c>
      <c r="AO189" s="10">
        <v>0.20951</v>
      </c>
      <c r="AP189" s="46">
        <f t="shared" si="106"/>
        <v>0.0592012470880652</v>
      </c>
      <c r="AQ189" s="46">
        <f t="shared" si="107"/>
        <v>0.00355668315340512</v>
      </c>
      <c r="AR189" s="10">
        <v>-6.5616</v>
      </c>
      <c r="AS189" s="46">
        <f t="shared" si="118"/>
        <v>0.591257834113001</v>
      </c>
      <c r="AT189" s="10">
        <v>0.241379999999999</v>
      </c>
      <c r="AU189" s="10">
        <v>-6.26454</v>
      </c>
      <c r="AV189" s="46">
        <f t="shared" si="119"/>
        <v>0.760174646775331</v>
      </c>
      <c r="AW189" s="10">
        <v>0.31034</v>
      </c>
      <c r="AX189" s="50">
        <f t="shared" si="122"/>
        <v>0.680974052369103</v>
      </c>
      <c r="AY189" s="46">
        <f t="shared" si="123"/>
        <v>0.436228075014798</v>
      </c>
      <c r="AZ189" s="46">
        <f t="shared" si="124"/>
        <v>0.341262288892963</v>
      </c>
    </row>
    <row r="190" ht="14" customHeight="1" spans="1:52">
      <c r="A190" s="1">
        <v>40</v>
      </c>
      <c r="B190" s="1" t="s">
        <v>257</v>
      </c>
      <c r="C190" s="1" t="s">
        <v>258</v>
      </c>
      <c r="D190" s="1" t="s">
        <v>259</v>
      </c>
      <c r="E190" s="1">
        <v>44.625</v>
      </c>
      <c r="F190" s="1">
        <v>123.725</v>
      </c>
      <c r="G190" s="6">
        <v>44.625</v>
      </c>
      <c r="H190" s="6">
        <v>123.725</v>
      </c>
      <c r="I190" s="1">
        <v>1</v>
      </c>
      <c r="J190" s="1" t="s">
        <v>94</v>
      </c>
      <c r="K190" s="1" t="s">
        <v>160</v>
      </c>
      <c r="L190" s="7">
        <v>142</v>
      </c>
      <c r="M190" s="7">
        <v>6.4</v>
      </c>
      <c r="N190" s="7">
        <v>471</v>
      </c>
      <c r="O190" s="29">
        <v>2</v>
      </c>
      <c r="P190" s="1" t="s">
        <v>95</v>
      </c>
      <c r="Q190" s="1" t="s">
        <v>95</v>
      </c>
      <c r="R190" s="1">
        <v>2007</v>
      </c>
      <c r="S190" s="35" t="s">
        <v>86</v>
      </c>
      <c r="T190" s="9">
        <v>2</v>
      </c>
      <c r="U190" s="34" t="s">
        <v>87</v>
      </c>
      <c r="V190" s="6">
        <v>2.34</v>
      </c>
      <c r="W190" s="6">
        <v>0.432999998331069</v>
      </c>
      <c r="Y190" s="9">
        <v>6</v>
      </c>
      <c r="Z190" s="1" t="s">
        <v>113</v>
      </c>
      <c r="AA190" s="4" t="s">
        <v>98</v>
      </c>
      <c r="AB190" s="10">
        <v>12.4829</v>
      </c>
      <c r="AC190" s="46">
        <f t="shared" si="114"/>
        <v>1.71194838123116</v>
      </c>
      <c r="AD190" s="10">
        <v>0.6989</v>
      </c>
      <c r="AE190" s="10">
        <v>11.3648</v>
      </c>
      <c r="AF190" s="46">
        <f t="shared" si="115"/>
        <v>1.99388465062551</v>
      </c>
      <c r="AG190" s="10">
        <v>0.814</v>
      </c>
      <c r="AH190" s="46">
        <f t="shared" si="120"/>
        <v>-0.0938388484806012</v>
      </c>
      <c r="AI190" s="46">
        <f t="shared" si="121"/>
        <v>0.00826481520552231</v>
      </c>
      <c r="AJ190" s="10">
        <v>5.97209</v>
      </c>
      <c r="AK190" s="46">
        <f t="shared" si="116"/>
        <v>0.512653708267091</v>
      </c>
      <c r="AL190" s="10">
        <v>0.20929</v>
      </c>
      <c r="AM190" s="10">
        <v>5.89392</v>
      </c>
      <c r="AN190" s="46">
        <f t="shared" si="117"/>
        <v>0.511061539934285</v>
      </c>
      <c r="AO190" s="10">
        <v>0.208640000000001</v>
      </c>
      <c r="AP190" s="46">
        <f t="shared" si="106"/>
        <v>-0.0131756387934108</v>
      </c>
      <c r="AQ190" s="46">
        <f t="shared" si="107"/>
        <v>0.00248123252166969</v>
      </c>
      <c r="AR190" s="10">
        <v>-7.11656</v>
      </c>
      <c r="AS190" s="46">
        <f t="shared" si="118"/>
        <v>0.337858120222084</v>
      </c>
      <c r="AT190" s="10">
        <v>0.13793</v>
      </c>
      <c r="AU190" s="10">
        <v>-6.71605</v>
      </c>
      <c r="AV190" s="46">
        <f t="shared" si="119"/>
        <v>1.09719994048487</v>
      </c>
      <c r="AW190" s="10">
        <v>0.447929999999999</v>
      </c>
      <c r="AX190" s="50">
        <f t="shared" si="122"/>
        <v>0.811786862051855</v>
      </c>
      <c r="AY190" s="46">
        <f t="shared" si="123"/>
        <v>0.493368418143254</v>
      </c>
      <c r="AZ190" s="46">
        <f t="shared" si="124"/>
        <v>0.343475516500882</v>
      </c>
    </row>
    <row r="191" ht="14" customHeight="1" spans="1:52">
      <c r="A191" s="1">
        <v>40</v>
      </c>
      <c r="B191" s="1" t="s">
        <v>257</v>
      </c>
      <c r="C191" s="1" t="s">
        <v>258</v>
      </c>
      <c r="D191" s="1" t="s">
        <v>259</v>
      </c>
      <c r="E191" s="1">
        <v>44.625</v>
      </c>
      <c r="F191" s="1">
        <v>123.725</v>
      </c>
      <c r="G191" s="6">
        <v>44.625</v>
      </c>
      <c r="H191" s="6">
        <v>123.725</v>
      </c>
      <c r="I191" s="1">
        <v>1</v>
      </c>
      <c r="J191" s="1" t="s">
        <v>94</v>
      </c>
      <c r="K191" s="1" t="s">
        <v>160</v>
      </c>
      <c r="L191" s="7">
        <v>142</v>
      </c>
      <c r="M191" s="7">
        <v>6.4</v>
      </c>
      <c r="N191" s="7">
        <v>471</v>
      </c>
      <c r="O191" s="29">
        <v>2</v>
      </c>
      <c r="P191" s="1" t="s">
        <v>95</v>
      </c>
      <c r="Q191" s="1" t="s">
        <v>95</v>
      </c>
      <c r="R191" s="1">
        <v>2008</v>
      </c>
      <c r="S191" s="35" t="s">
        <v>86</v>
      </c>
      <c r="T191" s="9">
        <v>3</v>
      </c>
      <c r="U191" s="34" t="s">
        <v>87</v>
      </c>
      <c r="V191" s="6">
        <v>2.34</v>
      </c>
      <c r="W191" s="6">
        <v>0.432999998331069</v>
      </c>
      <c r="Y191" s="9">
        <v>6</v>
      </c>
      <c r="Z191" s="1" t="s">
        <v>113</v>
      </c>
      <c r="AA191" s="4" t="s">
        <v>98</v>
      </c>
      <c r="AB191" s="10">
        <v>12.1449</v>
      </c>
      <c r="AC191" s="46">
        <f t="shared" si="114"/>
        <v>0.854626971257051</v>
      </c>
      <c r="AD191" s="10">
        <v>0.3489</v>
      </c>
      <c r="AE191" s="10">
        <v>12.0746</v>
      </c>
      <c r="AF191" s="46">
        <f t="shared" si="115"/>
        <v>0.572445752888426</v>
      </c>
      <c r="AG191" s="10">
        <v>0.233699999999999</v>
      </c>
      <c r="AH191" s="46">
        <f t="shared" si="120"/>
        <v>-0.0058052558831978</v>
      </c>
      <c r="AI191" s="46">
        <f t="shared" si="121"/>
        <v>0.00119990777128487</v>
      </c>
      <c r="AJ191" s="10">
        <v>5.22809</v>
      </c>
      <c r="AK191" s="46">
        <f t="shared" si="116"/>
        <v>0.512139315421107</v>
      </c>
      <c r="AL191" s="10">
        <v>0.20908</v>
      </c>
      <c r="AM191" s="10">
        <v>6.12684</v>
      </c>
      <c r="AN191" s="46">
        <f t="shared" si="117"/>
        <v>0.512139315421107</v>
      </c>
      <c r="AO191" s="10">
        <v>0.20908</v>
      </c>
      <c r="AP191" s="46">
        <f t="shared" si="106"/>
        <v>0.158633108870585</v>
      </c>
      <c r="AQ191" s="46">
        <f t="shared" si="107"/>
        <v>0.00276386618548443</v>
      </c>
      <c r="AR191" s="10">
        <v>-6.80741</v>
      </c>
      <c r="AS191" s="46">
        <f t="shared" si="118"/>
        <v>0.33869094673463</v>
      </c>
      <c r="AT191" s="10">
        <v>0.13827</v>
      </c>
      <c r="AU191" s="10">
        <v>-5.54585</v>
      </c>
      <c r="AV191" s="46">
        <f t="shared" si="119"/>
        <v>0.421483700040704</v>
      </c>
      <c r="AW191" s="10">
        <v>0.172070000000001</v>
      </c>
      <c r="AX191" s="50">
        <f t="shared" si="122"/>
        <v>0.382334975381538</v>
      </c>
      <c r="AY191" s="46">
        <f t="shared" si="123"/>
        <v>3.29961965614334</v>
      </c>
      <c r="AZ191" s="46">
        <f t="shared" si="124"/>
        <v>0.786978744800311</v>
      </c>
    </row>
    <row r="192" ht="14" customHeight="1" spans="1:52">
      <c r="A192" s="1">
        <v>40</v>
      </c>
      <c r="B192" s="1" t="s">
        <v>257</v>
      </c>
      <c r="C192" s="1" t="s">
        <v>258</v>
      </c>
      <c r="D192" s="1" t="s">
        <v>259</v>
      </c>
      <c r="E192" s="1">
        <v>44.625</v>
      </c>
      <c r="F192" s="1">
        <v>123.725</v>
      </c>
      <c r="G192" s="6">
        <v>44.625</v>
      </c>
      <c r="H192" s="6">
        <v>123.725</v>
      </c>
      <c r="I192" s="1">
        <v>1</v>
      </c>
      <c r="J192" s="1" t="s">
        <v>94</v>
      </c>
      <c r="K192" s="1" t="s">
        <v>160</v>
      </c>
      <c r="L192" s="7">
        <v>142</v>
      </c>
      <c r="M192" s="7">
        <v>6.4</v>
      </c>
      <c r="N192" s="7">
        <v>471</v>
      </c>
      <c r="O192" s="29">
        <v>2</v>
      </c>
      <c r="P192" s="1" t="s">
        <v>95</v>
      </c>
      <c r="Q192" s="1" t="s">
        <v>95</v>
      </c>
      <c r="R192" s="1">
        <v>2009</v>
      </c>
      <c r="S192" s="35" t="s">
        <v>86</v>
      </c>
      <c r="T192" s="9">
        <v>4</v>
      </c>
      <c r="U192" s="34" t="s">
        <v>87</v>
      </c>
      <c r="V192" s="6">
        <v>2.34</v>
      </c>
      <c r="W192" s="6">
        <v>0.432999998331069</v>
      </c>
      <c r="Y192" s="9">
        <v>6</v>
      </c>
      <c r="Z192" s="1" t="s">
        <v>113</v>
      </c>
      <c r="AA192" s="4" t="s">
        <v>98</v>
      </c>
      <c r="AB192" s="10">
        <v>9.71487</v>
      </c>
      <c r="AC192" s="46">
        <f t="shared" si="114"/>
        <v>0.854455506975058</v>
      </c>
      <c r="AD192" s="10">
        <v>0.348830000000001</v>
      </c>
      <c r="AE192" s="10">
        <v>11.6203</v>
      </c>
      <c r="AF192" s="46">
        <f t="shared" si="115"/>
        <v>0.854626971257051</v>
      </c>
      <c r="AG192" s="10">
        <v>0.3489</v>
      </c>
      <c r="AH192" s="46">
        <f t="shared" si="120"/>
        <v>0.17909586727558</v>
      </c>
      <c r="AI192" s="46">
        <f t="shared" si="121"/>
        <v>0.00219080223903315</v>
      </c>
      <c r="AJ192" s="10">
        <v>4.97287</v>
      </c>
      <c r="AK192" s="46">
        <f t="shared" si="116"/>
        <v>0.17090089935398</v>
      </c>
      <c r="AL192" s="10">
        <v>0.0697699999999992</v>
      </c>
      <c r="AM192" s="10">
        <v>5.6619</v>
      </c>
      <c r="AN192" s="46">
        <f t="shared" si="117"/>
        <v>1.02533191143161</v>
      </c>
      <c r="AO192" s="10">
        <v>0.41859</v>
      </c>
      <c r="AP192" s="46">
        <f t="shared" si="106"/>
        <v>0.129762386701427</v>
      </c>
      <c r="AQ192" s="46">
        <f t="shared" si="107"/>
        <v>0.00566263909466632</v>
      </c>
      <c r="AR192" s="10">
        <v>-4.88131</v>
      </c>
      <c r="AS192" s="46">
        <f t="shared" si="118"/>
        <v>0.928283127822541</v>
      </c>
      <c r="AT192" s="10">
        <v>0.37897</v>
      </c>
      <c r="AU192" s="10">
        <v>-5.92874</v>
      </c>
      <c r="AV192" s="46">
        <f t="shared" si="119"/>
        <v>1.01357436066625</v>
      </c>
      <c r="AW192" s="10">
        <v>0.41379</v>
      </c>
      <c r="AX192" s="50">
        <f t="shared" si="122"/>
        <v>0.971864843998382</v>
      </c>
      <c r="AY192" s="46">
        <f t="shared" si="123"/>
        <v>-1.07775274151366</v>
      </c>
      <c r="AZ192" s="46">
        <f t="shared" si="124"/>
        <v>0.381731290493342</v>
      </c>
    </row>
    <row r="193" spans="1:52">
      <c r="A193" s="1">
        <v>41</v>
      </c>
      <c r="B193" s="1" t="s">
        <v>260</v>
      </c>
      <c r="C193" s="1" t="s">
        <v>261</v>
      </c>
      <c r="D193" s="1" t="s">
        <v>196</v>
      </c>
      <c r="E193" s="1">
        <v>76.55</v>
      </c>
      <c r="F193" s="1" t="s">
        <v>262</v>
      </c>
      <c r="G193" s="6">
        <v>76.55</v>
      </c>
      <c r="H193" s="6">
        <v>-68.5</v>
      </c>
      <c r="I193" s="1">
        <v>3</v>
      </c>
      <c r="J193" s="1" t="s">
        <v>263</v>
      </c>
      <c r="K193" s="1" t="s">
        <v>264</v>
      </c>
      <c r="L193" s="7">
        <v>150</v>
      </c>
      <c r="M193" s="7">
        <v>-11.6</v>
      </c>
      <c r="N193" s="7">
        <v>1220</v>
      </c>
      <c r="O193" s="28">
        <v>1</v>
      </c>
      <c r="P193" s="1" t="s">
        <v>75</v>
      </c>
      <c r="Q193" s="1" t="s">
        <v>75</v>
      </c>
      <c r="R193" s="1">
        <v>2004</v>
      </c>
      <c r="S193" s="35" t="s">
        <v>86</v>
      </c>
      <c r="T193" s="9">
        <v>1</v>
      </c>
      <c r="U193" s="34" t="s">
        <v>77</v>
      </c>
      <c r="V193" s="6">
        <v>1.9</v>
      </c>
      <c r="W193" s="6">
        <v>0.432999998331069</v>
      </c>
      <c r="Y193" s="9">
        <v>5</v>
      </c>
      <c r="Z193" s="1" t="s">
        <v>265</v>
      </c>
      <c r="AA193" s="1" t="s">
        <v>98</v>
      </c>
      <c r="AB193" s="10">
        <v>5.0339775</v>
      </c>
      <c r="AC193" s="46">
        <f t="shared" ref="AC193:AC198" si="125">AB193*0.3058</f>
        <v>1.5393903195</v>
      </c>
      <c r="AE193" s="10">
        <v>5.80841</v>
      </c>
      <c r="AF193" s="46">
        <f t="shared" ref="AF193:AF198" si="126">AE193*0.2904</f>
        <v>1.686762264</v>
      </c>
      <c r="AH193" s="46">
        <f t="shared" si="120"/>
        <v>0.143096440221017</v>
      </c>
      <c r="AI193" s="46">
        <f t="shared" si="121"/>
        <v>0.03556916</v>
      </c>
      <c r="AJ193" s="10">
        <v>3.7037025</v>
      </c>
      <c r="AK193" s="46">
        <f t="shared" ref="AK193:AK198" si="127">AJ193*0.3287</f>
        <v>1.21740701175</v>
      </c>
      <c r="AM193" s="10">
        <v>5.0185175</v>
      </c>
      <c r="AN193" s="46">
        <f t="shared" ref="AN193:AN198" si="128">AM193*0.2798</f>
        <v>1.4041811965</v>
      </c>
      <c r="AP193" s="46">
        <f t="shared" si="106"/>
        <v>0.303801576379667</v>
      </c>
      <c r="AQ193" s="46">
        <f t="shared" si="107"/>
        <v>0.037266346</v>
      </c>
      <c r="AR193" s="10">
        <v>-1.1860455</v>
      </c>
      <c r="AS193" s="46">
        <f t="shared" ref="AS193:AS198" si="129">ABS(AR193)*0.4201</f>
        <v>0.49825771455</v>
      </c>
      <c r="AU193" s="10">
        <v>-0.83721</v>
      </c>
      <c r="AV193" s="46">
        <f t="shared" ref="AV193:AV198" si="130">ABS(AU193)*0.4327</f>
        <v>0.362260767</v>
      </c>
      <c r="AX193" s="50">
        <f t="shared" si="122"/>
        <v>0.43559936490772</v>
      </c>
      <c r="AY193" s="46">
        <f t="shared" si="123"/>
        <v>0.800817283271062</v>
      </c>
      <c r="AZ193" s="46">
        <f t="shared" si="124"/>
        <v>0.432065416059282</v>
      </c>
    </row>
    <row r="194" spans="1:52">
      <c r="A194" s="1">
        <v>41</v>
      </c>
      <c r="B194" s="1" t="s">
        <v>260</v>
      </c>
      <c r="C194" s="1" t="s">
        <v>261</v>
      </c>
      <c r="D194" s="1" t="s">
        <v>196</v>
      </c>
      <c r="E194" s="1">
        <v>76.55</v>
      </c>
      <c r="F194" s="1" t="s">
        <v>262</v>
      </c>
      <c r="G194" s="6">
        <v>76.55</v>
      </c>
      <c r="H194" s="6">
        <v>-68.5</v>
      </c>
      <c r="I194" s="1">
        <v>3</v>
      </c>
      <c r="J194" s="1" t="s">
        <v>263</v>
      </c>
      <c r="K194" s="1" t="s">
        <v>264</v>
      </c>
      <c r="L194" s="7">
        <v>150</v>
      </c>
      <c r="M194" s="7">
        <v>-11.6</v>
      </c>
      <c r="N194" s="7">
        <v>1220</v>
      </c>
      <c r="O194" s="28">
        <v>1</v>
      </c>
      <c r="P194" s="1" t="s">
        <v>75</v>
      </c>
      <c r="Q194" s="1" t="s">
        <v>75</v>
      </c>
      <c r="R194" s="1">
        <v>2004</v>
      </c>
      <c r="S194" s="35" t="s">
        <v>86</v>
      </c>
      <c r="T194" s="9">
        <v>1</v>
      </c>
      <c r="U194" s="34" t="s">
        <v>77</v>
      </c>
      <c r="V194" s="6">
        <v>1.9</v>
      </c>
      <c r="W194" s="6">
        <v>0.432999998331069</v>
      </c>
      <c r="Y194" s="9">
        <v>5</v>
      </c>
      <c r="Z194" s="1" t="s">
        <v>266</v>
      </c>
      <c r="AA194" s="1" t="s">
        <v>98</v>
      </c>
      <c r="AB194" s="10">
        <v>1.8081405</v>
      </c>
      <c r="AC194" s="46">
        <f t="shared" si="125"/>
        <v>0.5529293649</v>
      </c>
      <c r="AE194" s="10">
        <v>3.19048725</v>
      </c>
      <c r="AF194" s="46">
        <f t="shared" si="126"/>
        <v>0.9265174974</v>
      </c>
      <c r="AH194" s="46">
        <f t="shared" si="120"/>
        <v>0.567874678951749</v>
      </c>
      <c r="AI194" s="46">
        <f t="shared" si="121"/>
        <v>0.03556916</v>
      </c>
      <c r="AJ194" s="10">
        <v>0.9629645</v>
      </c>
      <c r="AK194" s="46">
        <f t="shared" si="127"/>
        <v>0.31652643115</v>
      </c>
      <c r="AM194" s="10">
        <v>1.2037035</v>
      </c>
      <c r="AN194" s="46">
        <f t="shared" si="128"/>
        <v>0.3367962393</v>
      </c>
      <c r="AP194" s="46">
        <f t="shared" si="106"/>
        <v>0.223141785930854</v>
      </c>
      <c r="AQ194" s="46">
        <f t="shared" si="107"/>
        <v>0.037266346</v>
      </c>
      <c r="AR194" s="10">
        <v>-0.6976745</v>
      </c>
      <c r="AS194" s="46">
        <f t="shared" si="129"/>
        <v>0.29309305745</v>
      </c>
      <c r="AU194" s="10">
        <v>-2.0697675</v>
      </c>
      <c r="AV194" s="46">
        <f t="shared" si="130"/>
        <v>0.89558839725</v>
      </c>
      <c r="AX194" s="50">
        <f t="shared" si="122"/>
        <v>0.666326540674395</v>
      </c>
      <c r="AY194" s="46">
        <f t="shared" si="123"/>
        <v>-2.05919007610186</v>
      </c>
      <c r="AZ194" s="46">
        <f t="shared" si="124"/>
        <v>0.61201318847582</v>
      </c>
    </row>
    <row r="195" spans="1:52">
      <c r="A195" s="1">
        <v>41</v>
      </c>
      <c r="B195" s="1" t="s">
        <v>260</v>
      </c>
      <c r="C195" s="1" t="s">
        <v>261</v>
      </c>
      <c r="D195" s="1" t="s">
        <v>196</v>
      </c>
      <c r="E195" s="1">
        <v>76.55</v>
      </c>
      <c r="F195" s="1" t="s">
        <v>262</v>
      </c>
      <c r="G195" s="6">
        <v>76.55</v>
      </c>
      <c r="H195" s="6">
        <v>-68.5</v>
      </c>
      <c r="I195" s="1">
        <v>3</v>
      </c>
      <c r="J195" s="1" t="s">
        <v>263</v>
      </c>
      <c r="K195" s="1" t="s">
        <v>264</v>
      </c>
      <c r="L195" s="7">
        <v>150</v>
      </c>
      <c r="M195" s="7">
        <v>-11.6</v>
      </c>
      <c r="N195" s="7">
        <v>1220</v>
      </c>
      <c r="O195" s="28">
        <v>1</v>
      </c>
      <c r="P195" s="1" t="s">
        <v>75</v>
      </c>
      <c r="Q195" s="1" t="s">
        <v>75</v>
      </c>
      <c r="R195" s="1">
        <v>2005</v>
      </c>
      <c r="S195" s="35" t="s">
        <v>86</v>
      </c>
      <c r="T195" s="9">
        <v>2</v>
      </c>
      <c r="U195" s="34" t="s">
        <v>77</v>
      </c>
      <c r="V195" s="6">
        <v>1.9</v>
      </c>
      <c r="W195" s="6">
        <v>0.432999998331069</v>
      </c>
      <c r="Y195" s="9">
        <v>5</v>
      </c>
      <c r="Z195" s="1" t="s">
        <v>265</v>
      </c>
      <c r="AA195" s="1" t="s">
        <v>98</v>
      </c>
      <c r="AB195" s="10">
        <v>5.069591</v>
      </c>
      <c r="AC195" s="46">
        <f t="shared" si="125"/>
        <v>1.5502809278</v>
      </c>
      <c r="AE195" s="10">
        <v>6.601892</v>
      </c>
      <c r="AF195" s="46">
        <f t="shared" si="126"/>
        <v>1.9171894368</v>
      </c>
      <c r="AH195" s="46">
        <f t="shared" si="120"/>
        <v>0.264096130880405</v>
      </c>
      <c r="AI195" s="46">
        <f t="shared" si="121"/>
        <v>0.03556916</v>
      </c>
      <c r="AJ195" s="10">
        <v>3.614813</v>
      </c>
      <c r="AK195" s="46">
        <f t="shared" si="127"/>
        <v>1.1881890331</v>
      </c>
      <c r="AM195" s="10">
        <v>6.133334</v>
      </c>
      <c r="AN195" s="46">
        <f t="shared" si="128"/>
        <v>1.7161068532</v>
      </c>
      <c r="AP195" s="46">
        <f t="shared" si="106"/>
        <v>0.528698359277065</v>
      </c>
      <c r="AQ195" s="46">
        <f t="shared" si="107"/>
        <v>0.037266346</v>
      </c>
      <c r="AR195" s="10">
        <v>-1.6558136</v>
      </c>
      <c r="AS195" s="46">
        <f t="shared" si="129"/>
        <v>0.69560729336</v>
      </c>
      <c r="AU195" s="10">
        <v>-0.5860467</v>
      </c>
      <c r="AV195" s="46">
        <f t="shared" si="130"/>
        <v>0.25358240709</v>
      </c>
      <c r="AX195" s="50">
        <f t="shared" si="122"/>
        <v>0.52353297114947</v>
      </c>
      <c r="AY195" s="46">
        <f t="shared" si="123"/>
        <v>2.04336108507401</v>
      </c>
      <c r="AZ195" s="46">
        <f t="shared" si="124"/>
        <v>0.608766226199741</v>
      </c>
    </row>
    <row r="196" spans="1:52">
      <c r="A196" s="1">
        <v>41</v>
      </c>
      <c r="B196" s="1" t="s">
        <v>260</v>
      </c>
      <c r="C196" s="1" t="s">
        <v>261</v>
      </c>
      <c r="D196" s="1" t="s">
        <v>196</v>
      </c>
      <c r="E196" s="1">
        <v>76.55</v>
      </c>
      <c r="F196" s="1" t="s">
        <v>262</v>
      </c>
      <c r="G196" s="6">
        <v>76.55</v>
      </c>
      <c r="H196" s="6">
        <v>-68.5</v>
      </c>
      <c r="I196" s="1">
        <v>3</v>
      </c>
      <c r="J196" s="1" t="s">
        <v>263</v>
      </c>
      <c r="K196" s="1" t="s">
        <v>264</v>
      </c>
      <c r="L196" s="7">
        <v>150</v>
      </c>
      <c r="M196" s="7">
        <v>-11.6</v>
      </c>
      <c r="N196" s="7">
        <v>1220</v>
      </c>
      <c r="O196" s="28">
        <v>1</v>
      </c>
      <c r="P196" s="1" t="s">
        <v>75</v>
      </c>
      <c r="Q196" s="1" t="s">
        <v>75</v>
      </c>
      <c r="R196" s="1">
        <v>2005</v>
      </c>
      <c r="S196" s="35" t="s">
        <v>86</v>
      </c>
      <c r="T196" s="9">
        <v>2</v>
      </c>
      <c r="U196" s="34" t="s">
        <v>77</v>
      </c>
      <c r="V196" s="6">
        <v>1.9</v>
      </c>
      <c r="W196" s="6">
        <v>0.41100001335144</v>
      </c>
      <c r="Y196" s="9">
        <v>5</v>
      </c>
      <c r="Z196" s="1" t="s">
        <v>266</v>
      </c>
      <c r="AA196" s="1" t="s">
        <v>98</v>
      </c>
      <c r="AB196" s="10">
        <v>1.9505619</v>
      </c>
      <c r="AC196" s="46">
        <f t="shared" si="125"/>
        <v>0.59648182902</v>
      </c>
      <c r="AE196" s="10">
        <v>2.0465527</v>
      </c>
      <c r="AF196" s="46">
        <f t="shared" si="126"/>
        <v>0.59431890408</v>
      </c>
      <c r="AH196" s="46">
        <f t="shared" si="120"/>
        <v>0.0480392829879763</v>
      </c>
      <c r="AI196" s="46">
        <f t="shared" si="121"/>
        <v>0.03556916</v>
      </c>
      <c r="AJ196" s="10">
        <v>1.1037047</v>
      </c>
      <c r="AK196" s="46">
        <f t="shared" si="127"/>
        <v>0.36278773489</v>
      </c>
      <c r="AM196" s="10">
        <v>0.9259255</v>
      </c>
      <c r="AN196" s="46">
        <f t="shared" si="128"/>
        <v>0.2590739549</v>
      </c>
      <c r="AP196" s="46">
        <f t="shared" si="106"/>
        <v>-0.17563393132742</v>
      </c>
      <c r="AQ196" s="46">
        <f t="shared" si="107"/>
        <v>0.037266346</v>
      </c>
      <c r="AR196" s="10">
        <v>-1.05116127</v>
      </c>
      <c r="AS196" s="46">
        <f t="shared" si="129"/>
        <v>0.441592849527</v>
      </c>
      <c r="AU196" s="10">
        <v>-1.6000012</v>
      </c>
      <c r="AV196" s="46">
        <f t="shared" si="130"/>
        <v>0.69232051924</v>
      </c>
      <c r="AX196" s="50">
        <f t="shared" si="122"/>
        <v>0.58065133518925</v>
      </c>
      <c r="AY196" s="46">
        <f t="shared" si="123"/>
        <v>-0.94521427359005</v>
      </c>
      <c r="AZ196" s="46">
        <f t="shared" si="124"/>
        <v>0.444671501149918</v>
      </c>
    </row>
    <row r="197" spans="1:52">
      <c r="A197" s="1">
        <v>41</v>
      </c>
      <c r="B197" s="1" t="s">
        <v>260</v>
      </c>
      <c r="C197" s="1" t="s">
        <v>261</v>
      </c>
      <c r="D197" s="1" t="s">
        <v>196</v>
      </c>
      <c r="E197" s="1">
        <v>76.55</v>
      </c>
      <c r="F197" s="1" t="s">
        <v>262</v>
      </c>
      <c r="G197" s="6">
        <v>76.55</v>
      </c>
      <c r="H197" s="6">
        <v>-68.5</v>
      </c>
      <c r="I197" s="1">
        <v>3</v>
      </c>
      <c r="J197" s="1" t="s">
        <v>263</v>
      </c>
      <c r="K197" s="1" t="s">
        <v>264</v>
      </c>
      <c r="L197" s="7">
        <v>150</v>
      </c>
      <c r="M197" s="7">
        <v>-11.6</v>
      </c>
      <c r="N197" s="7">
        <v>1220</v>
      </c>
      <c r="O197" s="28">
        <v>1</v>
      </c>
      <c r="P197" s="1" t="s">
        <v>75</v>
      </c>
      <c r="Q197" s="1" t="s">
        <v>75</v>
      </c>
      <c r="R197" s="1">
        <v>2006</v>
      </c>
      <c r="S197" s="35" t="s">
        <v>86</v>
      </c>
      <c r="T197" s="9">
        <v>3</v>
      </c>
      <c r="U197" s="34" t="s">
        <v>77</v>
      </c>
      <c r="V197" s="6">
        <v>1.9</v>
      </c>
      <c r="W197" s="6">
        <v>0.41100001335144</v>
      </c>
      <c r="Y197" s="9">
        <v>5</v>
      </c>
      <c r="Z197" s="1" t="s">
        <v>265</v>
      </c>
      <c r="AA197" s="1" t="s">
        <v>98</v>
      </c>
      <c r="AB197" s="10">
        <v>3.59504825833333</v>
      </c>
      <c r="AC197" s="46">
        <f t="shared" si="125"/>
        <v>1.09936575739833</v>
      </c>
      <c r="AE197" s="10">
        <v>4.19703933333333</v>
      </c>
      <c r="AF197" s="46">
        <f t="shared" si="126"/>
        <v>1.2188202224</v>
      </c>
      <c r="AH197" s="46">
        <f t="shared" si="120"/>
        <v>0.154821941261444</v>
      </c>
      <c r="AI197" s="46">
        <f t="shared" si="121"/>
        <v>0.03556916</v>
      </c>
      <c r="AJ197" s="10">
        <v>3.24074083333333</v>
      </c>
      <c r="AK197" s="46">
        <f t="shared" si="127"/>
        <v>1.06523151191667</v>
      </c>
      <c r="AM197" s="10">
        <v>5.40740833333333</v>
      </c>
      <c r="AN197" s="46">
        <f t="shared" si="128"/>
        <v>1.51299285166667</v>
      </c>
      <c r="AP197" s="46">
        <f t="shared" si="106"/>
        <v>0.511967971006202</v>
      </c>
      <c r="AQ197" s="46">
        <f t="shared" si="107"/>
        <v>0.037266346</v>
      </c>
      <c r="AR197" s="10">
        <v>-0.573643666666667</v>
      </c>
      <c r="AS197" s="46">
        <f t="shared" si="129"/>
        <v>0.240987704366667</v>
      </c>
      <c r="AU197" s="10">
        <v>0.891471666666667</v>
      </c>
      <c r="AV197" s="46">
        <f t="shared" si="130"/>
        <v>0.385739790166667</v>
      </c>
      <c r="AX197" s="50">
        <f t="shared" si="122"/>
        <v>0.321613323242166</v>
      </c>
      <c r="AY197" s="46">
        <f t="shared" si="123"/>
        <v>4.55551815628652</v>
      </c>
      <c r="AZ197" s="46">
        <f t="shared" si="124"/>
        <v>1.43763728361281</v>
      </c>
    </row>
    <row r="198" spans="1:52">
      <c r="A198" s="1">
        <v>41</v>
      </c>
      <c r="B198" s="1" t="s">
        <v>260</v>
      </c>
      <c r="C198" s="1" t="s">
        <v>261</v>
      </c>
      <c r="D198" s="1" t="s">
        <v>196</v>
      </c>
      <c r="E198" s="1">
        <v>76.55</v>
      </c>
      <c r="F198" s="1" t="s">
        <v>262</v>
      </c>
      <c r="G198" s="6">
        <v>76.55</v>
      </c>
      <c r="H198" s="6">
        <v>-68.5</v>
      </c>
      <c r="I198" s="1">
        <v>3</v>
      </c>
      <c r="J198" s="1" t="s">
        <v>263</v>
      </c>
      <c r="K198" s="1" t="s">
        <v>264</v>
      </c>
      <c r="L198" s="7">
        <v>150</v>
      </c>
      <c r="M198" s="7">
        <v>-11.6</v>
      </c>
      <c r="N198" s="7">
        <v>1220</v>
      </c>
      <c r="O198" s="28">
        <v>1</v>
      </c>
      <c r="P198" s="1" t="s">
        <v>75</v>
      </c>
      <c r="Q198" s="1" t="s">
        <v>75</v>
      </c>
      <c r="R198" s="1">
        <v>2006</v>
      </c>
      <c r="S198" s="35" t="s">
        <v>86</v>
      </c>
      <c r="T198" s="9">
        <v>3</v>
      </c>
      <c r="U198" s="34" t="s">
        <v>77</v>
      </c>
      <c r="V198" s="6">
        <v>1.9</v>
      </c>
      <c r="W198" s="6">
        <v>0.41100001335144</v>
      </c>
      <c r="Y198" s="9">
        <v>5</v>
      </c>
      <c r="Z198" s="1" t="s">
        <v>266</v>
      </c>
      <c r="AA198" s="1" t="s">
        <v>98</v>
      </c>
      <c r="AB198" s="10">
        <v>2.10247258333333</v>
      </c>
      <c r="AC198" s="46">
        <f t="shared" si="125"/>
        <v>0.642936115983332</v>
      </c>
      <c r="AE198" s="10">
        <v>3.3813582</v>
      </c>
      <c r="AF198" s="46">
        <f t="shared" si="126"/>
        <v>0.98194642128</v>
      </c>
      <c r="AH198" s="46">
        <f t="shared" si="120"/>
        <v>0.475163390352431</v>
      </c>
      <c r="AI198" s="46">
        <f t="shared" si="121"/>
        <v>0.03556916</v>
      </c>
      <c r="AJ198" s="10">
        <v>1.36419766666667</v>
      </c>
      <c r="AK198" s="46">
        <f t="shared" si="127"/>
        <v>0.448411773033334</v>
      </c>
      <c r="AM198" s="10">
        <v>1.13580308333333</v>
      </c>
      <c r="AN198" s="46">
        <f t="shared" si="128"/>
        <v>0.317797702716666</v>
      </c>
      <c r="AP198" s="46">
        <f t="shared" si="106"/>
        <v>-0.183226502695556</v>
      </c>
      <c r="AQ198" s="46">
        <f t="shared" si="107"/>
        <v>0.037266346</v>
      </c>
      <c r="AR198" s="10">
        <v>-0.937984633333333</v>
      </c>
      <c r="AS198" s="46">
        <f t="shared" si="129"/>
        <v>0.394047344463333</v>
      </c>
      <c r="AU198" s="10">
        <v>-1.86821714166667</v>
      </c>
      <c r="AV198" s="46">
        <f t="shared" si="130"/>
        <v>0.808377557199168</v>
      </c>
      <c r="AX198" s="50">
        <f t="shared" si="122"/>
        <v>0.635903917530746</v>
      </c>
      <c r="AY198" s="46">
        <f t="shared" si="123"/>
        <v>-1.4628507274267</v>
      </c>
      <c r="AZ198" s="46">
        <f t="shared" si="124"/>
        <v>0.506996612536641</v>
      </c>
    </row>
    <row r="199" spans="1:52">
      <c r="A199" s="1">
        <v>42</v>
      </c>
      <c r="B199" s="1" t="s">
        <v>267</v>
      </c>
      <c r="C199" s="1" t="s">
        <v>268</v>
      </c>
      <c r="D199" s="1" t="s">
        <v>196</v>
      </c>
      <c r="E199" s="1">
        <v>67.1</v>
      </c>
      <c r="F199" s="1" t="s">
        <v>269</v>
      </c>
      <c r="G199" s="6">
        <v>67.1</v>
      </c>
      <c r="H199" s="6">
        <v>-50.27</v>
      </c>
      <c r="I199" s="1">
        <v>1</v>
      </c>
      <c r="J199" s="1" t="s">
        <v>94</v>
      </c>
      <c r="K199" s="1" t="s">
        <v>176</v>
      </c>
      <c r="L199" s="7">
        <v>296</v>
      </c>
      <c r="M199" s="7">
        <v>-5.37</v>
      </c>
      <c r="N199" s="7">
        <v>303</v>
      </c>
      <c r="O199" s="28">
        <v>1</v>
      </c>
      <c r="P199" s="1" t="s">
        <v>75</v>
      </c>
      <c r="Q199" s="1" t="s">
        <v>75</v>
      </c>
      <c r="R199" s="1">
        <v>2012</v>
      </c>
      <c r="S199" s="35" t="s">
        <v>86</v>
      </c>
      <c r="T199" s="9">
        <v>1</v>
      </c>
      <c r="U199" s="34" t="s">
        <v>77</v>
      </c>
      <c r="V199" s="6">
        <v>0.4</v>
      </c>
      <c r="W199" s="6">
        <v>0.41100001335144</v>
      </c>
      <c r="Y199" s="9">
        <v>8</v>
      </c>
      <c r="Z199" s="1" t="s">
        <v>270</v>
      </c>
      <c r="AA199" s="1" t="s">
        <v>98</v>
      </c>
      <c r="AB199" s="10">
        <v>4.39024</v>
      </c>
      <c r="AC199" s="46">
        <f t="shared" si="114"/>
        <v>0.551910984851724</v>
      </c>
      <c r="AD199" s="10">
        <v>0.19513</v>
      </c>
      <c r="AE199" s="10">
        <v>4.19512</v>
      </c>
      <c r="AF199" s="46">
        <f t="shared" si="115"/>
        <v>0.827824050870715</v>
      </c>
      <c r="AG199" s="10">
        <v>0.29268</v>
      </c>
      <c r="AH199" s="46">
        <f t="shared" si="120"/>
        <v>-0.0454619503038605</v>
      </c>
      <c r="AI199" s="46">
        <f t="shared" si="121"/>
        <v>0.00684287824239065</v>
      </c>
      <c r="AJ199" s="10">
        <v>2.60976</v>
      </c>
      <c r="AK199" s="46">
        <f t="shared" si="116"/>
        <v>0.413912025435357</v>
      </c>
      <c r="AL199" s="10">
        <v>0.14634</v>
      </c>
      <c r="AM199" s="10">
        <v>3.21951</v>
      </c>
      <c r="AN199" s="46">
        <f t="shared" si="117"/>
        <v>0.620868038153036</v>
      </c>
      <c r="AO199" s="10">
        <v>0.21951</v>
      </c>
      <c r="AP199" s="46">
        <f t="shared" si="106"/>
        <v>0.209970910980065</v>
      </c>
      <c r="AQ199" s="46">
        <f t="shared" si="107"/>
        <v>0.0077929808259023</v>
      </c>
      <c r="AR199" s="10">
        <v>-1.7855</v>
      </c>
      <c r="AS199" s="46">
        <f t="shared" ref="AS199:AS204" si="131">AT199*(Y199^0.5)</f>
        <v>0.484877261995239</v>
      </c>
      <c r="AT199" s="10">
        <v>0.17143</v>
      </c>
      <c r="AU199" s="10">
        <v>-1.00102</v>
      </c>
      <c r="AV199" s="46">
        <f t="shared" ref="AV199:AV204" si="132">AW199*(Y199^0.5)</f>
        <v>0.485075251893972</v>
      </c>
      <c r="AW199" s="10">
        <v>0.1715</v>
      </c>
      <c r="AX199" s="50">
        <f t="shared" si="122"/>
        <v>0.484976267048193</v>
      </c>
      <c r="AY199" s="46">
        <f t="shared" si="123"/>
        <v>1.61756368981669</v>
      </c>
      <c r="AZ199" s="46">
        <f t="shared" si="124"/>
        <v>0.331766009081668</v>
      </c>
    </row>
    <row r="200" spans="1:52">
      <c r="A200" s="1">
        <v>42</v>
      </c>
      <c r="B200" s="1" t="s">
        <v>267</v>
      </c>
      <c r="C200" s="1" t="s">
        <v>268</v>
      </c>
      <c r="D200" s="1" t="s">
        <v>196</v>
      </c>
      <c r="E200" s="1">
        <v>67.1</v>
      </c>
      <c r="F200" s="1" t="s">
        <v>269</v>
      </c>
      <c r="G200" s="6">
        <v>67.1</v>
      </c>
      <c r="H200" s="6">
        <v>-50.27</v>
      </c>
      <c r="I200" s="1">
        <v>1</v>
      </c>
      <c r="J200" s="1" t="s">
        <v>94</v>
      </c>
      <c r="K200" s="1" t="s">
        <v>176</v>
      </c>
      <c r="L200" s="7">
        <v>296</v>
      </c>
      <c r="M200" s="7">
        <v>-5.37</v>
      </c>
      <c r="N200" s="7">
        <v>303</v>
      </c>
      <c r="O200" s="28">
        <v>1</v>
      </c>
      <c r="P200" s="1" t="s">
        <v>75</v>
      </c>
      <c r="Q200" s="1" t="s">
        <v>75</v>
      </c>
      <c r="R200" s="1">
        <v>2012</v>
      </c>
      <c r="S200" s="35" t="s">
        <v>86</v>
      </c>
      <c r="T200" s="9">
        <v>1</v>
      </c>
      <c r="U200" s="34" t="s">
        <v>77</v>
      </c>
      <c r="V200" s="6">
        <v>0.4</v>
      </c>
      <c r="W200" s="6">
        <v>0.41100001335144</v>
      </c>
      <c r="Y200" s="9">
        <v>8</v>
      </c>
      <c r="Z200" s="1" t="s">
        <v>271</v>
      </c>
      <c r="AA200" s="1" t="s">
        <v>98</v>
      </c>
      <c r="AB200" s="10">
        <v>4.46341</v>
      </c>
      <c r="AC200" s="46">
        <f t="shared" si="114"/>
        <v>0.482925647279165</v>
      </c>
      <c r="AD200" s="10">
        <v>0.17074</v>
      </c>
      <c r="AE200" s="10">
        <v>4.29268</v>
      </c>
      <c r="AF200" s="46">
        <f t="shared" si="115"/>
        <v>0.965823010287082</v>
      </c>
      <c r="AG200" s="10">
        <v>0.34147</v>
      </c>
      <c r="AH200" s="46">
        <f t="shared" si="120"/>
        <v>-0.0390018013697782</v>
      </c>
      <c r="AI200" s="46">
        <f t="shared" si="121"/>
        <v>0.00779104421814522</v>
      </c>
      <c r="AJ200" s="10">
        <v>2.68293</v>
      </c>
      <c r="AK200" s="46">
        <f t="shared" si="116"/>
        <v>0.482897363007917</v>
      </c>
      <c r="AL200" s="10">
        <v>0.17073</v>
      </c>
      <c r="AM200" s="10">
        <v>2.4878</v>
      </c>
      <c r="AN200" s="46">
        <f t="shared" si="117"/>
        <v>0.413940309706605</v>
      </c>
      <c r="AO200" s="10">
        <v>0.14635</v>
      </c>
      <c r="AP200" s="46">
        <f t="shared" si="106"/>
        <v>-0.0755106951118646</v>
      </c>
      <c r="AQ200" s="46">
        <f t="shared" si="107"/>
        <v>0.00751012110017063</v>
      </c>
      <c r="AR200" s="10">
        <v>-1.73488</v>
      </c>
      <c r="AS200" s="46">
        <f t="shared" si="131"/>
        <v>0.62361161246404</v>
      </c>
      <c r="AT200" s="10">
        <v>0.22048</v>
      </c>
      <c r="AU200" s="10">
        <v>-1.80753</v>
      </c>
      <c r="AV200" s="46">
        <f t="shared" si="132"/>
        <v>0.762147973034108</v>
      </c>
      <c r="AW200" s="10">
        <v>0.26946</v>
      </c>
      <c r="AX200" s="50">
        <f t="shared" si="122"/>
        <v>0.696333603957184</v>
      </c>
      <c r="AY200" s="46">
        <f t="shared" si="123"/>
        <v>-0.104332175823684</v>
      </c>
      <c r="AZ200" s="46">
        <f t="shared" si="124"/>
        <v>0.250340162591003</v>
      </c>
    </row>
    <row r="201" spans="1:52">
      <c r="A201" s="1">
        <v>42</v>
      </c>
      <c r="B201" s="1" t="s">
        <v>267</v>
      </c>
      <c r="C201" s="1" t="s">
        <v>268</v>
      </c>
      <c r="D201" s="1" t="s">
        <v>196</v>
      </c>
      <c r="E201" s="1">
        <v>67.1</v>
      </c>
      <c r="F201" s="1" t="s">
        <v>269</v>
      </c>
      <c r="G201" s="6">
        <v>67.1</v>
      </c>
      <c r="H201" s="6">
        <v>-50.27</v>
      </c>
      <c r="I201" s="1">
        <v>1</v>
      </c>
      <c r="J201" s="1" t="s">
        <v>94</v>
      </c>
      <c r="K201" s="1" t="s">
        <v>176</v>
      </c>
      <c r="L201" s="7">
        <v>296</v>
      </c>
      <c r="M201" s="7">
        <v>-5.37</v>
      </c>
      <c r="N201" s="7">
        <v>303</v>
      </c>
      <c r="O201" s="28">
        <v>1</v>
      </c>
      <c r="P201" s="1" t="s">
        <v>75</v>
      </c>
      <c r="Q201" s="1" t="s">
        <v>75</v>
      </c>
      <c r="R201" s="1">
        <v>2012</v>
      </c>
      <c r="S201" s="35" t="s">
        <v>86</v>
      </c>
      <c r="T201" s="9">
        <v>1</v>
      </c>
      <c r="U201" s="34" t="s">
        <v>77</v>
      </c>
      <c r="V201" s="6">
        <v>0.4</v>
      </c>
      <c r="W201" s="6">
        <v>0.41100001335144</v>
      </c>
      <c r="Y201" s="9">
        <v>8</v>
      </c>
      <c r="Z201" s="1" t="s">
        <v>272</v>
      </c>
      <c r="AA201" s="1" t="s">
        <v>98</v>
      </c>
      <c r="AB201" s="10">
        <v>5.19512</v>
      </c>
      <c r="AC201" s="46">
        <f t="shared" si="114"/>
        <v>1.03480834785964</v>
      </c>
      <c r="AD201" s="10">
        <v>0.36586</v>
      </c>
      <c r="AE201" s="10">
        <v>4.78049</v>
      </c>
      <c r="AF201" s="46">
        <f t="shared" si="115"/>
        <v>0.758838713298152</v>
      </c>
      <c r="AG201" s="10">
        <v>0.268289999999999</v>
      </c>
      <c r="AH201" s="46">
        <f t="shared" si="120"/>
        <v>-0.0831766717084148</v>
      </c>
      <c r="AI201" s="46">
        <f t="shared" si="121"/>
        <v>0.0081091725087321</v>
      </c>
      <c r="AJ201" s="10">
        <v>2.07317</v>
      </c>
      <c r="AK201" s="46">
        <f t="shared" si="116"/>
        <v>0.344926687862798</v>
      </c>
      <c r="AL201" s="10">
        <v>0.12195</v>
      </c>
      <c r="AM201" s="10">
        <v>2.04878</v>
      </c>
      <c r="AN201" s="46">
        <f t="shared" si="117"/>
        <v>0.413912025435357</v>
      </c>
      <c r="AO201" s="10">
        <v>0.14634</v>
      </c>
      <c r="AP201" s="46">
        <f t="shared" si="106"/>
        <v>-0.0118343428010307</v>
      </c>
      <c r="AQ201" s="46">
        <f t="shared" si="107"/>
        <v>0.00856208205661839</v>
      </c>
      <c r="AR201" s="10">
        <v>-3.15371</v>
      </c>
      <c r="AS201" s="46">
        <f t="shared" si="131"/>
        <v>0.831189879149163</v>
      </c>
      <c r="AT201" s="10">
        <v>0.29387</v>
      </c>
      <c r="AU201" s="10">
        <v>-2.76106</v>
      </c>
      <c r="AV201" s="46">
        <f t="shared" si="132"/>
        <v>0.415807071608937</v>
      </c>
      <c r="AW201" s="10">
        <v>0.14701</v>
      </c>
      <c r="AX201" s="50">
        <f t="shared" si="122"/>
        <v>0.657180392282058</v>
      </c>
      <c r="AY201" s="46">
        <f t="shared" si="123"/>
        <v>0.597476742476328</v>
      </c>
      <c r="AZ201" s="46">
        <f t="shared" si="124"/>
        <v>0.261155576806254</v>
      </c>
    </row>
    <row r="202" spans="1:52">
      <c r="A202" s="1">
        <v>42</v>
      </c>
      <c r="B202" s="1" t="s">
        <v>267</v>
      </c>
      <c r="C202" s="1" t="s">
        <v>268</v>
      </c>
      <c r="D202" s="1" t="s">
        <v>196</v>
      </c>
      <c r="E202" s="1">
        <v>67.1</v>
      </c>
      <c r="F202" s="1" t="s">
        <v>269</v>
      </c>
      <c r="G202" s="6">
        <v>67.1</v>
      </c>
      <c r="H202" s="6">
        <v>-50.27</v>
      </c>
      <c r="I202" s="1">
        <v>1</v>
      </c>
      <c r="J202" s="1" t="s">
        <v>94</v>
      </c>
      <c r="K202" s="1" t="s">
        <v>176</v>
      </c>
      <c r="L202" s="7">
        <v>296</v>
      </c>
      <c r="M202" s="7">
        <v>-5.37</v>
      </c>
      <c r="N202" s="7">
        <v>303</v>
      </c>
      <c r="O202" s="28">
        <v>1</v>
      </c>
      <c r="P202" s="1" t="s">
        <v>75</v>
      </c>
      <c r="Q202" s="1" t="s">
        <v>75</v>
      </c>
      <c r="R202" s="1">
        <v>2013</v>
      </c>
      <c r="S202" s="35" t="s">
        <v>86</v>
      </c>
      <c r="T202" s="9">
        <v>2</v>
      </c>
      <c r="U202" s="34" t="s">
        <v>77</v>
      </c>
      <c r="V202" s="6">
        <v>0.4</v>
      </c>
      <c r="W202" s="6">
        <v>0.41100001335144</v>
      </c>
      <c r="Y202" s="9">
        <v>8</v>
      </c>
      <c r="Z202" s="1" t="s">
        <v>270</v>
      </c>
      <c r="AA202" s="1" t="s">
        <v>98</v>
      </c>
      <c r="AB202" s="10">
        <v>3.29268</v>
      </c>
      <c r="AC202" s="46">
        <f t="shared" si="114"/>
        <v>0.689881659996843</v>
      </c>
      <c r="AD202" s="10">
        <v>0.24391</v>
      </c>
      <c r="AE202" s="10">
        <v>2.56098</v>
      </c>
      <c r="AF202" s="46">
        <f t="shared" si="115"/>
        <v>0.620868038153036</v>
      </c>
      <c r="AG202" s="10">
        <v>0.21951</v>
      </c>
      <c r="AH202" s="46">
        <f t="shared" si="120"/>
        <v>-0.251311825107377</v>
      </c>
      <c r="AI202" s="46">
        <f t="shared" si="121"/>
        <v>0.0128340850510102</v>
      </c>
      <c r="AJ202" s="10">
        <v>2.07317</v>
      </c>
      <c r="AK202" s="46">
        <f t="shared" si="116"/>
        <v>0.206956012717678</v>
      </c>
      <c r="AL202" s="10">
        <v>0.0731699999999997</v>
      </c>
      <c r="AM202" s="10">
        <v>1.97561</v>
      </c>
      <c r="AN202" s="46">
        <f t="shared" si="117"/>
        <v>0.344926687862798</v>
      </c>
      <c r="AO202" s="10">
        <v>0.12195</v>
      </c>
      <c r="AP202" s="46">
        <f t="shared" si="106"/>
        <v>-0.0482016254198564</v>
      </c>
      <c r="AQ202" s="46">
        <f t="shared" si="107"/>
        <v>0.00505596831496037</v>
      </c>
      <c r="AR202" s="10">
        <v>-1.165</v>
      </c>
      <c r="AS202" s="46">
        <f t="shared" si="131"/>
        <v>0.623809602362772</v>
      </c>
      <c r="AT202" s="10">
        <v>0.22055</v>
      </c>
      <c r="AU202" s="10">
        <v>-0.552093</v>
      </c>
      <c r="AV202" s="46">
        <f t="shared" si="132"/>
        <v>0.554134128571775</v>
      </c>
      <c r="AW202" s="10">
        <v>0.195916</v>
      </c>
      <c r="AX202" s="50">
        <f t="shared" si="122"/>
        <v>0.590001293408752</v>
      </c>
      <c r="AY202" s="46">
        <f t="shared" si="123"/>
        <v>1.03882314640178</v>
      </c>
      <c r="AZ202" s="46">
        <f t="shared" si="124"/>
        <v>0.283723547796878</v>
      </c>
    </row>
    <row r="203" spans="1:52">
      <c r="A203" s="1">
        <v>42</v>
      </c>
      <c r="B203" s="1" t="s">
        <v>267</v>
      </c>
      <c r="C203" s="1" t="s">
        <v>268</v>
      </c>
      <c r="D203" s="1" t="s">
        <v>196</v>
      </c>
      <c r="E203" s="1">
        <v>67.1</v>
      </c>
      <c r="F203" s="1" t="s">
        <v>269</v>
      </c>
      <c r="G203" s="6">
        <v>67.1</v>
      </c>
      <c r="H203" s="6">
        <v>-50.27</v>
      </c>
      <c r="I203" s="1">
        <v>1</v>
      </c>
      <c r="J203" s="1" t="s">
        <v>94</v>
      </c>
      <c r="K203" s="1" t="s">
        <v>176</v>
      </c>
      <c r="L203" s="7">
        <v>296</v>
      </c>
      <c r="M203" s="7">
        <v>-5.37</v>
      </c>
      <c r="N203" s="7">
        <v>303</v>
      </c>
      <c r="O203" s="28">
        <v>1</v>
      </c>
      <c r="P203" s="1" t="s">
        <v>75</v>
      </c>
      <c r="Q203" s="1" t="s">
        <v>75</v>
      </c>
      <c r="R203" s="1">
        <v>2013</v>
      </c>
      <c r="S203" s="35" t="s">
        <v>86</v>
      </c>
      <c r="T203" s="9">
        <v>2</v>
      </c>
      <c r="U203" s="34" t="s">
        <v>77</v>
      </c>
      <c r="V203" s="6">
        <v>0.4</v>
      </c>
      <c r="W203" s="6">
        <v>0.41100001335144</v>
      </c>
      <c r="Y203" s="9">
        <v>8</v>
      </c>
      <c r="Z203" s="1" t="s">
        <v>271</v>
      </c>
      <c r="AA203" s="1" t="s">
        <v>98</v>
      </c>
      <c r="AB203" s="10">
        <v>4.07317</v>
      </c>
      <c r="AC203" s="46">
        <f t="shared" si="114"/>
        <v>1.10376540116095</v>
      </c>
      <c r="AD203" s="10">
        <v>0.390239999999999</v>
      </c>
      <c r="AE203" s="10">
        <v>3.78049</v>
      </c>
      <c r="AF203" s="46">
        <f t="shared" si="115"/>
        <v>1.03478006358839</v>
      </c>
      <c r="AG203" s="10">
        <v>0.36585</v>
      </c>
      <c r="AH203" s="46">
        <f t="shared" si="120"/>
        <v>-0.074567935211781</v>
      </c>
      <c r="AI203" s="46">
        <f t="shared" si="121"/>
        <v>0.0185441123691288</v>
      </c>
      <c r="AJ203" s="10">
        <v>2.19512</v>
      </c>
      <c r="AK203" s="46">
        <f t="shared" si="116"/>
        <v>0.344926687862798</v>
      </c>
      <c r="AL203" s="10">
        <v>0.12195</v>
      </c>
      <c r="AM203" s="10">
        <v>2.34146</v>
      </c>
      <c r="AN203" s="46">
        <f t="shared" si="117"/>
        <v>0.275941350290239</v>
      </c>
      <c r="AO203" s="10">
        <v>0.0975600000000001</v>
      </c>
      <c r="AP203" s="46">
        <f t="shared" si="106"/>
        <v>0.0645379516924584</v>
      </c>
      <c r="AQ203" s="46">
        <f t="shared" si="107"/>
        <v>0.00482244496449574</v>
      </c>
      <c r="AR203" s="10">
        <v>-1.92269</v>
      </c>
      <c r="AS203" s="46">
        <f t="shared" si="131"/>
        <v>0.692879792749074</v>
      </c>
      <c r="AT203" s="10">
        <v>0.24497</v>
      </c>
      <c r="AU203" s="10">
        <v>-1.43223</v>
      </c>
      <c r="AV203" s="46">
        <f t="shared" si="132"/>
        <v>0.831387869047895</v>
      </c>
      <c r="AW203" s="10">
        <v>0.29394</v>
      </c>
      <c r="AX203" s="50">
        <f t="shared" si="122"/>
        <v>0.765273871238265</v>
      </c>
      <c r="AY203" s="46">
        <f t="shared" si="123"/>
        <v>0.640894741651643</v>
      </c>
      <c r="AZ203" s="46">
        <f t="shared" si="124"/>
        <v>0.262835814683648</v>
      </c>
    </row>
    <row r="204" spans="1:52">
      <c r="A204" s="1">
        <v>42</v>
      </c>
      <c r="B204" s="1" t="s">
        <v>267</v>
      </c>
      <c r="C204" s="1" t="s">
        <v>268</v>
      </c>
      <c r="D204" s="1" t="s">
        <v>196</v>
      </c>
      <c r="E204" s="1">
        <v>67.1</v>
      </c>
      <c r="F204" s="1" t="s">
        <v>269</v>
      </c>
      <c r="G204" s="6">
        <v>67.1</v>
      </c>
      <c r="H204" s="6">
        <v>-50.27</v>
      </c>
      <c r="I204" s="1">
        <v>1</v>
      </c>
      <c r="J204" s="1" t="s">
        <v>94</v>
      </c>
      <c r="K204" s="1" t="s">
        <v>176</v>
      </c>
      <c r="L204" s="7">
        <v>296</v>
      </c>
      <c r="M204" s="7">
        <v>-5.37</v>
      </c>
      <c r="N204" s="7">
        <v>303</v>
      </c>
      <c r="O204" s="28">
        <v>1</v>
      </c>
      <c r="P204" s="1" t="s">
        <v>75</v>
      </c>
      <c r="Q204" s="1" t="s">
        <v>75</v>
      </c>
      <c r="R204" s="1">
        <v>2013</v>
      </c>
      <c r="S204" s="35" t="s">
        <v>86</v>
      </c>
      <c r="T204" s="9">
        <v>2</v>
      </c>
      <c r="U204" s="34" t="s">
        <v>77</v>
      </c>
      <c r="V204" s="6">
        <v>0.4</v>
      </c>
      <c r="W204" s="6">
        <v>0.41100001335144</v>
      </c>
      <c r="Y204" s="9">
        <v>8</v>
      </c>
      <c r="Z204" s="1" t="s">
        <v>272</v>
      </c>
      <c r="AA204" s="1" t="s">
        <v>98</v>
      </c>
      <c r="AB204" s="10">
        <v>3.4878</v>
      </c>
      <c r="AC204" s="46">
        <f t="shared" si="114"/>
        <v>0.896837672714522</v>
      </c>
      <c r="AD204" s="10">
        <v>0.31708</v>
      </c>
      <c r="AE204" s="10">
        <v>3.73171</v>
      </c>
      <c r="AF204" s="46">
        <f t="shared" si="115"/>
        <v>0.896809388443275</v>
      </c>
      <c r="AG204" s="10">
        <v>0.31707</v>
      </c>
      <c r="AH204" s="46">
        <f t="shared" si="120"/>
        <v>0.0675954086888946</v>
      </c>
      <c r="AI204" s="46">
        <f t="shared" si="121"/>
        <v>0.0154841326833411</v>
      </c>
      <c r="AJ204" s="10">
        <v>1.53659</v>
      </c>
      <c r="AK204" s="46">
        <f t="shared" si="116"/>
        <v>0.275941350290239</v>
      </c>
      <c r="AL204" s="10">
        <v>0.0975600000000001</v>
      </c>
      <c r="AM204" s="10">
        <v>1.53659</v>
      </c>
      <c r="AN204" s="46">
        <f t="shared" si="117"/>
        <v>0.482897363007917</v>
      </c>
      <c r="AO204" s="10">
        <v>0.17073</v>
      </c>
      <c r="AP204" s="46">
        <f t="shared" si="106"/>
        <v>0</v>
      </c>
      <c r="AQ204" s="46">
        <f t="shared" si="107"/>
        <v>0.0163764948230342</v>
      </c>
      <c r="AR204" s="10">
        <v>-1.9212</v>
      </c>
      <c r="AS204" s="46">
        <f t="shared" si="131"/>
        <v>0.761921698864129</v>
      </c>
      <c r="AT204" s="10">
        <v>0.26938</v>
      </c>
      <c r="AU204" s="10">
        <v>-2.0918</v>
      </c>
      <c r="AV204" s="46">
        <f t="shared" si="132"/>
        <v>0.83121816342041</v>
      </c>
      <c r="AW204" s="10">
        <v>0.29388</v>
      </c>
      <c r="AX204" s="50">
        <f t="shared" si="122"/>
        <v>0.797323118440698</v>
      </c>
      <c r="AY204" s="46">
        <f t="shared" si="123"/>
        <v>-0.213965951888662</v>
      </c>
      <c r="AZ204" s="46">
        <f t="shared" si="124"/>
        <v>0.251430669642738</v>
      </c>
    </row>
    <row r="205" s="1" customFormat="1" spans="1:116">
      <c r="A205" s="1">
        <v>43</v>
      </c>
      <c r="B205" s="1" t="s">
        <v>273</v>
      </c>
      <c r="C205" s="1" t="s">
        <v>274</v>
      </c>
      <c r="D205" s="13" t="s">
        <v>84</v>
      </c>
      <c r="E205" s="1">
        <v>35.58</v>
      </c>
      <c r="F205" s="1" t="s">
        <v>275</v>
      </c>
      <c r="G205" s="1">
        <v>35.58</v>
      </c>
      <c r="H205" s="1">
        <v>-111.57</v>
      </c>
      <c r="I205" s="1">
        <v>1</v>
      </c>
      <c r="J205" s="1" t="s">
        <v>94</v>
      </c>
      <c r="K205" s="1" t="s">
        <v>94</v>
      </c>
      <c r="L205" s="7">
        <v>1760</v>
      </c>
      <c r="M205" s="7">
        <v>13</v>
      </c>
      <c r="N205" s="7">
        <v>190.8</v>
      </c>
      <c r="O205" s="8">
        <v>4</v>
      </c>
      <c r="P205" s="1" t="s">
        <v>177</v>
      </c>
      <c r="Q205" s="1" t="s">
        <v>276</v>
      </c>
      <c r="R205" s="13">
        <v>2008</v>
      </c>
      <c r="S205" s="34" t="s">
        <v>76</v>
      </c>
      <c r="T205" s="9">
        <v>6</v>
      </c>
      <c r="U205" s="34" t="s">
        <v>77</v>
      </c>
      <c r="V205" s="6">
        <v>1.8</v>
      </c>
      <c r="W205" s="6">
        <v>0.252999991178512</v>
      </c>
      <c r="X205" s="6">
        <v>5.15752</v>
      </c>
      <c r="Y205" s="9">
        <v>6</v>
      </c>
      <c r="Z205" s="1" t="s">
        <v>277</v>
      </c>
      <c r="AA205" s="1" t="s">
        <v>278</v>
      </c>
      <c r="AB205" s="42">
        <v>0.55</v>
      </c>
      <c r="AC205" s="46">
        <f t="shared" ref="AC205:AC210" si="133">AD205*(Y205^0.5)</f>
        <v>0.465403051128804</v>
      </c>
      <c r="AD205" s="42">
        <v>0.19</v>
      </c>
      <c r="AE205" s="42">
        <v>1.05</v>
      </c>
      <c r="AF205" s="46">
        <f t="shared" ref="AF205:AF210" si="134">AG205*(Y205^0.5)</f>
        <v>0.465403051128804</v>
      </c>
      <c r="AG205" s="42">
        <v>0.19</v>
      </c>
      <c r="AH205" s="46">
        <f t="shared" ref="AH205:AH210" si="135">LN(AE205)-LN(AB205)</f>
        <v>0.646627164925052</v>
      </c>
      <c r="AI205" s="46">
        <f t="shared" ref="AI205:AI210" si="136">(AF205^2)/(Y205*(AE205^2))+(AC205^2)/(Y205*(AB205^2))</f>
        <v>0.152082607147542</v>
      </c>
      <c r="AJ205" s="42">
        <v>0.51</v>
      </c>
      <c r="AK205" s="46">
        <f t="shared" ref="AK205:AK210" si="137">AL205*(Y205^0.5)</f>
        <v>0.318433666561813</v>
      </c>
      <c r="AL205" s="42">
        <v>0.13</v>
      </c>
      <c r="AM205" s="42">
        <v>0.87</v>
      </c>
      <c r="AN205" s="46">
        <f t="shared" ref="AN205:AN210" si="138">AO205*(Y205^0.5)</f>
        <v>0.318433666561813</v>
      </c>
      <c r="AO205" s="42">
        <v>0.13</v>
      </c>
      <c r="AP205" s="46">
        <f t="shared" ref="AP205:AP210" si="139">LN(AM205)-LN(AJ205)</f>
        <v>0.534082485930258</v>
      </c>
      <c r="AQ205" s="46">
        <f t="shared" ref="AQ205:AQ210" si="140">(AN205^2)/(Y205*(AM205^2))+(AK205^2)/(Y205*(AJ205^2))</f>
        <v>0.0873029261132072</v>
      </c>
      <c r="AR205" s="42">
        <v>-0.05</v>
      </c>
      <c r="AS205" s="46">
        <f t="shared" ref="AS205:AS210" si="141">AT205*(Y205^0.5)</f>
        <v>0.465403051128804</v>
      </c>
      <c r="AT205" s="42">
        <v>0.19</v>
      </c>
      <c r="AU205" s="42">
        <v>-0.19</v>
      </c>
      <c r="AV205" s="46">
        <f t="shared" ref="AV205:AV210" si="142">AW205*(Y205^0.5)</f>
        <v>0.318433666561813</v>
      </c>
      <c r="AW205" s="42">
        <v>0.13</v>
      </c>
      <c r="AX205" s="50">
        <f t="shared" ref="AX205:AX210" si="143">(((Y205-1)*(AV205^2)+(Y205-1)*(AS205^2))/(Y205+Y205-2))^0.5</f>
        <v>0.398748040747538</v>
      </c>
      <c r="AY205" s="46">
        <f t="shared" ref="AY205:AY210" si="144">(AU205-AR205)/AX205</f>
        <v>-0.351098903802863</v>
      </c>
      <c r="AZ205" s="46">
        <f t="shared" ref="AZ205:AZ210" si="145">((Y205+Y205)/(Y205*Y205))+(AY205^2)/(2*(Y205+Y205))</f>
        <v>0.338469601677149</v>
      </c>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row>
    <row r="206" s="1" customFormat="1" spans="1:116">
      <c r="A206" s="1">
        <v>43</v>
      </c>
      <c r="B206" s="1" t="s">
        <v>273</v>
      </c>
      <c r="C206" s="1" t="s">
        <v>274</v>
      </c>
      <c r="D206" s="13" t="s">
        <v>84</v>
      </c>
      <c r="E206" s="1">
        <v>35.58</v>
      </c>
      <c r="F206" s="1" t="s">
        <v>275</v>
      </c>
      <c r="G206" s="1">
        <v>35.58</v>
      </c>
      <c r="H206" s="1">
        <v>-111.57</v>
      </c>
      <c r="I206" s="1">
        <v>1</v>
      </c>
      <c r="J206" s="1" t="s">
        <v>94</v>
      </c>
      <c r="K206" s="1" t="s">
        <v>94</v>
      </c>
      <c r="L206" s="7">
        <v>1760</v>
      </c>
      <c r="M206" s="7">
        <v>13</v>
      </c>
      <c r="N206" s="7">
        <v>190.8</v>
      </c>
      <c r="O206" s="8">
        <v>4</v>
      </c>
      <c r="P206" s="1" t="s">
        <v>177</v>
      </c>
      <c r="Q206" s="1" t="s">
        <v>276</v>
      </c>
      <c r="R206" s="13">
        <v>2009</v>
      </c>
      <c r="S206" s="34" t="s">
        <v>76</v>
      </c>
      <c r="T206" s="9">
        <v>7</v>
      </c>
      <c r="U206" s="34" t="s">
        <v>77</v>
      </c>
      <c r="V206" s="6">
        <v>1.8</v>
      </c>
      <c r="W206" s="6">
        <v>0.252999991178512</v>
      </c>
      <c r="X206" s="6">
        <v>-0.21477</v>
      </c>
      <c r="Y206" s="9">
        <v>6</v>
      </c>
      <c r="Z206" s="1" t="s">
        <v>277</v>
      </c>
      <c r="AA206" s="1" t="s">
        <v>278</v>
      </c>
      <c r="AB206" s="10">
        <v>2.54</v>
      </c>
      <c r="AC206" s="46">
        <f t="shared" si="133"/>
        <v>0.979795897113271</v>
      </c>
      <c r="AD206" s="10">
        <v>0.4</v>
      </c>
      <c r="AE206" s="10">
        <v>2.25</v>
      </c>
      <c r="AF206" s="46">
        <f t="shared" si="134"/>
        <v>0.906311204829776</v>
      </c>
      <c r="AG206" s="10">
        <v>0.37</v>
      </c>
      <c r="AH206" s="46">
        <f t="shared" si="135"/>
        <v>-0.121233864814116</v>
      </c>
      <c r="AI206" s="46">
        <f t="shared" si="136"/>
        <v>0.0518420249087412</v>
      </c>
      <c r="AJ206" s="10">
        <v>1.72</v>
      </c>
      <c r="AK206" s="46">
        <f t="shared" si="137"/>
        <v>0.538887743412299</v>
      </c>
      <c r="AL206" s="10">
        <v>0.22</v>
      </c>
      <c r="AM206" s="10">
        <v>1.64</v>
      </c>
      <c r="AN206" s="46">
        <f t="shared" si="138"/>
        <v>0.538887743412299</v>
      </c>
      <c r="AO206" s="10">
        <v>0.22</v>
      </c>
      <c r="AP206" s="46">
        <f t="shared" si="139"/>
        <v>-0.0476280489892546</v>
      </c>
      <c r="AQ206" s="46">
        <f t="shared" si="140"/>
        <v>0.0343554356278568</v>
      </c>
      <c r="AR206" s="10">
        <v>-0.39</v>
      </c>
      <c r="AS206" s="46">
        <f t="shared" si="141"/>
        <v>0.41641325627314</v>
      </c>
      <c r="AT206" s="10">
        <v>0.17</v>
      </c>
      <c r="AU206" s="10">
        <v>-0.67</v>
      </c>
      <c r="AV206" s="46">
        <f t="shared" si="142"/>
        <v>0.367423461417477</v>
      </c>
      <c r="AW206" s="10">
        <v>0.15</v>
      </c>
      <c r="AX206" s="50">
        <f t="shared" si="143"/>
        <v>0.392683078321437</v>
      </c>
      <c r="AY206" s="46">
        <f t="shared" si="144"/>
        <v>-0.713043203177707</v>
      </c>
      <c r="AZ206" s="46">
        <f t="shared" si="145"/>
        <v>0.35451794206658</v>
      </c>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row>
    <row r="207" s="1" customFormat="1" spans="1:116">
      <c r="A207" s="1">
        <v>43</v>
      </c>
      <c r="B207" s="1" t="s">
        <v>273</v>
      </c>
      <c r="C207" s="1" t="s">
        <v>274</v>
      </c>
      <c r="D207" s="13" t="s">
        <v>84</v>
      </c>
      <c r="E207" s="1">
        <v>35.35</v>
      </c>
      <c r="F207" s="1" t="s">
        <v>279</v>
      </c>
      <c r="G207" s="1">
        <v>35.35</v>
      </c>
      <c r="H207" s="1">
        <v>-111.73</v>
      </c>
      <c r="I207" s="1">
        <v>1</v>
      </c>
      <c r="J207" s="1" t="s">
        <v>94</v>
      </c>
      <c r="K207" s="1" t="s">
        <v>94</v>
      </c>
      <c r="L207" s="7">
        <v>2620</v>
      </c>
      <c r="M207" s="7">
        <v>6.6</v>
      </c>
      <c r="N207" s="7">
        <v>661.2</v>
      </c>
      <c r="O207" s="8">
        <v>4</v>
      </c>
      <c r="P207" s="1" t="s">
        <v>177</v>
      </c>
      <c r="Q207" s="1" t="s">
        <v>276</v>
      </c>
      <c r="R207" s="13">
        <v>2008</v>
      </c>
      <c r="S207" s="34" t="s">
        <v>76</v>
      </c>
      <c r="T207" s="9">
        <v>6</v>
      </c>
      <c r="U207" s="34" t="s">
        <v>77</v>
      </c>
      <c r="V207" s="6">
        <v>1.8</v>
      </c>
      <c r="W207" s="6">
        <v>0.252999991178512</v>
      </c>
      <c r="X207" s="6">
        <v>-6.42085</v>
      </c>
      <c r="Y207" s="9">
        <v>6</v>
      </c>
      <c r="Z207" s="1" t="s">
        <v>280</v>
      </c>
      <c r="AA207" s="1" t="s">
        <v>278</v>
      </c>
      <c r="AB207" s="42">
        <v>1.15</v>
      </c>
      <c r="AC207" s="46">
        <f t="shared" si="133"/>
        <v>0.465403051128804</v>
      </c>
      <c r="AD207" s="42">
        <v>0.19</v>
      </c>
      <c r="AE207" s="42">
        <v>0.77</v>
      </c>
      <c r="AF207" s="46">
        <f t="shared" si="134"/>
        <v>0.465403051128804</v>
      </c>
      <c r="AG207" s="42">
        <v>0.19</v>
      </c>
      <c r="AH207" s="46">
        <f t="shared" si="135"/>
        <v>-0.401126706509566</v>
      </c>
      <c r="AI207" s="46">
        <f t="shared" si="136"/>
        <v>0.0881839511726827</v>
      </c>
      <c r="AJ207" s="42">
        <v>0.78</v>
      </c>
      <c r="AK207" s="46">
        <f t="shared" si="137"/>
        <v>0.318433666561813</v>
      </c>
      <c r="AL207" s="42">
        <v>0.13</v>
      </c>
      <c r="AM207" s="42">
        <v>0.45</v>
      </c>
      <c r="AN207" s="46">
        <f t="shared" si="138"/>
        <v>0.318433666561813</v>
      </c>
      <c r="AO207" s="42">
        <v>0.13</v>
      </c>
      <c r="AP207" s="46">
        <f t="shared" si="139"/>
        <v>-0.550046336919272</v>
      </c>
      <c r="AQ207" s="46">
        <f t="shared" si="140"/>
        <v>0.111234567901235</v>
      </c>
      <c r="AR207" s="42">
        <v>-0.83</v>
      </c>
      <c r="AS207" s="46">
        <f t="shared" si="141"/>
        <v>0.514392845984467</v>
      </c>
      <c r="AT207" s="42">
        <v>0.21</v>
      </c>
      <c r="AU207" s="42">
        <v>-0.62</v>
      </c>
      <c r="AV207" s="46">
        <f t="shared" si="142"/>
        <v>0.465403051128804</v>
      </c>
      <c r="AW207" s="42">
        <v>0.19</v>
      </c>
      <c r="AX207" s="50">
        <f t="shared" si="143"/>
        <v>0.490509938737229</v>
      </c>
      <c r="AY207" s="46">
        <f t="shared" si="144"/>
        <v>0.428125881690848</v>
      </c>
      <c r="AZ207" s="46">
        <f t="shared" si="145"/>
        <v>0.340970490440565</v>
      </c>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row>
    <row r="208" s="1" customFormat="1" spans="1:116">
      <c r="A208" s="1">
        <v>43</v>
      </c>
      <c r="B208" s="1" t="s">
        <v>273</v>
      </c>
      <c r="C208" s="1" t="s">
        <v>274</v>
      </c>
      <c r="D208" s="13" t="s">
        <v>84</v>
      </c>
      <c r="E208" s="1">
        <v>35.35</v>
      </c>
      <c r="F208" s="1" t="s">
        <v>279</v>
      </c>
      <c r="G208" s="1">
        <v>35.35</v>
      </c>
      <c r="H208" s="1">
        <v>-111.73</v>
      </c>
      <c r="I208" s="1">
        <v>1</v>
      </c>
      <c r="J208" s="1" t="s">
        <v>94</v>
      </c>
      <c r="K208" s="1" t="s">
        <v>94</v>
      </c>
      <c r="L208" s="7">
        <v>2620</v>
      </c>
      <c r="M208" s="7">
        <v>6.6</v>
      </c>
      <c r="N208" s="7">
        <v>661.2</v>
      </c>
      <c r="O208" s="8">
        <v>4</v>
      </c>
      <c r="P208" s="1" t="s">
        <v>177</v>
      </c>
      <c r="Q208" s="1" t="s">
        <v>276</v>
      </c>
      <c r="R208" s="13">
        <v>2009</v>
      </c>
      <c r="S208" s="34" t="s">
        <v>76</v>
      </c>
      <c r="T208" s="9">
        <v>7</v>
      </c>
      <c r="U208" s="34" t="s">
        <v>77</v>
      </c>
      <c r="V208" s="6">
        <v>1.8</v>
      </c>
      <c r="W208" s="6">
        <v>0.252999991178512</v>
      </c>
      <c r="X208" s="6">
        <v>-1.32532</v>
      </c>
      <c r="Y208" s="9">
        <v>6</v>
      </c>
      <c r="Z208" s="1" t="s">
        <v>280</v>
      </c>
      <c r="AA208" s="1" t="s">
        <v>278</v>
      </c>
      <c r="AB208" s="10">
        <v>1.38</v>
      </c>
      <c r="AC208" s="46">
        <f t="shared" si="133"/>
        <v>0.979795897113271</v>
      </c>
      <c r="AD208" s="10">
        <v>0.4</v>
      </c>
      <c r="AE208" s="10">
        <v>2.46</v>
      </c>
      <c r="AF208" s="46">
        <f t="shared" si="134"/>
        <v>0.979795897113271</v>
      </c>
      <c r="AG208" s="10">
        <v>0.4</v>
      </c>
      <c r="AH208" s="46">
        <f t="shared" si="135"/>
        <v>0.578077850775158</v>
      </c>
      <c r="AI208" s="46">
        <f t="shared" si="136"/>
        <v>0.110455251816108</v>
      </c>
      <c r="AJ208" s="10">
        <v>0.68</v>
      </c>
      <c r="AK208" s="46">
        <f t="shared" si="137"/>
        <v>0.538887743412299</v>
      </c>
      <c r="AL208" s="10">
        <v>0.22</v>
      </c>
      <c r="AM208" s="10">
        <v>1.69</v>
      </c>
      <c r="AN208" s="46">
        <f t="shared" si="138"/>
        <v>0.612372435695794</v>
      </c>
      <c r="AO208" s="10">
        <v>0.25</v>
      </c>
      <c r="AP208" s="46">
        <f t="shared" si="139"/>
        <v>0.910391009746967</v>
      </c>
      <c r="AQ208" s="46">
        <f t="shared" si="140"/>
        <v>0.126554267567178</v>
      </c>
      <c r="AR208" s="10">
        <v>-0.66</v>
      </c>
      <c r="AS208" s="46">
        <f t="shared" si="141"/>
        <v>0.587877538267963</v>
      </c>
      <c r="AT208" s="10">
        <v>0.24</v>
      </c>
      <c r="AU208" s="10">
        <v>-0.78</v>
      </c>
      <c r="AV208" s="46">
        <f t="shared" si="142"/>
        <v>0.514392845984467</v>
      </c>
      <c r="AW208" s="10">
        <v>0.21</v>
      </c>
      <c r="AX208" s="50">
        <f t="shared" si="143"/>
        <v>0.552358579185659</v>
      </c>
      <c r="AY208" s="46">
        <f t="shared" si="144"/>
        <v>-0.217250178637427</v>
      </c>
      <c r="AZ208" s="46">
        <f t="shared" si="145"/>
        <v>0.335299901671583</v>
      </c>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row>
    <row r="209" s="1" customFormat="1" spans="1:116">
      <c r="A209" s="1">
        <v>43</v>
      </c>
      <c r="B209" s="1" t="s">
        <v>273</v>
      </c>
      <c r="C209" s="1" t="s">
        <v>274</v>
      </c>
      <c r="D209" s="13" t="s">
        <v>84</v>
      </c>
      <c r="E209" s="1">
        <v>35.42</v>
      </c>
      <c r="F209" s="1" t="s">
        <v>281</v>
      </c>
      <c r="G209" s="1">
        <v>35.42</v>
      </c>
      <c r="H209" s="1">
        <v>-111.67</v>
      </c>
      <c r="I209" s="1">
        <v>1</v>
      </c>
      <c r="J209" s="1" t="s">
        <v>94</v>
      </c>
      <c r="K209" s="1" t="s">
        <v>94</v>
      </c>
      <c r="L209" s="7">
        <v>2344</v>
      </c>
      <c r="M209" s="7">
        <v>9.1</v>
      </c>
      <c r="N209" s="24">
        <v>520.6</v>
      </c>
      <c r="O209" s="8">
        <v>4</v>
      </c>
      <c r="P209" s="1" t="s">
        <v>177</v>
      </c>
      <c r="Q209" s="1" t="s">
        <v>276</v>
      </c>
      <c r="R209" s="13">
        <v>2008</v>
      </c>
      <c r="S209" s="34" t="s">
        <v>76</v>
      </c>
      <c r="T209" s="9">
        <v>6</v>
      </c>
      <c r="U209" s="34" t="s">
        <v>77</v>
      </c>
      <c r="V209" s="6">
        <v>1.8</v>
      </c>
      <c r="W209" s="6">
        <v>0.252999991178512</v>
      </c>
      <c r="X209" s="6">
        <v>-0.8889</v>
      </c>
      <c r="Y209" s="9">
        <v>6</v>
      </c>
      <c r="Z209" s="1" t="s">
        <v>282</v>
      </c>
      <c r="AA209" s="1" t="s">
        <v>278</v>
      </c>
      <c r="AB209" s="42">
        <v>1.19</v>
      </c>
      <c r="AC209" s="46">
        <f t="shared" si="133"/>
        <v>0.465403051128804</v>
      </c>
      <c r="AD209" s="42">
        <v>0.19</v>
      </c>
      <c r="AE209" s="42">
        <v>1.73</v>
      </c>
      <c r="AF209" s="46">
        <f t="shared" si="134"/>
        <v>0.514392845984467</v>
      </c>
      <c r="AG209" s="42">
        <v>0.21</v>
      </c>
      <c r="AH209" s="46">
        <f t="shared" si="135"/>
        <v>0.37416810138625</v>
      </c>
      <c r="AI209" s="46">
        <f t="shared" si="136"/>
        <v>0.0402274224928192</v>
      </c>
      <c r="AJ209" s="42">
        <v>0.78</v>
      </c>
      <c r="AK209" s="46">
        <f t="shared" si="137"/>
        <v>0.26944387170615</v>
      </c>
      <c r="AL209" s="42">
        <v>0.11</v>
      </c>
      <c r="AM209" s="42">
        <v>1.04</v>
      </c>
      <c r="AN209" s="46">
        <f t="shared" si="138"/>
        <v>0.26944387170615</v>
      </c>
      <c r="AO209" s="42">
        <v>0.11</v>
      </c>
      <c r="AP209" s="46">
        <f t="shared" si="139"/>
        <v>0.287682072451781</v>
      </c>
      <c r="AQ209" s="46">
        <f t="shared" si="140"/>
        <v>0.0310753616042078</v>
      </c>
      <c r="AR209" s="42">
        <v>-0.35</v>
      </c>
      <c r="AS209" s="46">
        <f t="shared" si="141"/>
        <v>0.41641325627314</v>
      </c>
      <c r="AT209" s="42">
        <v>0.17</v>
      </c>
      <c r="AU209" s="42">
        <v>-0.33</v>
      </c>
      <c r="AV209" s="46">
        <f t="shared" si="142"/>
        <v>0.41641325627314</v>
      </c>
      <c r="AW209" s="42">
        <v>0.17</v>
      </c>
      <c r="AX209" s="50">
        <f t="shared" si="143"/>
        <v>0.41641325627314</v>
      </c>
      <c r="AY209" s="46">
        <f t="shared" si="144"/>
        <v>0.0480292106428073</v>
      </c>
      <c r="AZ209" s="46">
        <f t="shared" si="145"/>
        <v>0.333429450211457</v>
      </c>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row>
    <row r="210" s="1" customFormat="1" spans="1:116">
      <c r="A210" s="1">
        <v>43</v>
      </c>
      <c r="B210" s="1" t="s">
        <v>273</v>
      </c>
      <c r="C210" s="1" t="s">
        <v>274</v>
      </c>
      <c r="D210" s="13" t="s">
        <v>84</v>
      </c>
      <c r="E210" s="1">
        <v>35.42</v>
      </c>
      <c r="F210" s="1" t="s">
        <v>281</v>
      </c>
      <c r="G210" s="1">
        <v>35.42</v>
      </c>
      <c r="H210" s="1">
        <v>-111.67</v>
      </c>
      <c r="I210" s="1">
        <v>1</v>
      </c>
      <c r="J210" s="1" t="s">
        <v>94</v>
      </c>
      <c r="K210" s="1" t="s">
        <v>94</v>
      </c>
      <c r="L210" s="7">
        <v>2344</v>
      </c>
      <c r="M210" s="7">
        <v>9.1</v>
      </c>
      <c r="N210" s="24">
        <v>520.6</v>
      </c>
      <c r="O210" s="8">
        <v>4</v>
      </c>
      <c r="P210" s="1" t="s">
        <v>177</v>
      </c>
      <c r="Q210" s="1" t="s">
        <v>276</v>
      </c>
      <c r="R210" s="13">
        <v>2009</v>
      </c>
      <c r="S210" s="34" t="s">
        <v>76</v>
      </c>
      <c r="T210" s="9">
        <v>7</v>
      </c>
      <c r="U210" s="34" t="s">
        <v>77</v>
      </c>
      <c r="V210" s="6">
        <v>1.8</v>
      </c>
      <c r="W210" s="6">
        <v>0.252999991178512</v>
      </c>
      <c r="X210" s="6">
        <v>-0.248679999999998</v>
      </c>
      <c r="Y210" s="9">
        <v>6</v>
      </c>
      <c r="Z210" s="1" t="s">
        <v>282</v>
      </c>
      <c r="AA210" s="1" t="s">
        <v>278</v>
      </c>
      <c r="AB210" s="10">
        <v>1.26</v>
      </c>
      <c r="AC210" s="46">
        <f t="shared" si="133"/>
        <v>0.979795897113271</v>
      </c>
      <c r="AD210" s="10">
        <v>0.4</v>
      </c>
      <c r="AE210" s="10">
        <v>1.56</v>
      </c>
      <c r="AF210" s="46">
        <f t="shared" si="134"/>
        <v>0.906311204829776</v>
      </c>
      <c r="AG210" s="10">
        <v>0.37</v>
      </c>
      <c r="AH210" s="46">
        <f t="shared" si="135"/>
        <v>0.213574100298059</v>
      </c>
      <c r="AI210" s="46">
        <f t="shared" si="136"/>
        <v>0.15703516230073</v>
      </c>
      <c r="AJ210" s="10">
        <v>0.59</v>
      </c>
      <c r="AK210" s="46">
        <f t="shared" si="137"/>
        <v>0.538887743412299</v>
      </c>
      <c r="AL210" s="10">
        <v>0.22</v>
      </c>
      <c r="AM210" s="10">
        <v>0.8</v>
      </c>
      <c r="AN210" s="46">
        <f t="shared" si="138"/>
        <v>0.489897948556636</v>
      </c>
      <c r="AO210" s="10">
        <v>0.2</v>
      </c>
      <c r="AP210" s="46">
        <f t="shared" si="139"/>
        <v>0.304489190768162</v>
      </c>
      <c r="AQ210" s="46">
        <f t="shared" si="140"/>
        <v>0.201540505601839</v>
      </c>
      <c r="AR210" s="10">
        <v>-0.66</v>
      </c>
      <c r="AS210" s="46">
        <f t="shared" si="141"/>
        <v>0.41641325627314</v>
      </c>
      <c r="AT210" s="10">
        <v>0.17</v>
      </c>
      <c r="AU210" s="10">
        <v>-0.53</v>
      </c>
      <c r="AV210" s="46">
        <f t="shared" si="142"/>
        <v>0.41641325627314</v>
      </c>
      <c r="AW210" s="10">
        <v>0.17</v>
      </c>
      <c r="AX210" s="50">
        <f t="shared" si="143"/>
        <v>0.41641325627314</v>
      </c>
      <c r="AY210" s="46">
        <f t="shared" si="144"/>
        <v>0.312189869178248</v>
      </c>
      <c r="AZ210" s="46">
        <f t="shared" si="145"/>
        <v>0.337394271434064</v>
      </c>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row>
    <row r="211" spans="117:117">
      <c r="DM211" s="10"/>
    </row>
    <row r="212" spans="117:117">
      <c r="DM212" s="10"/>
    </row>
    <row r="213" spans="117:117">
      <c r="DM213" s="10"/>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9"/>
  <sheetViews>
    <sheetView workbookViewId="0">
      <selection activeCell="B15" sqref="B15"/>
    </sheetView>
  </sheetViews>
  <sheetFormatPr defaultColWidth="9.20192307692308" defaultRowHeight="15.2" outlineLevelCol="1"/>
  <cols>
    <col min="1" max="1" width="9.20192307692308" style="1"/>
    <col min="2" max="2" width="187.730769230769" style="1" customWidth="1"/>
    <col min="3" max="16384" width="9.20192307692308" style="1"/>
  </cols>
  <sheetData>
    <row r="1" spans="1:2">
      <c r="A1" s="1" t="s">
        <v>283</v>
      </c>
      <c r="B1" s="2" t="s">
        <v>284</v>
      </c>
    </row>
    <row r="2" spans="1:2">
      <c r="A2" s="1">
        <v>1</v>
      </c>
      <c r="B2" s="1" t="s">
        <v>285</v>
      </c>
    </row>
    <row r="3" spans="1:2">
      <c r="A3" s="1">
        <v>2</v>
      </c>
      <c r="B3" s="1" t="s">
        <v>286</v>
      </c>
    </row>
    <row r="4" spans="1:2">
      <c r="A4" s="1">
        <v>3</v>
      </c>
      <c r="B4" s="1" t="s">
        <v>287</v>
      </c>
    </row>
    <row r="5" spans="1:2">
      <c r="A5" s="1">
        <v>3</v>
      </c>
      <c r="B5" s="1" t="s">
        <v>288</v>
      </c>
    </row>
    <row r="6" spans="1:2">
      <c r="A6" s="1">
        <v>4</v>
      </c>
      <c r="B6" s="1" t="s">
        <v>289</v>
      </c>
    </row>
    <row r="7" spans="1:2">
      <c r="A7" s="1">
        <v>5</v>
      </c>
      <c r="B7" s="1" t="s">
        <v>290</v>
      </c>
    </row>
    <row r="8" spans="1:2">
      <c r="A8" s="1">
        <v>6</v>
      </c>
      <c r="B8" s="1" t="s">
        <v>291</v>
      </c>
    </row>
    <row r="9" spans="1:2">
      <c r="A9" s="1">
        <v>7</v>
      </c>
      <c r="B9" s="1" t="s">
        <v>292</v>
      </c>
    </row>
    <row r="10" ht="16" spans="1:2">
      <c r="A10" s="1">
        <v>8</v>
      </c>
      <c r="B10" s="3" t="s">
        <v>293</v>
      </c>
    </row>
    <row r="11" spans="1:2">
      <c r="A11" s="1">
        <v>9</v>
      </c>
      <c r="B11" s="1" t="s">
        <v>294</v>
      </c>
    </row>
    <row r="12" spans="1:2">
      <c r="A12" s="1">
        <v>10</v>
      </c>
      <c r="B12" s="1" t="s">
        <v>295</v>
      </c>
    </row>
    <row r="13" spans="1:2">
      <c r="A13" s="1">
        <v>11</v>
      </c>
      <c r="B13" s="1" t="s">
        <v>296</v>
      </c>
    </row>
    <row r="14" spans="1:2">
      <c r="A14" s="1">
        <v>12</v>
      </c>
      <c r="B14" s="1" t="s">
        <v>297</v>
      </c>
    </row>
    <row r="15" spans="1:2">
      <c r="A15" s="1">
        <v>13</v>
      </c>
      <c r="B15" s="4" t="s">
        <v>157</v>
      </c>
    </row>
    <row r="16" spans="1:2">
      <c r="A16" s="1">
        <v>14</v>
      </c>
      <c r="B16" s="1" t="s">
        <v>298</v>
      </c>
    </row>
    <row r="17" spans="1:2">
      <c r="A17" s="1">
        <v>14</v>
      </c>
      <c r="B17" s="1" t="s">
        <v>299</v>
      </c>
    </row>
    <row r="18" spans="1:2">
      <c r="A18" s="1">
        <v>15</v>
      </c>
      <c r="B18" s="4" t="s">
        <v>162</v>
      </c>
    </row>
    <row r="19" ht="16" spans="1:2">
      <c r="A19" s="1">
        <v>16</v>
      </c>
      <c r="B19" s="1" t="s">
        <v>300</v>
      </c>
    </row>
    <row r="20" spans="1:2">
      <c r="A20" s="1">
        <v>17</v>
      </c>
      <c r="B20" s="1" t="s">
        <v>301</v>
      </c>
    </row>
    <row r="21" spans="1:2">
      <c r="A21" s="1">
        <v>17</v>
      </c>
      <c r="B21" s="1" t="s">
        <v>302</v>
      </c>
    </row>
    <row r="22" spans="1:2">
      <c r="A22" s="1">
        <v>18</v>
      </c>
      <c r="B22" s="1" t="s">
        <v>303</v>
      </c>
    </row>
    <row r="23" spans="1:2">
      <c r="A23" s="1">
        <v>19</v>
      </c>
      <c r="B23" s="1" t="s">
        <v>304</v>
      </c>
    </row>
    <row r="24" spans="1:2">
      <c r="A24" s="1">
        <v>20</v>
      </c>
      <c r="B24" s="1" t="s">
        <v>305</v>
      </c>
    </row>
    <row r="25" spans="1:2">
      <c r="A25" s="1">
        <v>21</v>
      </c>
      <c r="B25" s="1" t="s">
        <v>306</v>
      </c>
    </row>
    <row r="26" spans="1:2">
      <c r="A26" s="1">
        <v>21</v>
      </c>
      <c r="B26" s="1" t="s">
        <v>307</v>
      </c>
    </row>
    <row r="27" spans="1:2">
      <c r="A27" s="1">
        <v>22</v>
      </c>
      <c r="B27" s="1" t="s">
        <v>308</v>
      </c>
    </row>
    <row r="28" spans="1:2">
      <c r="A28" s="1">
        <v>23</v>
      </c>
      <c r="B28" s="1" t="s">
        <v>309</v>
      </c>
    </row>
    <row r="29" spans="1:2">
      <c r="A29" s="1">
        <v>24</v>
      </c>
      <c r="B29" s="1" t="s">
        <v>310</v>
      </c>
    </row>
    <row r="30" spans="1:2">
      <c r="A30" s="1">
        <v>25</v>
      </c>
      <c r="B30" s="1" t="s">
        <v>311</v>
      </c>
    </row>
    <row r="31" spans="1:2">
      <c r="A31" s="1">
        <v>26</v>
      </c>
      <c r="B31" s="1" t="s">
        <v>312</v>
      </c>
    </row>
    <row r="32" spans="1:2">
      <c r="A32" s="1">
        <v>26</v>
      </c>
      <c r="B32" s="1" t="s">
        <v>313</v>
      </c>
    </row>
    <row r="33" spans="1:2">
      <c r="A33" s="1">
        <v>27</v>
      </c>
      <c r="B33" s="1" t="s">
        <v>314</v>
      </c>
    </row>
    <row r="34" ht="16" spans="1:2">
      <c r="A34" s="1">
        <v>28</v>
      </c>
      <c r="B34" s="1" t="s">
        <v>315</v>
      </c>
    </row>
    <row r="35" ht="16" spans="1:2">
      <c r="A35" s="1">
        <v>29</v>
      </c>
      <c r="B35" s="1" t="s">
        <v>316</v>
      </c>
    </row>
    <row r="36" spans="1:2">
      <c r="A36" s="1">
        <v>30</v>
      </c>
      <c r="B36" s="1" t="s">
        <v>317</v>
      </c>
    </row>
    <row r="37" spans="1:2">
      <c r="A37" s="1">
        <v>31</v>
      </c>
      <c r="B37" s="1" t="s">
        <v>318</v>
      </c>
    </row>
    <row r="38" spans="1:2">
      <c r="A38" s="1">
        <v>32</v>
      </c>
      <c r="B38" s="1" t="s">
        <v>319</v>
      </c>
    </row>
    <row r="39" ht="16" spans="1:2">
      <c r="A39" s="1">
        <v>33</v>
      </c>
      <c r="B39" s="3" t="s">
        <v>320</v>
      </c>
    </row>
    <row r="40" spans="1:2">
      <c r="A40" s="1">
        <v>34</v>
      </c>
      <c r="B40" s="1" t="s">
        <v>321</v>
      </c>
    </row>
    <row r="41" spans="1:2">
      <c r="A41" s="1">
        <v>35</v>
      </c>
      <c r="B41" s="1" t="s">
        <v>322</v>
      </c>
    </row>
    <row r="42" spans="1:2">
      <c r="A42" s="1">
        <v>36</v>
      </c>
      <c r="B42" s="1" t="s">
        <v>323</v>
      </c>
    </row>
    <row r="43" spans="1:2">
      <c r="A43" s="1">
        <v>37</v>
      </c>
      <c r="B43" s="1" t="s">
        <v>324</v>
      </c>
    </row>
    <row r="44" spans="1:2">
      <c r="A44" s="1">
        <v>38</v>
      </c>
      <c r="B44" s="1" t="s">
        <v>325</v>
      </c>
    </row>
    <row r="45" spans="1:2">
      <c r="A45" s="1">
        <v>39</v>
      </c>
      <c r="B45" s="1" t="s">
        <v>326</v>
      </c>
    </row>
    <row r="46" spans="1:2">
      <c r="A46" s="1">
        <v>40</v>
      </c>
      <c r="B46" s="1" t="s">
        <v>327</v>
      </c>
    </row>
    <row r="47" spans="1:2">
      <c r="A47" s="1">
        <v>41</v>
      </c>
      <c r="B47" s="1" t="s">
        <v>328</v>
      </c>
    </row>
    <row r="48" spans="1:2">
      <c r="A48" s="1">
        <v>42</v>
      </c>
      <c r="B48" s="1" t="s">
        <v>329</v>
      </c>
    </row>
    <row r="49" spans="1:2">
      <c r="A49" s="1">
        <v>43</v>
      </c>
      <c r="B49" s="1" t="s">
        <v>330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数据库</vt:lpstr>
      <vt:lpstr>文献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dc:creator>
  <cp:lastModifiedBy>Yancy</cp:lastModifiedBy>
  <dcterms:created xsi:type="dcterms:W3CDTF">2023-10-07T22:05:00Z</dcterms:created>
  <dcterms:modified xsi:type="dcterms:W3CDTF">2024-06-17T18:55:04Z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6758B429D9F47AF70E660B663BDB9FF1_43</vt:lpwstr>
  </property>
  <property fmtid="{D5CDD505-2E9C-101B-9397-08002B2CF9AE}" pid="3" name="KSOProductBuildVer">
    <vt:lpwstr>2052-6.7.1.8828</vt:lpwstr>
  </property>
</Properties>
</file>