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3B3E7431-D1D8-43B7-BF96-4A9C338E5139}" xr6:coauthVersionLast="45" xr6:coauthVersionMax="45" xr10:uidLastSave="{00000000-0000-0000-0000-000000000000}"/>
  <bookViews>
    <workbookView xWindow="-108" yWindow="-108" windowWidth="30936" windowHeight="16896" tabRatio="594" xr2:uid="{00000000-000D-0000-FFFF-FFFF00000000}"/>
  </bookViews>
  <sheets>
    <sheet name="Warming data " sheetId="5" r:id="rId1"/>
  </sheets>
  <definedNames>
    <definedName name="_xlnm._FilterDatabase" localSheetId="0" hidden="1">'Warming data '!$A$1:$FI$142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X13" i="5" l="1"/>
  <c r="BX14" i="5"/>
  <c r="BX19" i="5"/>
  <c r="BX24" i="5"/>
  <c r="BX25" i="5"/>
  <c r="BX29" i="5"/>
  <c r="BX30" i="5"/>
  <c r="BX39" i="5"/>
  <c r="BX40" i="5"/>
  <c r="BX50" i="5"/>
  <c r="BX51" i="5"/>
  <c r="BX65" i="5"/>
  <c r="BX66" i="5"/>
  <c r="BX88" i="5"/>
  <c r="BX90" i="5"/>
  <c r="BX91" i="5"/>
  <c r="BX92" i="5"/>
  <c r="BX93" i="5"/>
  <c r="BX98" i="5"/>
  <c r="BX99" i="5"/>
  <c r="BX100" i="5"/>
  <c r="BX131" i="5"/>
  <c r="BX132" i="5"/>
  <c r="BX133" i="5"/>
  <c r="BX134" i="5"/>
  <c r="BX141" i="5"/>
  <c r="BX142" i="5"/>
  <c r="CN140" i="5" l="1"/>
  <c r="CQ140" i="5"/>
  <c r="CS140" i="5"/>
  <c r="O130" i="5"/>
  <c r="CK142" i="5"/>
  <c r="CK141" i="5"/>
  <c r="CI142" i="5"/>
  <c r="CI141" i="5"/>
  <c r="CF142" i="5"/>
  <c r="CF141" i="5"/>
  <c r="CC142" i="5"/>
  <c r="CC141" i="5"/>
  <c r="CA142" i="5"/>
  <c r="CA141" i="5"/>
  <c r="BU142" i="5"/>
  <c r="BU141" i="5"/>
  <c r="BS142" i="5"/>
  <c r="BS141" i="5"/>
  <c r="BP142" i="5"/>
  <c r="BP141" i="5"/>
  <c r="BM142" i="5"/>
  <c r="BM141" i="5"/>
  <c r="BK142" i="5"/>
  <c r="BK141" i="5"/>
  <c r="BH142" i="5"/>
  <c r="BH141" i="5"/>
  <c r="BE142" i="5"/>
  <c r="BE141" i="5"/>
  <c r="BC142" i="5"/>
  <c r="BC141" i="5"/>
  <c r="AZ142" i="5"/>
  <c r="AZ141" i="5"/>
  <c r="AW142" i="5"/>
  <c r="AW141" i="5"/>
  <c r="AU142" i="5"/>
  <c r="AU141" i="5"/>
  <c r="AR142" i="5"/>
  <c r="AR141" i="5"/>
  <c r="Q21" i="5"/>
  <c r="O21" i="5"/>
  <c r="L21" i="5"/>
  <c r="CT140" i="5" l="1"/>
  <c r="CL141" i="5"/>
  <c r="CL142" i="5"/>
  <c r="BV142" i="5"/>
  <c r="CD141" i="5"/>
  <c r="CD142" i="5"/>
  <c r="BV141" i="5"/>
  <c r="BN142" i="5"/>
  <c r="BN141" i="5"/>
  <c r="BF141" i="5"/>
  <c r="BF142" i="5"/>
  <c r="AX142" i="5"/>
  <c r="AX141" i="5"/>
  <c r="R21" i="5"/>
  <c r="CS22" i="5" l="1"/>
  <c r="CS23" i="5"/>
  <c r="CQ23" i="5"/>
  <c r="CQ22" i="5"/>
  <c r="CN23" i="5"/>
  <c r="CN22" i="5"/>
  <c r="CT23" i="5" l="1"/>
  <c r="CT22" i="5"/>
  <c r="AB110" i="5"/>
  <c r="AE110" i="5"/>
  <c r="AG110" i="5"/>
  <c r="AG31" i="5"/>
  <c r="AH31" i="5"/>
  <c r="DI140" i="5"/>
  <c r="DG140" i="5"/>
  <c r="DD140" i="5"/>
  <c r="DA140" i="5"/>
  <c r="CY140" i="5"/>
  <c r="CV140" i="5"/>
  <c r="BV139" i="5"/>
  <c r="BU139" i="5"/>
  <c r="BN139" i="5"/>
  <c r="BM139" i="5"/>
  <c r="AP139" i="5"/>
  <c r="AO139" i="5"/>
  <c r="AH139" i="5"/>
  <c r="AG139" i="5"/>
  <c r="BV138" i="5"/>
  <c r="BU138" i="5"/>
  <c r="BN138" i="5"/>
  <c r="BM138" i="5"/>
  <c r="AP138" i="5"/>
  <c r="AO138" i="5"/>
  <c r="AH138" i="5"/>
  <c r="AG138" i="5"/>
  <c r="BV137" i="5"/>
  <c r="BU137" i="5"/>
  <c r="BN137" i="5"/>
  <c r="BM137" i="5"/>
  <c r="AP137" i="5"/>
  <c r="AO137" i="5"/>
  <c r="AG137" i="5"/>
  <c r="AE137" i="5"/>
  <c r="AB137" i="5"/>
  <c r="CS136" i="5"/>
  <c r="CQ136" i="5"/>
  <c r="CN136" i="5"/>
  <c r="Y136" i="5"/>
  <c r="W136" i="5"/>
  <c r="T136" i="5"/>
  <c r="Q136" i="5"/>
  <c r="O136" i="5"/>
  <c r="L136" i="5"/>
  <c r="CS135" i="5"/>
  <c r="CQ135" i="5"/>
  <c r="CN135" i="5"/>
  <c r="Y135" i="5"/>
  <c r="W135" i="5"/>
  <c r="T135" i="5"/>
  <c r="Q135" i="5"/>
  <c r="O135" i="5"/>
  <c r="L135" i="5"/>
  <c r="CK134" i="5"/>
  <c r="CI134" i="5"/>
  <c r="CF134" i="5"/>
  <c r="CC134" i="5"/>
  <c r="CA134" i="5"/>
  <c r="BU134" i="5"/>
  <c r="BS134" i="5"/>
  <c r="BP134" i="5"/>
  <c r="BM134" i="5"/>
  <c r="BK134" i="5"/>
  <c r="BH134" i="5"/>
  <c r="AO134" i="5"/>
  <c r="AM134" i="5"/>
  <c r="AJ134" i="5"/>
  <c r="AG134" i="5"/>
  <c r="AE134" i="5"/>
  <c r="AB134" i="5"/>
  <c r="CK133" i="5"/>
  <c r="CI133" i="5"/>
  <c r="CF133" i="5"/>
  <c r="CC133" i="5"/>
  <c r="CA133" i="5"/>
  <c r="BU133" i="5"/>
  <c r="BS133" i="5"/>
  <c r="BP133" i="5"/>
  <c r="BM133" i="5"/>
  <c r="BK133" i="5"/>
  <c r="BH133" i="5"/>
  <c r="AO133" i="5"/>
  <c r="AM133" i="5"/>
  <c r="AJ133" i="5"/>
  <c r="AG133" i="5"/>
  <c r="AE133" i="5"/>
  <c r="AB133" i="5"/>
  <c r="CS132" i="5"/>
  <c r="CQ132" i="5"/>
  <c r="CN132" i="5"/>
  <c r="CK132" i="5"/>
  <c r="CI132" i="5"/>
  <c r="CF132" i="5"/>
  <c r="CC132" i="5"/>
  <c r="CA132" i="5"/>
  <c r="BU132" i="5"/>
  <c r="BS132" i="5"/>
  <c r="BP132" i="5"/>
  <c r="BM132" i="5"/>
  <c r="BK132" i="5"/>
  <c r="BH132" i="5"/>
  <c r="AO132" i="5"/>
  <c r="AM132" i="5"/>
  <c r="AJ132" i="5"/>
  <c r="Y132" i="5"/>
  <c r="W132" i="5"/>
  <c r="T132" i="5"/>
  <c r="CS131" i="5"/>
  <c r="CQ131" i="5"/>
  <c r="CN131" i="5"/>
  <c r="CK131" i="5"/>
  <c r="CI131" i="5"/>
  <c r="CF131" i="5"/>
  <c r="CC131" i="5"/>
  <c r="CA131" i="5"/>
  <c r="BU131" i="5"/>
  <c r="BS131" i="5"/>
  <c r="BP131" i="5"/>
  <c r="BM131" i="5"/>
  <c r="BK131" i="5"/>
  <c r="BH131" i="5"/>
  <c r="AO131" i="5"/>
  <c r="AM131" i="5"/>
  <c r="AJ131" i="5"/>
  <c r="Y131" i="5"/>
  <c r="W131" i="5"/>
  <c r="T131" i="5"/>
  <c r="DQ130" i="5"/>
  <c r="DO130" i="5"/>
  <c r="DL130" i="5"/>
  <c r="AO130" i="5"/>
  <c r="AM130" i="5"/>
  <c r="AJ130" i="5"/>
  <c r="AG130" i="5"/>
  <c r="AE130" i="5"/>
  <c r="AB130" i="5"/>
  <c r="Y130" i="5"/>
  <c r="W130" i="5"/>
  <c r="T130" i="5"/>
  <c r="Q130" i="5"/>
  <c r="L130" i="5"/>
  <c r="Y127" i="5"/>
  <c r="W127" i="5"/>
  <c r="T127" i="5"/>
  <c r="Q127" i="5"/>
  <c r="O127" i="5"/>
  <c r="L127" i="5"/>
  <c r="Y126" i="5"/>
  <c r="W126" i="5"/>
  <c r="T126" i="5"/>
  <c r="Q126" i="5"/>
  <c r="O126" i="5"/>
  <c r="L126" i="5"/>
  <c r="BU125" i="5"/>
  <c r="BS125" i="5"/>
  <c r="BP125" i="5"/>
  <c r="BM125" i="5"/>
  <c r="BK125" i="5"/>
  <c r="BH125" i="5"/>
  <c r="AO125" i="5"/>
  <c r="AM125" i="5"/>
  <c r="AJ125" i="5"/>
  <c r="AG125" i="5"/>
  <c r="AE125" i="5"/>
  <c r="AB125" i="5"/>
  <c r="BU124" i="5"/>
  <c r="BS124" i="5"/>
  <c r="BP124" i="5"/>
  <c r="BM124" i="5"/>
  <c r="BK124" i="5"/>
  <c r="BH124" i="5"/>
  <c r="AO124" i="5"/>
  <c r="AM124" i="5"/>
  <c r="AJ124" i="5"/>
  <c r="AG124" i="5"/>
  <c r="AE124" i="5"/>
  <c r="AB124" i="5"/>
  <c r="CS123" i="5"/>
  <c r="CQ123" i="5"/>
  <c r="CN123" i="5"/>
  <c r="CS122" i="5"/>
  <c r="CQ122" i="5"/>
  <c r="CN122" i="5"/>
  <c r="EH121" i="5"/>
  <c r="EF121" i="5"/>
  <c r="EC121" i="5"/>
  <c r="DW121" i="5"/>
  <c r="DT121" i="5"/>
  <c r="DQ121" i="5"/>
  <c r="DO121" i="5"/>
  <c r="DL121" i="5"/>
  <c r="DI120" i="5"/>
  <c r="DG120" i="5"/>
  <c r="DD120" i="5"/>
  <c r="DA120" i="5"/>
  <c r="CY120" i="5"/>
  <c r="CV120" i="5"/>
  <c r="CD119" i="5"/>
  <c r="CC119" i="5"/>
  <c r="AP119" i="5"/>
  <c r="AO119" i="5"/>
  <c r="AG119" i="5"/>
  <c r="AE119" i="5"/>
  <c r="AB119" i="5"/>
  <c r="CS118" i="5"/>
  <c r="CQ118" i="5"/>
  <c r="CN118" i="5"/>
  <c r="AO117" i="5"/>
  <c r="AM117" i="5"/>
  <c r="AJ117" i="5"/>
  <c r="AG117" i="5"/>
  <c r="AE117" i="5"/>
  <c r="AB117" i="5"/>
  <c r="Q117" i="5"/>
  <c r="O117" i="5"/>
  <c r="L117" i="5"/>
  <c r="AO116" i="5"/>
  <c r="AM116" i="5"/>
  <c r="AJ116" i="5"/>
  <c r="AG116" i="5"/>
  <c r="AE116" i="5"/>
  <c r="AB116" i="5"/>
  <c r="Q116" i="5"/>
  <c r="O116" i="5"/>
  <c r="L116" i="5"/>
  <c r="AO115" i="5"/>
  <c r="AM115" i="5"/>
  <c r="AJ115" i="5"/>
  <c r="AG115" i="5"/>
  <c r="AE115" i="5"/>
  <c r="AB115" i="5"/>
  <c r="Q115" i="5"/>
  <c r="O115" i="5"/>
  <c r="L115" i="5"/>
  <c r="AO114" i="5"/>
  <c r="AM114" i="5"/>
  <c r="AJ114" i="5"/>
  <c r="AG114" i="5"/>
  <c r="AE114" i="5"/>
  <c r="AB114" i="5"/>
  <c r="Q114" i="5"/>
  <c r="O114" i="5"/>
  <c r="L114" i="5"/>
  <c r="EP113" i="5"/>
  <c r="EN113" i="5"/>
  <c r="EK113" i="5"/>
  <c r="BU113" i="5"/>
  <c r="BS113" i="5"/>
  <c r="BP113" i="5"/>
  <c r="BM113" i="5"/>
  <c r="BK113" i="5"/>
  <c r="BH113" i="5"/>
  <c r="AO113" i="5"/>
  <c r="AM113" i="5"/>
  <c r="AJ113" i="5"/>
  <c r="AG113" i="5"/>
  <c r="AE113" i="5"/>
  <c r="AB113" i="5"/>
  <c r="EP112" i="5"/>
  <c r="EN112" i="5"/>
  <c r="EK112" i="5"/>
  <c r="BU112" i="5"/>
  <c r="BS112" i="5"/>
  <c r="BP112" i="5"/>
  <c r="BM112" i="5"/>
  <c r="BK112" i="5"/>
  <c r="BH112" i="5"/>
  <c r="AO112" i="5"/>
  <c r="AM112" i="5"/>
  <c r="AJ112" i="5"/>
  <c r="AG112" i="5"/>
  <c r="AE112" i="5"/>
  <c r="AB112" i="5"/>
  <c r="EP111" i="5"/>
  <c r="EN111" i="5"/>
  <c r="EK111" i="5"/>
  <c r="BU111" i="5"/>
  <c r="BS111" i="5"/>
  <c r="BP111" i="5"/>
  <c r="BM111" i="5"/>
  <c r="BK111" i="5"/>
  <c r="BH111" i="5"/>
  <c r="AO111" i="5"/>
  <c r="AM111" i="5"/>
  <c r="AJ111" i="5"/>
  <c r="AG111" i="5"/>
  <c r="AE111" i="5"/>
  <c r="AB111" i="5"/>
  <c r="EP110" i="5"/>
  <c r="EN110" i="5"/>
  <c r="EK110" i="5"/>
  <c r="BU110" i="5"/>
  <c r="BS110" i="5"/>
  <c r="BP110" i="5"/>
  <c r="BM110" i="5"/>
  <c r="BK110" i="5"/>
  <c r="BH110" i="5"/>
  <c r="AO110" i="5"/>
  <c r="AM110" i="5"/>
  <c r="AJ110" i="5"/>
  <c r="BU109" i="5"/>
  <c r="BS109" i="5"/>
  <c r="BP109" i="5"/>
  <c r="BM109" i="5"/>
  <c r="BK109" i="5"/>
  <c r="BH109" i="5"/>
  <c r="BE109" i="5"/>
  <c r="BC109" i="5"/>
  <c r="AZ109" i="5"/>
  <c r="AW109" i="5"/>
  <c r="AU109" i="5"/>
  <c r="AR109" i="5"/>
  <c r="BU108" i="5"/>
  <c r="BS108" i="5"/>
  <c r="BP108" i="5"/>
  <c r="BM108" i="5"/>
  <c r="BK108" i="5"/>
  <c r="BH108" i="5"/>
  <c r="BE108" i="5"/>
  <c r="BC108" i="5"/>
  <c r="AZ108" i="5"/>
  <c r="AW108" i="5"/>
  <c r="AU108" i="5"/>
  <c r="AR108" i="5"/>
  <c r="BU107" i="5"/>
  <c r="BS107" i="5"/>
  <c r="BP107" i="5"/>
  <c r="BM107" i="5"/>
  <c r="BK107" i="5"/>
  <c r="BH107" i="5"/>
  <c r="BE107" i="5"/>
  <c r="BC107" i="5"/>
  <c r="AZ107" i="5"/>
  <c r="AW107" i="5"/>
  <c r="AU107" i="5"/>
  <c r="AR107" i="5"/>
  <c r="EH106" i="5"/>
  <c r="EF106" i="5"/>
  <c r="EC106" i="5"/>
  <c r="Q106" i="5"/>
  <c r="O106" i="5"/>
  <c r="L106" i="5"/>
  <c r="EH105" i="5"/>
  <c r="EF105" i="5"/>
  <c r="EC105" i="5"/>
  <c r="Q105" i="5"/>
  <c r="O105" i="5"/>
  <c r="L105" i="5"/>
  <c r="EH104" i="5"/>
  <c r="EF104" i="5"/>
  <c r="EC104" i="5"/>
  <c r="Q104" i="5"/>
  <c r="O104" i="5"/>
  <c r="L104" i="5"/>
  <c r="CK100" i="5"/>
  <c r="CI100" i="5"/>
  <c r="CF100" i="5"/>
  <c r="CC100" i="5"/>
  <c r="CA100" i="5"/>
  <c r="AO100" i="5"/>
  <c r="AM100" i="5"/>
  <c r="AJ100" i="5"/>
  <c r="AG100" i="5"/>
  <c r="AE100" i="5"/>
  <c r="AB100" i="5"/>
  <c r="CK99" i="5"/>
  <c r="CI99" i="5"/>
  <c r="CF99" i="5"/>
  <c r="CC99" i="5"/>
  <c r="CA99" i="5"/>
  <c r="AO99" i="5"/>
  <c r="AM99" i="5"/>
  <c r="AJ99" i="5"/>
  <c r="AG99" i="5"/>
  <c r="AE99" i="5"/>
  <c r="AB99" i="5"/>
  <c r="CK98" i="5"/>
  <c r="CI98" i="5"/>
  <c r="CF98" i="5"/>
  <c r="CC98" i="5"/>
  <c r="CA98" i="5"/>
  <c r="AO98" i="5"/>
  <c r="AM98" i="5"/>
  <c r="AJ98" i="5"/>
  <c r="AG98" i="5"/>
  <c r="AE98" i="5"/>
  <c r="AB98" i="5"/>
  <c r="EH97" i="5"/>
  <c r="EF97" i="5"/>
  <c r="EC97" i="5"/>
  <c r="BU97" i="5"/>
  <c r="BS97" i="5"/>
  <c r="BP97" i="5"/>
  <c r="BM97" i="5"/>
  <c r="BK97" i="5"/>
  <c r="BH97" i="5"/>
  <c r="Q97" i="5"/>
  <c r="O97" i="5"/>
  <c r="L97" i="5"/>
  <c r="EH96" i="5"/>
  <c r="EF96" i="5"/>
  <c r="EC96" i="5"/>
  <c r="BU96" i="5"/>
  <c r="BS96" i="5"/>
  <c r="BP96" i="5"/>
  <c r="BM96" i="5"/>
  <c r="BK96" i="5"/>
  <c r="BH96" i="5"/>
  <c r="Q96" i="5"/>
  <c r="O96" i="5"/>
  <c r="L96" i="5"/>
  <c r="CS95" i="5"/>
  <c r="CQ95" i="5"/>
  <c r="CN95" i="5"/>
  <c r="CS94" i="5"/>
  <c r="CQ94" i="5"/>
  <c r="CN94" i="5"/>
  <c r="DQ93" i="5"/>
  <c r="DO93" i="5"/>
  <c r="DL93" i="5"/>
  <c r="CC93" i="5"/>
  <c r="CA93" i="5"/>
  <c r="Y93" i="5"/>
  <c r="W93" i="5"/>
  <c r="T93" i="5"/>
  <c r="Q93" i="5"/>
  <c r="O93" i="5"/>
  <c r="L93" i="5"/>
  <c r="DQ92" i="5"/>
  <c r="DO92" i="5"/>
  <c r="DL92" i="5"/>
  <c r="CC92" i="5"/>
  <c r="CA92" i="5"/>
  <c r="Y92" i="5"/>
  <c r="W92" i="5"/>
  <c r="T92" i="5"/>
  <c r="Q92" i="5"/>
  <c r="O92" i="5"/>
  <c r="L92" i="5"/>
  <c r="DQ91" i="5"/>
  <c r="DO91" i="5"/>
  <c r="DL91" i="5"/>
  <c r="CC91" i="5"/>
  <c r="CA91" i="5"/>
  <c r="Y91" i="5"/>
  <c r="W91" i="5"/>
  <c r="T91" i="5"/>
  <c r="Q91" i="5"/>
  <c r="O91" i="5"/>
  <c r="L91" i="5"/>
  <c r="DQ90" i="5"/>
  <c r="DO90" i="5"/>
  <c r="DL90" i="5"/>
  <c r="CC90" i="5"/>
  <c r="CA90" i="5"/>
  <c r="Y90" i="5"/>
  <c r="W90" i="5"/>
  <c r="T90" i="5"/>
  <c r="Q90" i="5"/>
  <c r="O90" i="5"/>
  <c r="L90" i="5"/>
  <c r="EH89" i="5"/>
  <c r="EF89" i="5"/>
  <c r="EC89" i="5"/>
  <c r="DW89" i="5"/>
  <c r="DT89" i="5"/>
  <c r="DQ88" i="5"/>
  <c r="DO88" i="5"/>
  <c r="DL88" i="5"/>
  <c r="DA88" i="5"/>
  <c r="CY88" i="5"/>
  <c r="CV88" i="5"/>
  <c r="CS88" i="5"/>
  <c r="CQ88" i="5"/>
  <c r="CN88" i="5"/>
  <c r="CC88" i="5"/>
  <c r="CA88" i="5"/>
  <c r="Y88" i="5"/>
  <c r="W88" i="5"/>
  <c r="T88" i="5"/>
  <c r="Q88" i="5"/>
  <c r="O88" i="5"/>
  <c r="L88" i="5"/>
  <c r="FB87" i="5"/>
  <c r="FG87" i="5" s="1"/>
  <c r="FH87" i="5" s="1"/>
  <c r="FI87" i="5" s="1"/>
  <c r="EV87" i="5"/>
  <c r="ES87" i="5"/>
  <c r="DQ87" i="5"/>
  <c r="DO87" i="5"/>
  <c r="DL87" i="5"/>
  <c r="BU87" i="5"/>
  <c r="BS87" i="5"/>
  <c r="BP87" i="5"/>
  <c r="BM87" i="5"/>
  <c r="BK87" i="5"/>
  <c r="BH87" i="5"/>
  <c r="AO87" i="5"/>
  <c r="AM87" i="5"/>
  <c r="AJ87" i="5"/>
  <c r="FE86" i="5"/>
  <c r="FB86" i="5"/>
  <c r="EV86" i="5"/>
  <c r="ES86" i="5"/>
  <c r="DQ86" i="5"/>
  <c r="DO86" i="5"/>
  <c r="DL86" i="5"/>
  <c r="BU86" i="5"/>
  <c r="BS86" i="5"/>
  <c r="BP86" i="5"/>
  <c r="BM86" i="5"/>
  <c r="BK86" i="5"/>
  <c r="BH86" i="5"/>
  <c r="AO86" i="5"/>
  <c r="AM86" i="5"/>
  <c r="AJ86" i="5"/>
  <c r="FE85" i="5"/>
  <c r="FB85" i="5"/>
  <c r="EV85" i="5"/>
  <c r="ES85" i="5"/>
  <c r="DQ85" i="5"/>
  <c r="DO85" i="5"/>
  <c r="DL85" i="5"/>
  <c r="BU85" i="5"/>
  <c r="BS85" i="5"/>
  <c r="BP85" i="5"/>
  <c r="BM85" i="5"/>
  <c r="BK85" i="5"/>
  <c r="BH85" i="5"/>
  <c r="AO85" i="5"/>
  <c r="AM85" i="5"/>
  <c r="AJ85" i="5"/>
  <c r="FE84" i="5"/>
  <c r="FB84" i="5"/>
  <c r="EV84" i="5"/>
  <c r="ES84" i="5"/>
  <c r="DQ84" i="5"/>
  <c r="DO84" i="5"/>
  <c r="DL84" i="5"/>
  <c r="BU84" i="5"/>
  <c r="BS84" i="5"/>
  <c r="BP84" i="5"/>
  <c r="BM84" i="5"/>
  <c r="BK84" i="5"/>
  <c r="BH84" i="5"/>
  <c r="AO84" i="5"/>
  <c r="AM84" i="5"/>
  <c r="AJ84" i="5"/>
  <c r="Y83" i="5"/>
  <c r="W83" i="5"/>
  <c r="T83" i="5"/>
  <c r="Y82" i="5"/>
  <c r="W82" i="5"/>
  <c r="T82" i="5"/>
  <c r="FE81" i="5"/>
  <c r="FB81" i="5"/>
  <c r="EV81" i="5"/>
  <c r="ES81" i="5"/>
  <c r="DR81" i="5"/>
  <c r="DQ81" i="5"/>
  <c r="CL81" i="5"/>
  <c r="CK81" i="5"/>
  <c r="CD81" i="5"/>
  <c r="CC81" i="5"/>
  <c r="BV81" i="5"/>
  <c r="BU81" i="5"/>
  <c r="BN81" i="5"/>
  <c r="BM81" i="5"/>
  <c r="AX81" i="5"/>
  <c r="AW81" i="5"/>
  <c r="AP81" i="5"/>
  <c r="AO81" i="5"/>
  <c r="AH81" i="5"/>
  <c r="AG81" i="5"/>
  <c r="Z81" i="5"/>
  <c r="Y81" i="5"/>
  <c r="R81" i="5"/>
  <c r="Q81" i="5"/>
  <c r="FE80" i="5"/>
  <c r="FB80" i="5"/>
  <c r="EV80" i="5"/>
  <c r="ES80" i="5"/>
  <c r="DR80" i="5"/>
  <c r="DQ80" i="5"/>
  <c r="CL80" i="5"/>
  <c r="CK80" i="5"/>
  <c r="CD80" i="5"/>
  <c r="CC80" i="5"/>
  <c r="BV80" i="5"/>
  <c r="BU80" i="5"/>
  <c r="BN80" i="5"/>
  <c r="BM80" i="5"/>
  <c r="AX80" i="5"/>
  <c r="AW80" i="5"/>
  <c r="AP80" i="5"/>
  <c r="AO80" i="5"/>
  <c r="AH80" i="5"/>
  <c r="AG80" i="5"/>
  <c r="Z80" i="5"/>
  <c r="Y80" i="5"/>
  <c r="R80" i="5"/>
  <c r="Q80" i="5"/>
  <c r="EH79" i="5"/>
  <c r="EF79" i="5"/>
  <c r="EC79" i="5"/>
  <c r="Q79" i="5"/>
  <c r="O79" i="5"/>
  <c r="L79" i="5"/>
  <c r="EH78" i="5"/>
  <c r="EF78" i="5"/>
  <c r="EC78" i="5"/>
  <c r="Q78" i="5"/>
  <c r="O78" i="5"/>
  <c r="L78" i="5"/>
  <c r="EH77" i="5"/>
  <c r="EF77" i="5"/>
  <c r="EC77" i="5"/>
  <c r="Q77" i="5"/>
  <c r="O77" i="5"/>
  <c r="L77" i="5"/>
  <c r="EH76" i="5"/>
  <c r="EF76" i="5"/>
  <c r="EC76" i="5"/>
  <c r="Q76" i="5"/>
  <c r="O76" i="5"/>
  <c r="L76" i="5"/>
  <c r="EH75" i="5"/>
  <c r="EF75" i="5"/>
  <c r="EC75" i="5"/>
  <c r="Q75" i="5"/>
  <c r="O75" i="5"/>
  <c r="L75" i="5"/>
  <c r="EH74" i="5"/>
  <c r="EF74" i="5"/>
  <c r="EC74" i="5"/>
  <c r="Q74" i="5"/>
  <c r="O74" i="5"/>
  <c r="L74" i="5"/>
  <c r="BU73" i="5"/>
  <c r="BS73" i="5"/>
  <c r="BP73" i="5"/>
  <c r="BM73" i="5"/>
  <c r="BK73" i="5"/>
  <c r="BH73" i="5"/>
  <c r="AO73" i="5"/>
  <c r="AM73" i="5"/>
  <c r="AJ73" i="5"/>
  <c r="AG73" i="5"/>
  <c r="AE73" i="5"/>
  <c r="AB73" i="5"/>
  <c r="Q73" i="5"/>
  <c r="O73" i="5"/>
  <c r="L73" i="5"/>
  <c r="BU72" i="5"/>
  <c r="BS72" i="5"/>
  <c r="BP72" i="5"/>
  <c r="BM72" i="5"/>
  <c r="BK72" i="5"/>
  <c r="BH72" i="5"/>
  <c r="AO72" i="5"/>
  <c r="AM72" i="5"/>
  <c r="AJ72" i="5"/>
  <c r="AG72" i="5"/>
  <c r="AE72" i="5"/>
  <c r="AB72" i="5"/>
  <c r="Q72" i="5"/>
  <c r="O72" i="5"/>
  <c r="L72" i="5"/>
  <c r="EP71" i="5"/>
  <c r="EN71" i="5"/>
  <c r="EK71" i="5"/>
  <c r="EP70" i="5"/>
  <c r="EN70" i="5"/>
  <c r="EK70" i="5"/>
  <c r="CS69" i="5"/>
  <c r="CQ69" i="5"/>
  <c r="CN69" i="5"/>
  <c r="DQ68" i="5"/>
  <c r="DO68" i="5"/>
  <c r="DL68" i="5"/>
  <c r="CS68" i="5"/>
  <c r="CQ68" i="5"/>
  <c r="CN68" i="5"/>
  <c r="BU67" i="5"/>
  <c r="BS67" i="5"/>
  <c r="BP67" i="5"/>
  <c r="CK66" i="5"/>
  <c r="CI66" i="5"/>
  <c r="CF66" i="5"/>
  <c r="CC66" i="5"/>
  <c r="CA66" i="5"/>
  <c r="CK65" i="5"/>
  <c r="CI65" i="5"/>
  <c r="CF65" i="5"/>
  <c r="CC65" i="5"/>
  <c r="CA65" i="5"/>
  <c r="DA64" i="5"/>
  <c r="CY64" i="5"/>
  <c r="CV64" i="5"/>
  <c r="AW64" i="5"/>
  <c r="AU64" i="5"/>
  <c r="AR64" i="5"/>
  <c r="Y64" i="5"/>
  <c r="W64" i="5"/>
  <c r="T64" i="5"/>
  <c r="DA63" i="5"/>
  <c r="CY63" i="5"/>
  <c r="CV63" i="5"/>
  <c r="AW63" i="5"/>
  <c r="AU63" i="5"/>
  <c r="AR63" i="5"/>
  <c r="Y63" i="5"/>
  <c r="W63" i="5"/>
  <c r="T63" i="5"/>
  <c r="EH61" i="5"/>
  <c r="EF61" i="5"/>
  <c r="EC61" i="5"/>
  <c r="DW61" i="5"/>
  <c r="DT61" i="5"/>
  <c r="DQ61" i="5"/>
  <c r="DO61" i="5"/>
  <c r="DL61" i="5"/>
  <c r="CS61" i="5"/>
  <c r="CQ61" i="5"/>
  <c r="CN61" i="5"/>
  <c r="Q61" i="5"/>
  <c r="O61" i="5"/>
  <c r="L61" i="5"/>
  <c r="EH60" i="5"/>
  <c r="EF60" i="5"/>
  <c r="EC60" i="5"/>
  <c r="DW60" i="5"/>
  <c r="DT60" i="5"/>
  <c r="DQ60" i="5"/>
  <c r="DO60" i="5"/>
  <c r="DL60" i="5"/>
  <c r="EH59" i="5"/>
  <c r="EF59" i="5"/>
  <c r="EC59" i="5"/>
  <c r="DW59" i="5"/>
  <c r="DT59" i="5"/>
  <c r="DQ59" i="5"/>
  <c r="DO59" i="5"/>
  <c r="DL59" i="5"/>
  <c r="EH58" i="5"/>
  <c r="EF58" i="5"/>
  <c r="EC58" i="5"/>
  <c r="DW58" i="5"/>
  <c r="DT58" i="5"/>
  <c r="DQ58" i="5"/>
  <c r="DO58" i="5"/>
  <c r="DL58" i="5"/>
  <c r="EH57" i="5"/>
  <c r="EF57" i="5"/>
  <c r="EC57" i="5"/>
  <c r="DW57" i="5"/>
  <c r="DT57" i="5"/>
  <c r="DQ57" i="5"/>
  <c r="DO57" i="5"/>
  <c r="DL57" i="5"/>
  <c r="EF56" i="5"/>
  <c r="EE56" i="5"/>
  <c r="ED56" i="5"/>
  <c r="EC56" i="5" s="1"/>
  <c r="EB56" i="5"/>
  <c r="DW56" i="5"/>
  <c r="DT56" i="5"/>
  <c r="DQ56" i="5"/>
  <c r="DO56" i="5"/>
  <c r="DL56" i="5"/>
  <c r="AG56" i="5"/>
  <c r="AE56" i="5"/>
  <c r="AB56" i="5"/>
  <c r="EF55" i="5"/>
  <c r="EE55" i="5"/>
  <c r="ED55" i="5"/>
  <c r="EC55" i="5" s="1"/>
  <c r="EB55" i="5"/>
  <c r="DW55" i="5"/>
  <c r="DT55" i="5"/>
  <c r="DQ55" i="5"/>
  <c r="DO55" i="5"/>
  <c r="DL55" i="5"/>
  <c r="AE55" i="5"/>
  <c r="AD55" i="5"/>
  <c r="AG55" i="5" s="1"/>
  <c r="AB55" i="5"/>
  <c r="BU54" i="5"/>
  <c r="BS54" i="5"/>
  <c r="BP54" i="5"/>
  <c r="BM54" i="5"/>
  <c r="BK54" i="5"/>
  <c r="BH54" i="5"/>
  <c r="AW54" i="5"/>
  <c r="AU54" i="5"/>
  <c r="AR54" i="5"/>
  <c r="BU53" i="5"/>
  <c r="BS53" i="5"/>
  <c r="BP53" i="5"/>
  <c r="BM53" i="5"/>
  <c r="BK53" i="5"/>
  <c r="BH53" i="5"/>
  <c r="AW53" i="5"/>
  <c r="AU53" i="5"/>
  <c r="AR53" i="5"/>
  <c r="CK51" i="5"/>
  <c r="CI51" i="5"/>
  <c r="CF51" i="5"/>
  <c r="CC51" i="5"/>
  <c r="CA51" i="5"/>
  <c r="AO51" i="5"/>
  <c r="AM51" i="5"/>
  <c r="AJ51" i="5"/>
  <c r="CK50" i="5"/>
  <c r="CI50" i="5"/>
  <c r="CF50" i="5"/>
  <c r="CC50" i="5"/>
  <c r="CA50" i="5"/>
  <c r="AO50" i="5"/>
  <c r="AM50" i="5"/>
  <c r="AJ50" i="5"/>
  <c r="DQ48" i="5"/>
  <c r="DO48" i="5"/>
  <c r="DR48" i="5" s="1"/>
  <c r="DR47" i="5"/>
  <c r="DQ47" i="5"/>
  <c r="EH46" i="5"/>
  <c r="EF46" i="5"/>
  <c r="EC46" i="5"/>
  <c r="DW46" i="5"/>
  <c r="DT46" i="5"/>
  <c r="DQ46" i="5"/>
  <c r="DO46" i="5"/>
  <c r="DL46" i="5"/>
  <c r="Y46" i="5"/>
  <c r="W46" i="5"/>
  <c r="T46" i="5"/>
  <c r="Q46" i="5"/>
  <c r="O46" i="5"/>
  <c r="L46" i="5"/>
  <c r="EH45" i="5"/>
  <c r="EF45" i="5"/>
  <c r="EC45" i="5"/>
  <c r="DW45" i="5"/>
  <c r="DT45" i="5"/>
  <c r="DQ45" i="5"/>
  <c r="DO45" i="5"/>
  <c r="DL45" i="5"/>
  <c r="Y45" i="5"/>
  <c r="W45" i="5"/>
  <c r="T45" i="5"/>
  <c r="Q45" i="5"/>
  <c r="O45" i="5"/>
  <c r="L45" i="5"/>
  <c r="EH44" i="5"/>
  <c r="EF44" i="5"/>
  <c r="EC44" i="5"/>
  <c r="DW44" i="5"/>
  <c r="DT44" i="5"/>
  <c r="DQ44" i="5"/>
  <c r="DO44" i="5"/>
  <c r="DL44" i="5"/>
  <c r="Y44" i="5"/>
  <c r="W44" i="5"/>
  <c r="T44" i="5"/>
  <c r="Q44" i="5"/>
  <c r="O44" i="5"/>
  <c r="L44" i="5"/>
  <c r="EH43" i="5"/>
  <c r="EF43" i="5"/>
  <c r="EC43" i="5"/>
  <c r="DW43" i="5"/>
  <c r="DT43" i="5"/>
  <c r="DQ43" i="5"/>
  <c r="DO43" i="5"/>
  <c r="DL43" i="5"/>
  <c r="Y43" i="5"/>
  <c r="W43" i="5"/>
  <c r="T43" i="5"/>
  <c r="Q43" i="5"/>
  <c r="O43" i="5"/>
  <c r="L43" i="5"/>
  <c r="Y42" i="5"/>
  <c r="W42" i="5"/>
  <c r="T42" i="5"/>
  <c r="Q42" i="5"/>
  <c r="O42" i="5"/>
  <c r="L42" i="5"/>
  <c r="Y41" i="5"/>
  <c r="W41" i="5"/>
  <c r="T41" i="5"/>
  <c r="Q41" i="5"/>
  <c r="O41" i="5"/>
  <c r="L41" i="5"/>
  <c r="CK40" i="5"/>
  <c r="CI40" i="5"/>
  <c r="CF40" i="5"/>
  <c r="CC40" i="5"/>
  <c r="CA40" i="5"/>
  <c r="BE40" i="5"/>
  <c r="BC40" i="5"/>
  <c r="AZ40" i="5"/>
  <c r="AW40" i="5"/>
  <c r="AU40" i="5"/>
  <c r="AR40" i="5"/>
  <c r="AO40" i="5"/>
  <c r="AM40" i="5"/>
  <c r="AJ40" i="5"/>
  <c r="AG40" i="5"/>
  <c r="AE40" i="5"/>
  <c r="AB40" i="5"/>
  <c r="CK39" i="5"/>
  <c r="CI39" i="5"/>
  <c r="CF39" i="5"/>
  <c r="CC39" i="5"/>
  <c r="CA39" i="5"/>
  <c r="BE39" i="5"/>
  <c r="BC39" i="5"/>
  <c r="AZ39" i="5"/>
  <c r="AW39" i="5"/>
  <c r="AU39" i="5"/>
  <c r="AR39" i="5"/>
  <c r="AO39" i="5"/>
  <c r="AM39" i="5"/>
  <c r="AJ39" i="5"/>
  <c r="AG39" i="5"/>
  <c r="AE39" i="5"/>
  <c r="AB39" i="5"/>
  <c r="EH38" i="5"/>
  <c r="EF38" i="5"/>
  <c r="EC38" i="5"/>
  <c r="DW38" i="5"/>
  <c r="DT38" i="5"/>
  <c r="DQ38" i="5"/>
  <c r="DO38" i="5"/>
  <c r="DL38" i="5"/>
  <c r="CS38" i="5"/>
  <c r="CQ38" i="5"/>
  <c r="CN38" i="5"/>
  <c r="EH37" i="5"/>
  <c r="EF37" i="5"/>
  <c r="EC37" i="5"/>
  <c r="DW37" i="5"/>
  <c r="DT37" i="5"/>
  <c r="DQ37" i="5"/>
  <c r="DO37" i="5"/>
  <c r="DL37" i="5"/>
  <c r="CS37" i="5"/>
  <c r="CQ37" i="5"/>
  <c r="CN37" i="5"/>
  <c r="Y36" i="5"/>
  <c r="W36" i="5"/>
  <c r="T36" i="5"/>
  <c r="Q36" i="5"/>
  <c r="O36" i="5"/>
  <c r="L36" i="5"/>
  <c r="Y35" i="5"/>
  <c r="W35" i="5"/>
  <c r="T35" i="5"/>
  <c r="Q35" i="5"/>
  <c r="O35" i="5"/>
  <c r="L35" i="5"/>
  <c r="CL34" i="5"/>
  <c r="CK34" i="5"/>
  <c r="CD34" i="5"/>
  <c r="CC34" i="5"/>
  <c r="AP34" i="5"/>
  <c r="AO34" i="5"/>
  <c r="AH34" i="5"/>
  <c r="AG34" i="5"/>
  <c r="CL33" i="5"/>
  <c r="CK33" i="5"/>
  <c r="CD33" i="5"/>
  <c r="CC33" i="5"/>
  <c r="AP33" i="5"/>
  <c r="AO33" i="5"/>
  <c r="AH33" i="5"/>
  <c r="AG33" i="5"/>
  <c r="CL32" i="5"/>
  <c r="CK32" i="5"/>
  <c r="CD32" i="5"/>
  <c r="CC32" i="5"/>
  <c r="AP32" i="5"/>
  <c r="AO32" i="5"/>
  <c r="AH32" i="5"/>
  <c r="AG32" i="5"/>
  <c r="CL31" i="5"/>
  <c r="CK31" i="5"/>
  <c r="CD31" i="5"/>
  <c r="CC31" i="5"/>
  <c r="AP31" i="5"/>
  <c r="AO31" i="5"/>
  <c r="CK30" i="5"/>
  <c r="CI30" i="5"/>
  <c r="CF30" i="5"/>
  <c r="CC30" i="5"/>
  <c r="CA30" i="5"/>
  <c r="CK29" i="5"/>
  <c r="CI29" i="5"/>
  <c r="CF29" i="5"/>
  <c r="CC29" i="5"/>
  <c r="CA29" i="5"/>
  <c r="CS28" i="5"/>
  <c r="CQ28" i="5"/>
  <c r="CN28" i="5"/>
  <c r="Y28" i="5"/>
  <c r="W28" i="5"/>
  <c r="T28" i="5"/>
  <c r="Q28" i="5"/>
  <c r="O28" i="5"/>
  <c r="L28" i="5"/>
  <c r="EH27" i="5"/>
  <c r="EF27" i="5"/>
  <c r="EC27" i="5"/>
  <c r="DW27" i="5"/>
  <c r="DT27" i="5"/>
  <c r="DQ27" i="5"/>
  <c r="DO27" i="5"/>
  <c r="DL27" i="5"/>
  <c r="CL26" i="5"/>
  <c r="CK26" i="5"/>
  <c r="CD26" i="5"/>
  <c r="CC26" i="5"/>
  <c r="AH26" i="5"/>
  <c r="AG26" i="5"/>
  <c r="DR25" i="5"/>
  <c r="DQ25" i="5"/>
  <c r="CC25" i="5"/>
  <c r="CA25" i="5"/>
  <c r="AW25" i="5"/>
  <c r="AU25" i="5"/>
  <c r="AR25" i="5"/>
  <c r="DR24" i="5"/>
  <c r="DQ24" i="5"/>
  <c r="CC24" i="5"/>
  <c r="CA24" i="5"/>
  <c r="AW24" i="5"/>
  <c r="AU24" i="5"/>
  <c r="AR24" i="5"/>
  <c r="Y23" i="5"/>
  <c r="W23" i="5"/>
  <c r="T23" i="5"/>
  <c r="Q23" i="5"/>
  <c r="O23" i="5"/>
  <c r="L23" i="5"/>
  <c r="Y22" i="5"/>
  <c r="W22" i="5"/>
  <c r="T22" i="5"/>
  <c r="Q22" i="5"/>
  <c r="O22" i="5"/>
  <c r="L22" i="5"/>
  <c r="DI20" i="5"/>
  <c r="DG20" i="5"/>
  <c r="DD20" i="5"/>
  <c r="DA20" i="5"/>
  <c r="CY20" i="5"/>
  <c r="CV20" i="5"/>
  <c r="CS20" i="5"/>
  <c r="CQ20" i="5"/>
  <c r="CN20" i="5"/>
  <c r="CK19" i="5"/>
  <c r="CI19" i="5"/>
  <c r="CF19" i="5"/>
  <c r="CC19" i="5"/>
  <c r="CA19" i="5"/>
  <c r="AO19" i="5"/>
  <c r="AM19" i="5"/>
  <c r="AJ19" i="5"/>
  <c r="AG19" i="5"/>
  <c r="AE19" i="5"/>
  <c r="AB19" i="5"/>
  <c r="AO18" i="5"/>
  <c r="AM18" i="5"/>
  <c r="AJ18" i="5"/>
  <c r="AG18" i="5"/>
  <c r="AE18" i="5"/>
  <c r="AB18" i="5"/>
  <c r="Z17" i="5"/>
  <c r="Y17" i="5"/>
  <c r="Z16" i="5"/>
  <c r="Y16" i="5"/>
  <c r="R15" i="5"/>
  <c r="Q15" i="5"/>
  <c r="FE14" i="5"/>
  <c r="FB14" i="5"/>
  <c r="EV14" i="5"/>
  <c r="ES14" i="5"/>
  <c r="DQ14" i="5"/>
  <c r="DO14" i="5"/>
  <c r="DL14" i="5"/>
  <c r="CK14" i="5"/>
  <c r="CI14" i="5"/>
  <c r="CF14" i="5"/>
  <c r="CC14" i="5"/>
  <c r="CA14" i="5"/>
  <c r="BU14" i="5"/>
  <c r="BS14" i="5"/>
  <c r="BP14" i="5"/>
  <c r="BM14" i="5"/>
  <c r="BK14" i="5"/>
  <c r="BH14" i="5"/>
  <c r="AO14" i="5"/>
  <c r="AM14" i="5"/>
  <c r="AJ14" i="5"/>
  <c r="AG14" i="5"/>
  <c r="AE14" i="5"/>
  <c r="AB14" i="5"/>
  <c r="Q14" i="5"/>
  <c r="O14" i="5"/>
  <c r="L14" i="5"/>
  <c r="FE13" i="5"/>
  <c r="FB13" i="5"/>
  <c r="EV13" i="5"/>
  <c r="ES13" i="5"/>
  <c r="DQ13" i="5"/>
  <c r="DO13" i="5"/>
  <c r="DL13" i="5"/>
  <c r="CK13" i="5"/>
  <c r="CI13" i="5"/>
  <c r="CF13" i="5"/>
  <c r="CC13" i="5"/>
  <c r="CA13" i="5"/>
  <c r="BU13" i="5"/>
  <c r="BS13" i="5"/>
  <c r="BP13" i="5"/>
  <c r="BM13" i="5"/>
  <c r="BK13" i="5"/>
  <c r="BH13" i="5"/>
  <c r="AO13" i="5"/>
  <c r="AM13" i="5"/>
  <c r="AJ13" i="5"/>
  <c r="AG13" i="5"/>
  <c r="AE13" i="5"/>
  <c r="AB13" i="5"/>
  <c r="Q13" i="5"/>
  <c r="O13" i="5"/>
  <c r="L13" i="5"/>
  <c r="DQ12" i="5"/>
  <c r="DO12" i="5"/>
  <c r="DL12" i="5"/>
  <c r="DQ11" i="5"/>
  <c r="DO11" i="5"/>
  <c r="DL11" i="5"/>
  <c r="DQ10" i="5"/>
  <c r="DO10" i="5"/>
  <c r="DL10" i="5"/>
  <c r="DQ9" i="5"/>
  <c r="DO9" i="5"/>
  <c r="DL9" i="5"/>
  <c r="EH8" i="5"/>
  <c r="EF8" i="5"/>
  <c r="EC8" i="5"/>
  <c r="DW8" i="5"/>
  <c r="DT8" i="5"/>
  <c r="EH7" i="5"/>
  <c r="EF7" i="5"/>
  <c r="EC7" i="5"/>
  <c r="DW7" i="5"/>
  <c r="DT7" i="5"/>
  <c r="AO6" i="5"/>
  <c r="AM6" i="5"/>
  <c r="AJ6" i="5"/>
  <c r="AG6" i="5"/>
  <c r="AE6" i="5"/>
  <c r="AB6" i="5"/>
  <c r="AO5" i="5"/>
  <c r="AM5" i="5"/>
  <c r="AJ5" i="5"/>
  <c r="AG5" i="5"/>
  <c r="AE5" i="5"/>
  <c r="AB5" i="5"/>
  <c r="AO4" i="5"/>
  <c r="AM4" i="5"/>
  <c r="AJ4" i="5"/>
  <c r="AG4" i="5"/>
  <c r="AE4" i="5"/>
  <c r="AB4" i="5"/>
  <c r="AO3" i="5"/>
  <c r="AM3" i="5"/>
  <c r="AJ3" i="5"/>
  <c r="AG3" i="5"/>
  <c r="AE3" i="5"/>
  <c r="AB3" i="5"/>
  <c r="EH55" i="5" l="1"/>
  <c r="DB140" i="5"/>
  <c r="AH110" i="5"/>
  <c r="R28" i="5"/>
  <c r="Z131" i="5"/>
  <c r="CT132" i="5"/>
  <c r="AP133" i="5"/>
  <c r="CL134" i="5"/>
  <c r="DB20" i="5"/>
  <c r="DY38" i="5"/>
  <c r="DZ38" i="5" s="1"/>
  <c r="EA38" i="5" s="1"/>
  <c r="AX53" i="5"/>
  <c r="BF40" i="5"/>
  <c r="R43" i="5"/>
  <c r="BN87" i="5"/>
  <c r="CT135" i="5"/>
  <c r="BV132" i="5"/>
  <c r="BN134" i="5"/>
  <c r="Z126" i="5"/>
  <c r="CT131" i="5"/>
  <c r="AH134" i="5"/>
  <c r="DJ140" i="5"/>
  <c r="DY43" i="5"/>
  <c r="DZ43" i="5" s="1"/>
  <c r="EA43" i="5" s="1"/>
  <c r="CD19" i="5"/>
  <c r="EX13" i="5"/>
  <c r="EY13" i="5" s="1"/>
  <c r="EZ13" i="5" s="1"/>
  <c r="CT123" i="5"/>
  <c r="BV125" i="5"/>
  <c r="AP5" i="5"/>
  <c r="CD39" i="5"/>
  <c r="EI43" i="5"/>
  <c r="DY46" i="5"/>
  <c r="DZ46" i="5" s="1"/>
  <c r="EA46" i="5" s="1"/>
  <c r="BV87" i="5"/>
  <c r="AH6" i="5"/>
  <c r="EI46" i="5"/>
  <c r="Z64" i="5"/>
  <c r="CL51" i="5"/>
  <c r="R13" i="5"/>
  <c r="BV14" i="5"/>
  <c r="CD29" i="5"/>
  <c r="DR61" i="5"/>
  <c r="DR88" i="5"/>
  <c r="R90" i="5"/>
  <c r="R92" i="5"/>
  <c r="CT94" i="5"/>
  <c r="BV97" i="5"/>
  <c r="AP99" i="5"/>
  <c r="CL100" i="5"/>
  <c r="BF107" i="5"/>
  <c r="BF109" i="5"/>
  <c r="AH111" i="5"/>
  <c r="BN112" i="5"/>
  <c r="R116" i="5"/>
  <c r="BN124" i="5"/>
  <c r="R127" i="5"/>
  <c r="Z132" i="5"/>
  <c r="Z135" i="5"/>
  <c r="FG80" i="5"/>
  <c r="FH80" i="5" s="1"/>
  <c r="FI80" i="5" s="1"/>
  <c r="CL14" i="5"/>
  <c r="DR9" i="5"/>
  <c r="Z36" i="5"/>
  <c r="CL40" i="5"/>
  <c r="DR43" i="5"/>
  <c r="DR60" i="5"/>
  <c r="AP87" i="5"/>
  <c r="DR85" i="5"/>
  <c r="AH5" i="5"/>
  <c r="R130" i="5"/>
  <c r="BV131" i="5"/>
  <c r="CD132" i="5"/>
  <c r="BV133" i="5"/>
  <c r="AP4" i="5"/>
  <c r="Z22" i="5"/>
  <c r="CD30" i="5"/>
  <c r="AX63" i="5"/>
  <c r="BN85" i="5"/>
  <c r="CD90" i="5"/>
  <c r="CD92" i="5"/>
  <c r="R96" i="5"/>
  <c r="AH98" i="5"/>
  <c r="CD99" i="5"/>
  <c r="EI104" i="5"/>
  <c r="BV107" i="5"/>
  <c r="BV109" i="5"/>
  <c r="BN111" i="5"/>
  <c r="R114" i="5"/>
  <c r="AP116" i="5"/>
  <c r="DB120" i="5"/>
  <c r="AH125" i="5"/>
  <c r="EI27" i="5"/>
  <c r="CL66" i="5"/>
  <c r="AX24" i="5"/>
  <c r="CT38" i="5"/>
  <c r="DY56" i="5"/>
  <c r="DZ56" i="5" s="1"/>
  <c r="EA56" i="5" s="1"/>
  <c r="R61" i="5"/>
  <c r="DB63" i="5"/>
  <c r="Z130" i="5"/>
  <c r="AP131" i="5"/>
  <c r="CD131" i="5"/>
  <c r="BN132" i="5"/>
  <c r="CL132" i="5"/>
  <c r="CD133" i="5"/>
  <c r="CD134" i="5"/>
  <c r="AH137" i="5"/>
  <c r="CL30" i="5"/>
  <c r="EI37" i="5"/>
  <c r="AH56" i="5"/>
  <c r="EX80" i="5"/>
  <c r="EY80" i="5" s="1"/>
  <c r="EZ80" i="5" s="1"/>
  <c r="EI121" i="5"/>
  <c r="R14" i="5"/>
  <c r="DR37" i="5"/>
  <c r="DR56" i="5"/>
  <c r="EX84" i="5"/>
  <c r="EY84" i="5" s="1"/>
  <c r="EZ84" i="5" s="1"/>
  <c r="CL13" i="5"/>
  <c r="DR11" i="5"/>
  <c r="AP6" i="5"/>
  <c r="EI7" i="5"/>
  <c r="CD25" i="5"/>
  <c r="R35" i="5"/>
  <c r="AX39" i="5"/>
  <c r="AH40" i="5"/>
  <c r="DR44" i="5"/>
  <c r="R45" i="5"/>
  <c r="BN53" i="5"/>
  <c r="EI59" i="5"/>
  <c r="AP85" i="5"/>
  <c r="EX86" i="5"/>
  <c r="EY86" i="5" s="1"/>
  <c r="EZ86" i="5" s="1"/>
  <c r="DR87" i="5"/>
  <c r="BV124" i="5"/>
  <c r="Z127" i="5"/>
  <c r="AH13" i="5"/>
  <c r="DJ120" i="5"/>
  <c r="AP14" i="5"/>
  <c r="DY59" i="5"/>
  <c r="DZ59" i="5" s="1"/>
  <c r="EA59" i="5" s="1"/>
  <c r="FG84" i="5"/>
  <c r="FH84" i="5" s="1"/>
  <c r="FI84" i="5" s="1"/>
  <c r="CT88" i="5"/>
  <c r="AH124" i="5"/>
  <c r="R126" i="5"/>
  <c r="DR130" i="5"/>
  <c r="BV134" i="5"/>
  <c r="CT136" i="5"/>
  <c r="DY57" i="5"/>
  <c r="DZ57" i="5" s="1"/>
  <c r="EA57" i="5" s="1"/>
  <c r="DY37" i="5"/>
  <c r="DZ37" i="5" s="1"/>
  <c r="EA37" i="5" s="1"/>
  <c r="AP40" i="5"/>
  <c r="DY44" i="5"/>
  <c r="DZ44" i="5" s="1"/>
  <c r="EA44" i="5" s="1"/>
  <c r="EI45" i="5"/>
  <c r="DY61" i="5"/>
  <c r="DZ61" i="5" s="1"/>
  <c r="EA61" i="5" s="1"/>
  <c r="Z82" i="5"/>
  <c r="DY89" i="5"/>
  <c r="DZ89" i="5" s="1"/>
  <c r="EA89" i="5" s="1"/>
  <c r="Z46" i="5"/>
  <c r="AP3" i="5"/>
  <c r="CD14" i="5"/>
  <c r="R36" i="5"/>
  <c r="CL50" i="5"/>
  <c r="EI56" i="5"/>
  <c r="EI58" i="5"/>
  <c r="Z88" i="5"/>
  <c r="CT122" i="5"/>
  <c r="BN125" i="5"/>
  <c r="AH130" i="5"/>
  <c r="CL131" i="5"/>
  <c r="R136" i="5"/>
  <c r="AP19" i="5"/>
  <c r="R88" i="5"/>
  <c r="DR12" i="5"/>
  <c r="AH19" i="5"/>
  <c r="DY8" i="5"/>
  <c r="DZ8" i="5" s="1"/>
  <c r="EA8" i="5" s="1"/>
  <c r="DY27" i="5"/>
  <c r="DZ27" i="5" s="1"/>
  <c r="EA27" i="5" s="1"/>
  <c r="BF39" i="5"/>
  <c r="CD13" i="5"/>
  <c r="BN14" i="5"/>
  <c r="AP18" i="5"/>
  <c r="Z23" i="5"/>
  <c r="CL29" i="5"/>
  <c r="EI44" i="5"/>
  <c r="CD51" i="5"/>
  <c r="AH55" i="5"/>
  <c r="DB64" i="5"/>
  <c r="CT68" i="5"/>
  <c r="BN72" i="5"/>
  <c r="EI74" i="5"/>
  <c r="EI78" i="5"/>
  <c r="DR84" i="5"/>
  <c r="BV85" i="5"/>
  <c r="EX87" i="5"/>
  <c r="EY87" i="5" s="1"/>
  <c r="EZ87" i="5" s="1"/>
  <c r="DB88" i="5"/>
  <c r="AP132" i="5"/>
  <c r="BV13" i="5"/>
  <c r="AH18" i="5"/>
  <c r="R22" i="5"/>
  <c r="Z28" i="5"/>
  <c r="CT28" i="5"/>
  <c r="DR45" i="5"/>
  <c r="BN54" i="5"/>
  <c r="CL133" i="5"/>
  <c r="AH4" i="5"/>
  <c r="DY45" i="5"/>
  <c r="DZ45" i="5" s="1"/>
  <c r="EA45" i="5" s="1"/>
  <c r="FG81" i="5"/>
  <c r="FH81" i="5" s="1"/>
  <c r="FI81" i="5" s="1"/>
  <c r="R23" i="5"/>
  <c r="R44" i="5"/>
  <c r="CD24" i="5"/>
  <c r="AP13" i="5"/>
  <c r="AH3" i="5"/>
  <c r="AH72" i="5"/>
  <c r="BV73" i="5"/>
  <c r="EI77" i="5"/>
  <c r="FG85" i="5"/>
  <c r="FH85" i="5" s="1"/>
  <c r="FI85" i="5" s="1"/>
  <c r="BN86" i="5"/>
  <c r="CD88" i="5"/>
  <c r="AP134" i="5"/>
  <c r="EI55" i="5"/>
  <c r="AH14" i="5"/>
  <c r="AX54" i="5"/>
  <c r="EI57" i="5"/>
  <c r="DR68" i="5"/>
  <c r="BV72" i="5"/>
  <c r="R75" i="5"/>
  <c r="R79" i="5"/>
  <c r="Z83" i="5"/>
  <c r="BV86" i="5"/>
  <c r="DR90" i="5"/>
  <c r="DR92" i="5"/>
  <c r="BN96" i="5"/>
  <c r="AP98" i="5"/>
  <c r="CL99" i="5"/>
  <c r="R105" i="5"/>
  <c r="AX108" i="5"/>
  <c r="BV111" i="5"/>
  <c r="EQ112" i="5"/>
  <c r="AH114" i="5"/>
  <c r="R117" i="5"/>
  <c r="CT20" i="5"/>
  <c r="DR38" i="5"/>
  <c r="CD50" i="5"/>
  <c r="EQ71" i="5"/>
  <c r="AP73" i="5"/>
  <c r="EI76" i="5"/>
  <c r="BN84" i="5"/>
  <c r="FG86" i="5"/>
  <c r="FH86" i="5" s="1"/>
  <c r="FI86" i="5" s="1"/>
  <c r="CD91" i="5"/>
  <c r="CD93" i="5"/>
  <c r="R97" i="5"/>
  <c r="CL98" i="5"/>
  <c r="EI106" i="5"/>
  <c r="BV108" i="5"/>
  <c r="AH112" i="5"/>
  <c r="BN113" i="5"/>
  <c r="AH115" i="5"/>
  <c r="CT118" i="5"/>
  <c r="DR10" i="5"/>
  <c r="EX14" i="5"/>
  <c r="EY14" i="5" s="1"/>
  <c r="EZ14" i="5" s="1"/>
  <c r="Z42" i="5"/>
  <c r="CL19" i="5"/>
  <c r="AP50" i="5"/>
  <c r="BV53" i="5"/>
  <c r="DY55" i="5"/>
  <c r="DZ55" i="5" s="1"/>
  <c r="EA55" i="5" s="1"/>
  <c r="DR57" i="5"/>
  <c r="CT61" i="5"/>
  <c r="Z63" i="5"/>
  <c r="BV67" i="5"/>
  <c r="AP72" i="5"/>
  <c r="R74" i="5"/>
  <c r="R78" i="5"/>
  <c r="AP86" i="5"/>
  <c r="Z90" i="5"/>
  <c r="Z92" i="5"/>
  <c r="CT95" i="5"/>
  <c r="EI97" i="5"/>
  <c r="R104" i="5"/>
  <c r="BN107" i="5"/>
  <c r="BN109" i="5"/>
  <c r="AP111" i="5"/>
  <c r="BV112" i="5"/>
  <c r="EQ113" i="5"/>
  <c r="AH116" i="5"/>
  <c r="Z41" i="5"/>
  <c r="DR13" i="5"/>
  <c r="DR27" i="5"/>
  <c r="AH39" i="5"/>
  <c r="DR46" i="5"/>
  <c r="DR58" i="5"/>
  <c r="EI60" i="5"/>
  <c r="CD65" i="5"/>
  <c r="CT69" i="5"/>
  <c r="R73" i="5"/>
  <c r="EI75" i="5"/>
  <c r="EI79" i="5"/>
  <c r="DR86" i="5"/>
  <c r="R91" i="5"/>
  <c r="R93" i="5"/>
  <c r="BV96" i="5"/>
  <c r="AH100" i="5"/>
  <c r="EI105" i="5"/>
  <c r="BF108" i="5"/>
  <c r="BN110" i="5"/>
  <c r="AH113" i="5"/>
  <c r="AP114" i="5"/>
  <c r="AH117" i="5"/>
  <c r="DJ20" i="5"/>
  <c r="AP51" i="5"/>
  <c r="FG14" i="5"/>
  <c r="FH14" i="5" s="1"/>
  <c r="FI14" i="5" s="1"/>
  <c r="AX25" i="5"/>
  <c r="CT37" i="5"/>
  <c r="R42" i="5"/>
  <c r="R46" i="5"/>
  <c r="DR59" i="5"/>
  <c r="EI61" i="5"/>
  <c r="CD66" i="5"/>
  <c r="R72" i="5"/>
  <c r="BN73" i="5"/>
  <c r="R77" i="5"/>
  <c r="BV84" i="5"/>
  <c r="EI89" i="5"/>
  <c r="DR91" i="5"/>
  <c r="DR93" i="5"/>
  <c r="BN97" i="5"/>
  <c r="AH99" i="5"/>
  <c r="CD100" i="5"/>
  <c r="AX107" i="5"/>
  <c r="AX109" i="5"/>
  <c r="AP112" i="5"/>
  <c r="BV113" i="5"/>
  <c r="AP115" i="5"/>
  <c r="AH119" i="5"/>
  <c r="AP125" i="5"/>
  <c r="BN131" i="5"/>
  <c r="BN133" i="5"/>
  <c r="Z136" i="5"/>
  <c r="EI38" i="5"/>
  <c r="EI8" i="5"/>
  <c r="BN13" i="5"/>
  <c r="DR14" i="5"/>
  <c r="FG13" i="5"/>
  <c r="FH13" i="5" s="1"/>
  <c r="FI13" i="5" s="1"/>
  <c r="DY7" i="5"/>
  <c r="DZ7" i="5" s="1"/>
  <c r="EA7" i="5" s="1"/>
  <c r="Z35" i="5"/>
  <c r="AP39" i="5"/>
  <c r="CL39" i="5"/>
  <c r="AX40" i="5"/>
  <c r="CD40" i="5"/>
  <c r="R41" i="5"/>
  <c r="Z43" i="5"/>
  <c r="Z44" i="5"/>
  <c r="Z45" i="5"/>
  <c r="BV54" i="5"/>
  <c r="DR55" i="5"/>
  <c r="DY58" i="5"/>
  <c r="DZ58" i="5" s="1"/>
  <c r="EA58" i="5" s="1"/>
  <c r="CL65" i="5"/>
  <c r="EQ70" i="5"/>
  <c r="AH73" i="5"/>
  <c r="R76" i="5"/>
  <c r="EX81" i="5"/>
  <c r="EY81" i="5" s="1"/>
  <c r="EZ81" i="5" s="1"/>
  <c r="AP84" i="5"/>
  <c r="Z91" i="5"/>
  <c r="Z93" i="5"/>
  <c r="EI96" i="5"/>
  <c r="CD98" i="5"/>
  <c r="AP100" i="5"/>
  <c r="R106" i="5"/>
  <c r="BN108" i="5"/>
  <c r="BV110" i="5"/>
  <c r="EQ111" i="5"/>
  <c r="AP113" i="5"/>
  <c r="R115" i="5"/>
  <c r="AP117" i="5"/>
  <c r="DY121" i="5"/>
  <c r="DZ121" i="5" s="1"/>
  <c r="EA121" i="5" s="1"/>
  <c r="AP124" i="5"/>
  <c r="AP130" i="5"/>
  <c r="AH133" i="5"/>
  <c r="R135" i="5"/>
  <c r="AP110" i="5"/>
  <c r="EQ110" i="5"/>
  <c r="DY60" i="5"/>
  <c r="DZ60" i="5" s="1"/>
  <c r="EA60" i="5" s="1"/>
  <c r="EX85" i="5"/>
  <c r="EY85" i="5" s="1"/>
  <c r="EZ85" i="5" s="1"/>
  <c r="EH56" i="5"/>
  <c r="AX64" i="5"/>
  <c r="DR121" i="5"/>
</calcChain>
</file>

<file path=xl/sharedStrings.xml><?xml version="1.0" encoding="utf-8"?>
<sst xmlns="http://schemas.openxmlformats.org/spreadsheetml/2006/main" count="750" uniqueCount="110">
  <si>
    <t xml:space="preserve">SOC </t>
    <phoneticPr fontId="1" type="noConversion"/>
  </si>
  <si>
    <t>ck-mean</t>
    <phoneticPr fontId="1" type="noConversion"/>
  </si>
  <si>
    <t>ck-sd</t>
    <phoneticPr fontId="1" type="noConversion"/>
  </si>
  <si>
    <t>ck-se</t>
    <phoneticPr fontId="1" type="noConversion"/>
  </si>
  <si>
    <t>T-mean</t>
    <phoneticPr fontId="1" type="noConversion"/>
  </si>
  <si>
    <t>T-sd</t>
    <phoneticPr fontId="1" type="noConversion"/>
  </si>
  <si>
    <t>T-se</t>
    <phoneticPr fontId="1" type="noConversion"/>
  </si>
  <si>
    <t>Rh</t>
    <phoneticPr fontId="1" type="noConversion"/>
  </si>
  <si>
    <t>Ra</t>
    <phoneticPr fontId="1" type="noConversion"/>
  </si>
  <si>
    <t>Ecosystem type</t>
    <phoneticPr fontId="1" type="noConversion"/>
  </si>
  <si>
    <t>Altitude</t>
    <phoneticPr fontId="1" type="noConversion"/>
  </si>
  <si>
    <t>Duration</t>
    <phoneticPr fontId="1" type="noConversion"/>
  </si>
  <si>
    <t>Sample size</t>
    <phoneticPr fontId="1" type="noConversion"/>
  </si>
  <si>
    <t>OTC</t>
    <phoneticPr fontId="1" type="noConversion"/>
  </si>
  <si>
    <t xml:space="preserve">TN </t>
    <phoneticPr fontId="1" type="noConversion"/>
  </si>
  <si>
    <t xml:space="preserve">DOC </t>
    <phoneticPr fontId="1" type="noConversion"/>
  </si>
  <si>
    <t xml:space="preserve">MBC </t>
    <phoneticPr fontId="1" type="noConversion"/>
  </si>
  <si>
    <t xml:space="preserve">MBN </t>
    <phoneticPr fontId="1" type="noConversion"/>
  </si>
  <si>
    <t>NH4-N</t>
    <phoneticPr fontId="1" type="noConversion"/>
  </si>
  <si>
    <t>NO3-N</t>
    <phoneticPr fontId="1" type="noConversion"/>
  </si>
  <si>
    <t>Ganjurjav et al 2016</t>
  </si>
  <si>
    <t>Lu et al 2013</t>
  </si>
  <si>
    <t>Zhang et al 2015</t>
    <phoneticPr fontId="1" type="noConversion"/>
  </si>
  <si>
    <t>SOC</t>
    <phoneticPr fontId="1" type="noConversion"/>
  </si>
  <si>
    <t>In RR</t>
    <phoneticPr fontId="1" type="noConversion"/>
  </si>
  <si>
    <t>v</t>
    <phoneticPr fontId="1" type="noConversion"/>
  </si>
  <si>
    <t>OTC</t>
  </si>
  <si>
    <t>AGB</t>
    <phoneticPr fontId="1" type="noConversion"/>
  </si>
  <si>
    <t>BGB</t>
    <phoneticPr fontId="1" type="noConversion"/>
  </si>
  <si>
    <t>ER</t>
    <phoneticPr fontId="1" type="noConversion"/>
  </si>
  <si>
    <t>NEE</t>
    <phoneticPr fontId="1" type="noConversion"/>
  </si>
  <si>
    <t>GEP</t>
    <phoneticPr fontId="1" type="noConversion"/>
  </si>
  <si>
    <t>Che et al 2018</t>
    <phoneticPr fontId="1" type="noConversion"/>
  </si>
  <si>
    <t>zhao et al 2017</t>
    <phoneticPr fontId="1" type="noConversion"/>
  </si>
  <si>
    <t>Fu et al 2018</t>
    <phoneticPr fontId="1" type="noConversion"/>
  </si>
  <si>
    <t>Zong et al 2018</t>
    <phoneticPr fontId="1" type="noConversion"/>
  </si>
  <si>
    <t>Peng et al 2017</t>
    <phoneticPr fontId="1" type="noConversion"/>
  </si>
  <si>
    <t>Shi et al 2012</t>
    <phoneticPr fontId="1" type="noConversion"/>
  </si>
  <si>
    <t xml:space="preserve">Wang et al 2016  </t>
    <phoneticPr fontId="1" type="noConversion"/>
  </si>
  <si>
    <t>d</t>
    <phoneticPr fontId="1" type="noConversion"/>
  </si>
  <si>
    <t>Swithin</t>
    <phoneticPr fontId="1" type="noConversion"/>
  </si>
  <si>
    <t>CH4</t>
    <phoneticPr fontId="1" type="noConversion"/>
  </si>
  <si>
    <t>N2O</t>
    <phoneticPr fontId="1" type="noConversion"/>
  </si>
  <si>
    <t>NPP</t>
    <phoneticPr fontId="1" type="noConversion"/>
  </si>
  <si>
    <t>Jia et al 2017</t>
    <phoneticPr fontId="1" type="noConversion"/>
  </si>
  <si>
    <t>Chen et al 2017b</t>
    <phoneticPr fontId="1" type="noConversion"/>
  </si>
  <si>
    <t>Fu et al 2019</t>
    <phoneticPr fontId="1" type="noConversion"/>
  </si>
  <si>
    <t>Bao et al 2016</t>
    <phoneticPr fontId="1" type="noConversion"/>
  </si>
  <si>
    <t>Fu et al 2012</t>
    <phoneticPr fontId="1" type="noConversion"/>
  </si>
  <si>
    <t>Ganjurjav et al 2016</t>
    <phoneticPr fontId="1" type="noConversion"/>
  </si>
  <si>
    <t>Ganjurjav et al 2015</t>
    <phoneticPr fontId="1" type="noConversion"/>
  </si>
  <si>
    <t>Lin et al 2011</t>
    <phoneticPr fontId="1" type="noConversion"/>
  </si>
  <si>
    <t>Peng et al 2014</t>
    <phoneticPr fontId="1" type="noConversion"/>
  </si>
  <si>
    <t>Peng et al 2015</t>
    <phoneticPr fontId="1" type="noConversion"/>
  </si>
  <si>
    <t>Wang et al 2012</t>
    <phoneticPr fontId="1" type="noConversion"/>
  </si>
  <si>
    <t xml:space="preserve">Xiong et al 2014 </t>
    <phoneticPr fontId="1" type="noConversion"/>
  </si>
  <si>
    <t>Xu et al 2015</t>
    <phoneticPr fontId="1" type="noConversion"/>
  </si>
  <si>
    <t>Yu et al 2014</t>
    <phoneticPr fontId="1" type="noConversion"/>
  </si>
  <si>
    <t>Zong et al 2013</t>
    <phoneticPr fontId="1" type="noConversion"/>
  </si>
  <si>
    <t>Wang et al 2014</t>
    <phoneticPr fontId="1" type="noConversion"/>
  </si>
  <si>
    <t>Jiang et al 2018</t>
    <phoneticPr fontId="1" type="noConversion"/>
  </si>
  <si>
    <t>Zhao et al 2019</t>
    <phoneticPr fontId="1" type="noConversion"/>
  </si>
  <si>
    <t>Jia et al 2019</t>
    <phoneticPr fontId="1" type="noConversion"/>
  </si>
  <si>
    <t>Wang et al 2019</t>
    <phoneticPr fontId="1" type="noConversion"/>
  </si>
  <si>
    <t>IH</t>
    <phoneticPr fontId="1" type="noConversion"/>
  </si>
  <si>
    <t>Li et al 2019</t>
    <phoneticPr fontId="1" type="noConversion"/>
  </si>
  <si>
    <t>zhang et al 2020</t>
    <phoneticPr fontId="1" type="noConversion"/>
  </si>
  <si>
    <t>Rs</t>
    <phoneticPr fontId="1" type="noConversion"/>
  </si>
  <si>
    <t>ETN</t>
    <phoneticPr fontId="1" type="noConversion"/>
  </si>
  <si>
    <t>MAT</t>
    <phoneticPr fontId="1" type="noConversion"/>
  </si>
  <si>
    <t>MAP</t>
    <phoneticPr fontId="1" type="noConversion"/>
  </si>
  <si>
    <t>Warming magnitude</t>
    <phoneticPr fontId="1" type="noConversion"/>
  </si>
  <si>
    <t>Changed SWC</t>
    <phoneticPr fontId="1" type="noConversion"/>
  </si>
  <si>
    <t>Zhu et al 2016a</t>
    <phoneticPr fontId="1" type="noConversion"/>
  </si>
  <si>
    <t>Zhu et al 2016b</t>
    <phoneticPr fontId="1" type="noConversion"/>
  </si>
  <si>
    <t>Chen et al 2019</t>
    <phoneticPr fontId="1" type="noConversion"/>
  </si>
  <si>
    <t>Wang et al 2018b</t>
    <phoneticPr fontId="1" type="noConversion"/>
  </si>
  <si>
    <t>Shi et al 2010</t>
    <phoneticPr fontId="1" type="noConversion"/>
  </si>
  <si>
    <t>Yang et al 2018</t>
    <phoneticPr fontId="1" type="noConversion"/>
  </si>
  <si>
    <t>Wang et al 2018a</t>
    <phoneticPr fontId="1" type="noConversion"/>
  </si>
  <si>
    <t>Bai et al 2019a</t>
    <phoneticPr fontId="1" type="noConversion"/>
  </si>
  <si>
    <t>Bai et al 2019b</t>
    <phoneticPr fontId="1" type="noConversion"/>
  </si>
  <si>
    <t>Heng et al 2011</t>
    <phoneticPr fontId="1" type="noConversion"/>
  </si>
  <si>
    <t>Liu et al 2018</t>
    <phoneticPr fontId="1" type="noConversion"/>
  </si>
  <si>
    <t>Zhao et al2019</t>
    <phoneticPr fontId="1" type="noConversion"/>
  </si>
  <si>
    <t>Wang et al 2011</t>
    <phoneticPr fontId="1" type="noConversion"/>
  </si>
  <si>
    <t>Li et al 2010</t>
    <phoneticPr fontId="1" type="noConversion"/>
  </si>
  <si>
    <t>Li et al 2011b</t>
    <phoneticPr fontId="1" type="noConversion"/>
  </si>
  <si>
    <t>Yan et al 2018</t>
    <phoneticPr fontId="1" type="noConversion"/>
  </si>
  <si>
    <t>Chen et al 2016</t>
    <phoneticPr fontId="1" type="noConversion"/>
  </si>
  <si>
    <t>Yu et al 2015</t>
    <phoneticPr fontId="1" type="noConversion"/>
  </si>
  <si>
    <t>Wang et al 2019a</t>
    <phoneticPr fontId="1" type="noConversion"/>
  </si>
  <si>
    <t>Bai et al 2011</t>
    <phoneticPr fontId="1" type="noConversion"/>
  </si>
  <si>
    <t>Yang et al 2017</t>
    <phoneticPr fontId="1" type="noConversion"/>
  </si>
  <si>
    <t>Zhang et al 2016a</t>
    <phoneticPr fontId="1" type="noConversion"/>
  </si>
  <si>
    <t>Geng et al 2017</t>
    <phoneticPr fontId="1" type="noConversion"/>
  </si>
  <si>
    <t>Li et al 2019a</t>
    <phoneticPr fontId="1" type="noConversion"/>
  </si>
  <si>
    <t>Jing et al 2013</t>
    <phoneticPr fontId="1" type="noConversion"/>
  </si>
  <si>
    <t>Xiao et al 2017</t>
    <phoneticPr fontId="1" type="noConversion"/>
  </si>
  <si>
    <t>Chen et al 2016b</t>
    <phoneticPr fontId="1" type="noConversion"/>
  </si>
  <si>
    <t>Yu et al 2019</t>
    <phoneticPr fontId="1" type="noConversion"/>
  </si>
  <si>
    <t>Fu et al 2016</t>
    <phoneticPr fontId="1" type="noConversion"/>
  </si>
  <si>
    <t>Li et al 2011a</t>
    <phoneticPr fontId="1" type="noConversion"/>
  </si>
  <si>
    <t>Qin et al 2015</t>
    <phoneticPr fontId="1" type="noConversion"/>
  </si>
  <si>
    <t>Xiong et al 2016</t>
    <phoneticPr fontId="1" type="noConversion"/>
  </si>
  <si>
    <t>AM</t>
    <phoneticPr fontId="1" type="noConversion"/>
  </si>
  <si>
    <t>AS</t>
    <phoneticPr fontId="1" type="noConversion"/>
  </si>
  <si>
    <t>MS</t>
    <phoneticPr fontId="1" type="noConversion"/>
  </si>
  <si>
    <t>Warming method</t>
    <phoneticPr fontId="1" type="noConversion"/>
  </si>
  <si>
    <t>References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</si>
</sst>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 "/>
    <numFmt numFmtId="185" formatCode="0.0_ "/>
    <numFmt numFmtId="186" formatCode="0_ "/>
  </numFmts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等线 Light"/>
      <family val="3"/>
      <charset val="134"/>
      <scheme val="maj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3" fillId="0" borderId="0" xfId="0" applyFont="1" applyFill="1"/>
    <xf numFmtId="0" fontId="2" fillId="0" borderId="0" xfId="0" applyFont="1" applyFill="1"/>
    <xf numFmtId="176" fontId="2" fillId="0" borderId="0" xfId="0" applyNumberFormat="1" applyFont="1" applyFill="1"/>
    <xf numFmtId="176" fontId="3" fillId="0" borderId="0" xfId="0" applyNumberFormat="1" applyFont="1" applyFill="1"/>
    <xf numFmtId="0" fontId="0" fillId="0" borderId="0" xfId="0" applyFont="1" applyFill="1"/>
    <xf numFmtId="176" fontId="0" fillId="0" borderId="0" xfId="0" applyNumberFormat="1" applyFont="1" applyFill="1"/>
    <xf numFmtId="185" fontId="0" fillId="0" borderId="0" xfId="0" applyNumberFormat="1" applyFont="1" applyFill="1"/>
    <xf numFmtId="185" fontId="2" fillId="0" borderId="0" xfId="0" applyNumberFormat="1" applyFont="1" applyFill="1"/>
    <xf numFmtId="185" fontId="3" fillId="0" borderId="0" xfId="0" applyNumberFormat="1" applyFont="1" applyFill="1"/>
    <xf numFmtId="185" fontId="4" fillId="0" borderId="0" xfId="0" applyNumberFormat="1" applyFont="1" applyFill="1"/>
    <xf numFmtId="186" fontId="0" fillId="0" borderId="0" xfId="0" applyNumberFormat="1" applyFont="1" applyFill="1"/>
    <xf numFmtId="186" fontId="2" fillId="0" borderId="0" xfId="0" applyNumberFormat="1" applyFont="1" applyFill="1"/>
    <xf numFmtId="186" fontId="3" fillId="0" borderId="0" xfId="0" applyNumberFormat="1" applyFont="1" applyFill="1"/>
    <xf numFmtId="186" fontId="5" fillId="0" borderId="0" xfId="0" applyNumberFormat="1" applyFont="1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782CF-71B2-4071-BFD8-A540E70B51F8}">
  <dimension ref="A1:FI146"/>
  <sheetViews>
    <sheetView tabSelected="1" zoomScale="90" zoomScaleNormal="90" workbookViewId="0">
      <selection activeCell="A2" sqref="A2"/>
    </sheetView>
  </sheetViews>
  <sheetFormatPr defaultColWidth="8.88671875" defaultRowHeight="13.8" x14ac:dyDescent="0.25"/>
  <cols>
    <col min="1" max="1" width="20.44140625" style="5" customWidth="1"/>
    <col min="2" max="2" width="17" style="5" customWidth="1"/>
    <col min="3" max="3" width="8.88671875" style="5"/>
    <col min="4" max="4" width="8.88671875" style="7"/>
    <col min="5" max="5" width="8.88671875" style="11"/>
    <col min="6" max="6" width="12.44140625" style="5" customWidth="1"/>
    <col min="7" max="7" width="8.88671875" style="5"/>
    <col min="8" max="8" width="11.6640625" style="6" customWidth="1"/>
    <col min="9" max="9" width="16.44140625" style="6" customWidth="1"/>
    <col min="10" max="10" width="9.88671875" style="5" customWidth="1"/>
    <col min="11" max="13" width="9.88671875" style="6" customWidth="1"/>
    <col min="14" max="14" width="11.88671875" style="6" customWidth="1"/>
    <col min="15" max="18" width="9.88671875" style="6" customWidth="1"/>
    <col min="19" max="19" width="14.6640625" style="6" customWidth="1"/>
    <col min="20" max="20" width="11.88671875" style="6" customWidth="1"/>
    <col min="21" max="21" width="9.88671875" style="6" customWidth="1"/>
    <col min="22" max="22" width="12.21875" style="6" customWidth="1"/>
    <col min="23" max="23" width="11.88671875" style="6" customWidth="1"/>
    <col min="24" max="26" width="9.88671875" style="6" customWidth="1"/>
    <col min="27" max="27" width="12.21875" style="6" customWidth="1"/>
    <col min="28" max="29" width="10.5546875" style="6" bestFit="1" customWidth="1"/>
    <col min="30" max="30" width="11.6640625" style="6" bestFit="1" customWidth="1"/>
    <col min="31" max="32" width="10.5546875" style="6" bestFit="1" customWidth="1"/>
    <col min="33" max="33" width="9.88671875" style="6" bestFit="1" customWidth="1"/>
    <col min="34" max="34" width="8.88671875" style="6" bestFit="1" customWidth="1"/>
    <col min="35" max="35" width="10.5546875" style="6" bestFit="1" customWidth="1"/>
    <col min="36" max="37" width="9.44140625" style="6" bestFit="1" customWidth="1"/>
    <col min="38" max="38" width="10.5546875" style="6" bestFit="1" customWidth="1"/>
    <col min="39" max="40" width="9.44140625" style="6" bestFit="1" customWidth="1"/>
    <col min="41" max="41" width="14" style="6" bestFit="1" customWidth="1"/>
    <col min="42" max="42" width="9" style="6" bestFit="1" customWidth="1"/>
    <col min="43" max="43" width="10.5546875" style="6" bestFit="1" customWidth="1"/>
    <col min="44" max="44" width="13.6640625" style="6" customWidth="1"/>
    <col min="45" max="45" width="9.44140625" style="6" bestFit="1" customWidth="1"/>
    <col min="46" max="46" width="10.5546875" style="6" bestFit="1" customWidth="1"/>
    <col min="47" max="47" width="11.88671875" style="6" customWidth="1"/>
    <col min="48" max="48" width="10.21875" style="6" customWidth="1"/>
    <col min="49" max="50" width="8.6640625" style="6" customWidth="1"/>
    <col min="51" max="51" width="9.44140625" style="6" bestFit="1" customWidth="1"/>
    <col min="52" max="53" width="9" style="6" bestFit="1" customWidth="1"/>
    <col min="54" max="54" width="9.44140625" style="6" bestFit="1" customWidth="1"/>
    <col min="55" max="58" width="9" style="6" bestFit="1" customWidth="1"/>
    <col min="59" max="59" width="9.44140625" style="6" bestFit="1" customWidth="1"/>
    <col min="60" max="61" width="9" style="6" bestFit="1" customWidth="1"/>
    <col min="62" max="62" width="9.44140625" style="6" bestFit="1" customWidth="1"/>
    <col min="63" max="63" width="9" style="6" bestFit="1" customWidth="1"/>
    <col min="64" max="66" width="8.6640625" style="6" customWidth="1"/>
    <col min="67" max="67" width="9.44140625" style="6" bestFit="1" customWidth="1"/>
    <col min="68" max="69" width="9" style="6" bestFit="1" customWidth="1"/>
    <col min="70" max="70" width="9.44140625" style="6" bestFit="1" customWidth="1"/>
    <col min="71" max="72" width="9" style="6" bestFit="1" customWidth="1"/>
    <col min="73" max="74" width="8.6640625" style="6" customWidth="1"/>
    <col min="75" max="75" width="11.6640625" style="6" customWidth="1"/>
    <col min="76" max="76" width="10.5546875" style="6" bestFit="1" customWidth="1"/>
    <col min="77" max="77" width="9.44140625" style="6" bestFit="1" customWidth="1"/>
    <col min="78" max="78" width="11.6640625" style="6" bestFit="1" customWidth="1"/>
    <col min="79" max="79" width="10.5546875" style="6" bestFit="1" customWidth="1"/>
    <col min="80" max="80" width="12.77734375" style="6" customWidth="1"/>
    <col min="81" max="81" width="9.44140625" style="6" bestFit="1" customWidth="1"/>
    <col min="82" max="82" width="12.33203125" style="6" customWidth="1"/>
    <col min="83" max="83" width="10.5546875" style="6" bestFit="1" customWidth="1"/>
    <col min="84" max="84" width="9.44140625" style="6" bestFit="1" customWidth="1"/>
    <col min="85" max="85" width="9" style="6" bestFit="1" customWidth="1"/>
    <col min="86" max="86" width="10.5546875" style="6" bestFit="1" customWidth="1"/>
    <col min="87" max="89" width="9.44140625" style="6" bestFit="1" customWidth="1"/>
    <col min="90" max="90" width="9" style="6" bestFit="1" customWidth="1"/>
    <col min="91" max="91" width="10.5546875" style="6" customWidth="1"/>
    <col min="92" max="92" width="9.44140625" style="6" bestFit="1" customWidth="1"/>
    <col min="93" max="93" width="9" style="6" bestFit="1" customWidth="1"/>
    <col min="94" max="94" width="10.5546875" style="6" bestFit="1" customWidth="1"/>
    <col min="95" max="95" width="9.44140625" style="6" bestFit="1" customWidth="1"/>
    <col min="96" max="96" width="9" style="6" bestFit="1" customWidth="1"/>
    <col min="97" max="97" width="9.44140625" style="6" bestFit="1" customWidth="1"/>
    <col min="98" max="104" width="9" style="6" bestFit="1" customWidth="1"/>
    <col min="105" max="105" width="9.44140625" style="6" customWidth="1"/>
    <col min="106" max="106" width="9" style="6" bestFit="1" customWidth="1"/>
    <col min="107" max="114" width="8.88671875" style="6"/>
    <col min="115" max="115" width="15.21875" style="6" customWidth="1"/>
    <col min="116" max="116" width="11.5546875" style="6" customWidth="1"/>
    <col min="117" max="117" width="10.5546875" style="6" bestFit="1" customWidth="1"/>
    <col min="118" max="118" width="11.44140625" style="6" customWidth="1"/>
    <col min="119" max="119" width="9" style="6" bestFit="1" customWidth="1"/>
    <col min="120" max="120" width="13" style="6" customWidth="1"/>
    <col min="121" max="121" width="9.44140625" style="6" bestFit="1" customWidth="1"/>
    <col min="122" max="122" width="9" style="6" bestFit="1" customWidth="1"/>
    <col min="123" max="128" width="9.44140625" style="6" bestFit="1" customWidth="1"/>
    <col min="129" max="129" width="9" style="6" bestFit="1" customWidth="1"/>
    <col min="130" max="130" width="9.44140625" style="6" bestFit="1" customWidth="1"/>
    <col min="131" max="131" width="9" style="6" bestFit="1" customWidth="1"/>
    <col min="132" max="132" width="9.44140625" style="6" bestFit="1" customWidth="1"/>
    <col min="133" max="134" width="9" style="6" bestFit="1" customWidth="1"/>
    <col min="135" max="135" width="9.44140625" style="6" bestFit="1" customWidth="1"/>
    <col min="136" max="139" width="9" style="6" bestFit="1" customWidth="1"/>
    <col min="140" max="147" width="9" style="6" customWidth="1"/>
    <col min="148" max="148" width="11.44140625" style="6" customWidth="1"/>
    <col min="149" max="149" width="10.21875" style="6" customWidth="1"/>
    <col min="150" max="150" width="9" style="6" customWidth="1"/>
    <col min="151" max="151" width="10" style="6" customWidth="1"/>
    <col min="152" max="165" width="9" style="6" customWidth="1"/>
    <col min="166" max="16384" width="8.88671875" style="5"/>
  </cols>
  <sheetData>
    <row r="1" spans="1:165" x14ac:dyDescent="0.25">
      <c r="A1" s="5" t="s">
        <v>109</v>
      </c>
      <c r="B1" s="2" t="s">
        <v>9</v>
      </c>
      <c r="C1" s="2" t="s">
        <v>10</v>
      </c>
      <c r="D1" s="8" t="s">
        <v>69</v>
      </c>
      <c r="E1" s="12" t="s">
        <v>70</v>
      </c>
      <c r="F1" s="2" t="s">
        <v>108</v>
      </c>
      <c r="G1" s="2" t="s">
        <v>11</v>
      </c>
      <c r="H1" s="3" t="s">
        <v>71</v>
      </c>
      <c r="I1" s="6" t="s">
        <v>72</v>
      </c>
      <c r="J1" s="5" t="s">
        <v>12</v>
      </c>
      <c r="K1" s="6" t="s">
        <v>27</v>
      </c>
      <c r="L1" s="6" t="s">
        <v>27</v>
      </c>
      <c r="M1" s="6" t="s">
        <v>27</v>
      </c>
      <c r="N1" s="6" t="s">
        <v>27</v>
      </c>
      <c r="O1" s="6" t="s">
        <v>27</v>
      </c>
      <c r="P1" s="6" t="s">
        <v>27</v>
      </c>
      <c r="Q1" s="6" t="s">
        <v>27</v>
      </c>
      <c r="R1" s="6" t="s">
        <v>27</v>
      </c>
      <c r="S1" s="6" t="s">
        <v>28</v>
      </c>
      <c r="T1" s="6" t="s">
        <v>28</v>
      </c>
      <c r="U1" s="6" t="s">
        <v>28</v>
      </c>
      <c r="V1" s="6" t="s">
        <v>28</v>
      </c>
      <c r="W1" s="6" t="s">
        <v>28</v>
      </c>
      <c r="X1" s="6" t="s">
        <v>28</v>
      </c>
      <c r="Y1" s="6" t="s">
        <v>28</v>
      </c>
      <c r="Z1" s="6" t="s">
        <v>28</v>
      </c>
      <c r="AA1" s="6" t="s">
        <v>0</v>
      </c>
      <c r="AB1" s="6" t="s">
        <v>0</v>
      </c>
      <c r="AC1" s="6" t="s">
        <v>0</v>
      </c>
      <c r="AD1" s="6" t="s">
        <v>0</v>
      </c>
      <c r="AE1" s="6" t="s">
        <v>0</v>
      </c>
      <c r="AF1" s="6" t="s">
        <v>0</v>
      </c>
      <c r="AG1" s="6" t="s">
        <v>23</v>
      </c>
      <c r="AH1" s="6" t="s">
        <v>23</v>
      </c>
      <c r="AI1" s="6" t="s">
        <v>14</v>
      </c>
      <c r="AJ1" s="6" t="s">
        <v>14</v>
      </c>
      <c r="AK1" s="6" t="s">
        <v>14</v>
      </c>
      <c r="AL1" s="6" t="s">
        <v>14</v>
      </c>
      <c r="AM1" s="6" t="s">
        <v>14</v>
      </c>
      <c r="AN1" s="6" t="s">
        <v>14</v>
      </c>
      <c r="AO1" s="6" t="s">
        <v>14</v>
      </c>
      <c r="AP1" s="6" t="s">
        <v>14</v>
      </c>
      <c r="AQ1" s="6" t="s">
        <v>15</v>
      </c>
      <c r="AR1" s="6" t="s">
        <v>15</v>
      </c>
      <c r="AS1" s="6" t="s">
        <v>15</v>
      </c>
      <c r="AT1" s="6" t="s">
        <v>15</v>
      </c>
      <c r="AU1" s="6" t="s">
        <v>15</v>
      </c>
      <c r="AV1" s="6" t="s">
        <v>15</v>
      </c>
      <c r="AW1" s="6" t="s">
        <v>15</v>
      </c>
      <c r="AX1" s="6" t="s">
        <v>15</v>
      </c>
      <c r="AY1" s="6" t="s">
        <v>68</v>
      </c>
      <c r="AZ1" s="6" t="s">
        <v>68</v>
      </c>
      <c r="BA1" s="6" t="s">
        <v>68</v>
      </c>
      <c r="BB1" s="6" t="s">
        <v>68</v>
      </c>
      <c r="BC1" s="6" t="s">
        <v>68</v>
      </c>
      <c r="BD1" s="6" t="s">
        <v>68</v>
      </c>
      <c r="BE1" s="6" t="s">
        <v>68</v>
      </c>
      <c r="BF1" s="6" t="s">
        <v>68</v>
      </c>
      <c r="BG1" s="6" t="s">
        <v>18</v>
      </c>
      <c r="BH1" s="6" t="s">
        <v>18</v>
      </c>
      <c r="BI1" s="6" t="s">
        <v>18</v>
      </c>
      <c r="BJ1" s="6" t="s">
        <v>18</v>
      </c>
      <c r="BK1" s="6" t="s">
        <v>18</v>
      </c>
      <c r="BL1" s="6" t="s">
        <v>18</v>
      </c>
      <c r="BM1" s="6" t="s">
        <v>18</v>
      </c>
      <c r="BN1" s="6" t="s">
        <v>18</v>
      </c>
      <c r="BO1" s="6" t="s">
        <v>19</v>
      </c>
      <c r="BP1" s="6" t="s">
        <v>19</v>
      </c>
      <c r="BQ1" s="6" t="s">
        <v>19</v>
      </c>
      <c r="BR1" s="6" t="s">
        <v>19</v>
      </c>
      <c r="BS1" s="6" t="s">
        <v>19</v>
      </c>
      <c r="BT1" s="6" t="s">
        <v>19</v>
      </c>
      <c r="BU1" s="6" t="s">
        <v>19</v>
      </c>
      <c r="BV1" s="6" t="s">
        <v>19</v>
      </c>
      <c r="BW1" s="6" t="s">
        <v>16</v>
      </c>
      <c r="BX1" s="6" t="s">
        <v>16</v>
      </c>
      <c r="BY1" s="6" t="s">
        <v>16</v>
      </c>
      <c r="BZ1" s="6" t="s">
        <v>16</v>
      </c>
      <c r="CA1" s="6" t="s">
        <v>16</v>
      </c>
      <c r="CB1" s="6" t="s">
        <v>16</v>
      </c>
      <c r="CC1" s="6" t="s">
        <v>16</v>
      </c>
      <c r="CD1" s="6" t="s">
        <v>16</v>
      </c>
      <c r="CE1" s="6" t="s">
        <v>17</v>
      </c>
      <c r="CF1" s="6" t="s">
        <v>17</v>
      </c>
      <c r="CG1" s="6" t="s">
        <v>17</v>
      </c>
      <c r="CH1" s="6" t="s">
        <v>17</v>
      </c>
      <c r="CI1" s="6" t="s">
        <v>17</v>
      </c>
      <c r="CJ1" s="6" t="s">
        <v>17</v>
      </c>
      <c r="CK1" s="6" t="s">
        <v>17</v>
      </c>
      <c r="CL1" s="6" t="s">
        <v>17</v>
      </c>
      <c r="CM1" s="6" t="s">
        <v>67</v>
      </c>
      <c r="CN1" s="6" t="s">
        <v>67</v>
      </c>
      <c r="CO1" s="6" t="s">
        <v>67</v>
      </c>
      <c r="CP1" s="6" t="s">
        <v>67</v>
      </c>
      <c r="CQ1" s="6" t="s">
        <v>67</v>
      </c>
      <c r="CR1" s="6" t="s">
        <v>67</v>
      </c>
      <c r="CS1" s="6" t="s">
        <v>67</v>
      </c>
      <c r="CT1" s="6" t="s">
        <v>67</v>
      </c>
      <c r="CU1" s="6" t="s">
        <v>7</v>
      </c>
      <c r="CV1" s="6" t="s">
        <v>7</v>
      </c>
      <c r="CW1" s="6" t="s">
        <v>7</v>
      </c>
      <c r="CX1" s="6" t="s">
        <v>7</v>
      </c>
      <c r="CY1" s="6" t="s">
        <v>7</v>
      </c>
      <c r="CZ1" s="6" t="s">
        <v>7</v>
      </c>
      <c r="DA1" s="6" t="s">
        <v>7</v>
      </c>
      <c r="DB1" s="6" t="s">
        <v>7</v>
      </c>
      <c r="DC1" s="6" t="s">
        <v>8</v>
      </c>
      <c r="DD1" s="6" t="s">
        <v>8</v>
      </c>
      <c r="DE1" s="6" t="s">
        <v>8</v>
      </c>
      <c r="DF1" s="6" t="s">
        <v>8</v>
      </c>
      <c r="DG1" s="6" t="s">
        <v>8</v>
      </c>
      <c r="DH1" s="6" t="s">
        <v>8</v>
      </c>
      <c r="DI1" s="6" t="s">
        <v>8</v>
      </c>
      <c r="DJ1" s="6" t="s">
        <v>8</v>
      </c>
      <c r="DK1" s="6" t="s">
        <v>29</v>
      </c>
      <c r="DL1" s="6" t="s">
        <v>29</v>
      </c>
      <c r="DM1" s="6" t="s">
        <v>29</v>
      </c>
      <c r="DN1" s="6" t="s">
        <v>29</v>
      </c>
      <c r="DO1" s="6" t="s">
        <v>29</v>
      </c>
      <c r="DP1" s="6" t="s">
        <v>29</v>
      </c>
      <c r="DQ1" s="6" t="s">
        <v>29</v>
      </c>
      <c r="DR1" s="6" t="s">
        <v>29</v>
      </c>
      <c r="DS1" s="6" t="s">
        <v>30</v>
      </c>
      <c r="DT1" s="6" t="s">
        <v>30</v>
      </c>
      <c r="DU1" s="6" t="s">
        <v>30</v>
      </c>
      <c r="DV1" s="6" t="s">
        <v>30</v>
      </c>
      <c r="DW1" s="6" t="s">
        <v>30</v>
      </c>
      <c r="DX1" s="6" t="s">
        <v>30</v>
      </c>
      <c r="DY1" s="6" t="s">
        <v>30</v>
      </c>
      <c r="DZ1" s="6" t="s">
        <v>30</v>
      </c>
      <c r="EA1" s="6" t="s">
        <v>30</v>
      </c>
      <c r="EB1" s="6" t="s">
        <v>31</v>
      </c>
      <c r="EC1" s="6" t="s">
        <v>31</v>
      </c>
      <c r="ED1" s="6" t="s">
        <v>31</v>
      </c>
      <c r="EE1" s="6" t="s">
        <v>31</v>
      </c>
      <c r="EF1" s="6" t="s">
        <v>31</v>
      </c>
      <c r="EG1" s="6" t="s">
        <v>31</v>
      </c>
      <c r="EH1" s="6" t="s">
        <v>31</v>
      </c>
      <c r="EI1" s="6" t="s">
        <v>31</v>
      </c>
      <c r="EJ1" s="6" t="s">
        <v>43</v>
      </c>
      <c r="EK1" s="6" t="s">
        <v>43</v>
      </c>
      <c r="EL1" s="6" t="s">
        <v>43</v>
      </c>
      <c r="EM1" s="6" t="s">
        <v>43</v>
      </c>
      <c r="EN1" s="6" t="s">
        <v>43</v>
      </c>
      <c r="EO1" s="6" t="s">
        <v>43</v>
      </c>
      <c r="EP1" s="6" t="s">
        <v>43</v>
      </c>
      <c r="EQ1" s="6" t="s">
        <v>43</v>
      </c>
      <c r="ER1" s="6" t="s">
        <v>41</v>
      </c>
      <c r="ES1" s="6" t="s">
        <v>41</v>
      </c>
      <c r="ET1" s="6" t="s">
        <v>41</v>
      </c>
      <c r="EU1" s="6" t="s">
        <v>41</v>
      </c>
      <c r="EV1" s="6" t="s">
        <v>41</v>
      </c>
      <c r="EW1" s="6" t="s">
        <v>41</v>
      </c>
      <c r="EX1" s="6" t="s">
        <v>41</v>
      </c>
      <c r="EY1" s="6" t="s">
        <v>41</v>
      </c>
      <c r="EZ1" s="6" t="s">
        <v>41</v>
      </c>
      <c r="FA1" s="6" t="s">
        <v>42</v>
      </c>
      <c r="FB1" s="6" t="s">
        <v>42</v>
      </c>
      <c r="FC1" s="6" t="s">
        <v>42</v>
      </c>
      <c r="FD1" s="6" t="s">
        <v>42</v>
      </c>
      <c r="FE1" s="6" t="s">
        <v>42</v>
      </c>
      <c r="FF1" s="6" t="s">
        <v>42</v>
      </c>
      <c r="FG1" s="6" t="s">
        <v>42</v>
      </c>
      <c r="FH1" s="6" t="s">
        <v>42</v>
      </c>
      <c r="FI1" s="6" t="s">
        <v>42</v>
      </c>
    </row>
    <row r="2" spans="1:165" x14ac:dyDescent="0.25">
      <c r="A2" s="5" t="s">
        <v>109</v>
      </c>
      <c r="B2" s="2" t="s">
        <v>9</v>
      </c>
      <c r="C2" s="2" t="s">
        <v>10</v>
      </c>
      <c r="D2" s="8" t="s">
        <v>69</v>
      </c>
      <c r="E2" s="12" t="s">
        <v>70</v>
      </c>
      <c r="F2" s="2" t="s">
        <v>108</v>
      </c>
      <c r="G2" s="2" t="s">
        <v>11</v>
      </c>
      <c r="H2" s="3" t="s">
        <v>71</v>
      </c>
      <c r="I2" s="6" t="s">
        <v>72</v>
      </c>
      <c r="J2" s="5" t="s">
        <v>12</v>
      </c>
      <c r="K2" s="6" t="s">
        <v>1</v>
      </c>
      <c r="L2" s="6" t="s">
        <v>2</v>
      </c>
      <c r="M2" s="6" t="s">
        <v>3</v>
      </c>
      <c r="N2" s="6" t="s">
        <v>4</v>
      </c>
      <c r="O2" s="6" t="s">
        <v>5</v>
      </c>
      <c r="P2" s="6" t="s">
        <v>6</v>
      </c>
      <c r="Q2" s="6" t="s">
        <v>24</v>
      </c>
      <c r="R2" s="6" t="s">
        <v>25</v>
      </c>
      <c r="S2" s="6" t="s">
        <v>1</v>
      </c>
      <c r="T2" s="6" t="s">
        <v>2</v>
      </c>
      <c r="U2" s="6" t="s">
        <v>3</v>
      </c>
      <c r="V2" s="6" t="s">
        <v>4</v>
      </c>
      <c r="W2" s="6" t="s">
        <v>5</v>
      </c>
      <c r="X2" s="6" t="s">
        <v>6</v>
      </c>
      <c r="Y2" s="6" t="s">
        <v>24</v>
      </c>
      <c r="Z2" s="6" t="s">
        <v>25</v>
      </c>
      <c r="AA2" s="6" t="s">
        <v>1</v>
      </c>
      <c r="AB2" s="6" t="s">
        <v>2</v>
      </c>
      <c r="AC2" s="6" t="s">
        <v>3</v>
      </c>
      <c r="AD2" s="6" t="s">
        <v>4</v>
      </c>
      <c r="AE2" s="6" t="s">
        <v>5</v>
      </c>
      <c r="AF2" s="6" t="s">
        <v>6</v>
      </c>
      <c r="AG2" s="6" t="s">
        <v>24</v>
      </c>
      <c r="AH2" s="6" t="s">
        <v>25</v>
      </c>
      <c r="AI2" s="6" t="s">
        <v>1</v>
      </c>
      <c r="AJ2" s="6" t="s">
        <v>2</v>
      </c>
      <c r="AK2" s="6" t="s">
        <v>3</v>
      </c>
      <c r="AL2" s="6" t="s">
        <v>4</v>
      </c>
      <c r="AM2" s="6" t="s">
        <v>5</v>
      </c>
      <c r="AN2" s="6" t="s">
        <v>6</v>
      </c>
      <c r="AO2" s="6" t="s">
        <v>24</v>
      </c>
      <c r="AP2" s="6" t="s">
        <v>25</v>
      </c>
      <c r="AQ2" s="6" t="s">
        <v>1</v>
      </c>
      <c r="AR2" s="6" t="s">
        <v>2</v>
      </c>
      <c r="AS2" s="6" t="s">
        <v>3</v>
      </c>
      <c r="AT2" s="6" t="s">
        <v>4</v>
      </c>
      <c r="AU2" s="6" t="s">
        <v>5</v>
      </c>
      <c r="AV2" s="6" t="s">
        <v>6</v>
      </c>
      <c r="AW2" s="6" t="s">
        <v>24</v>
      </c>
      <c r="AX2" s="6" t="s">
        <v>25</v>
      </c>
      <c r="AY2" s="6" t="s">
        <v>1</v>
      </c>
      <c r="AZ2" s="6" t="s">
        <v>2</v>
      </c>
      <c r="BA2" s="6" t="s">
        <v>3</v>
      </c>
      <c r="BB2" s="6" t="s">
        <v>4</v>
      </c>
      <c r="BC2" s="6" t="s">
        <v>5</v>
      </c>
      <c r="BD2" s="6" t="s">
        <v>6</v>
      </c>
      <c r="BE2" s="6" t="s">
        <v>24</v>
      </c>
      <c r="BF2" s="6" t="s">
        <v>25</v>
      </c>
      <c r="BG2" s="6" t="s">
        <v>1</v>
      </c>
      <c r="BH2" s="6" t="s">
        <v>2</v>
      </c>
      <c r="BI2" s="6" t="s">
        <v>3</v>
      </c>
      <c r="BJ2" s="6" t="s">
        <v>4</v>
      </c>
      <c r="BK2" s="6" t="s">
        <v>5</v>
      </c>
      <c r="BL2" s="6" t="s">
        <v>6</v>
      </c>
      <c r="BM2" s="6" t="s">
        <v>24</v>
      </c>
      <c r="BN2" s="6" t="s">
        <v>25</v>
      </c>
      <c r="BO2" s="6" t="s">
        <v>1</v>
      </c>
      <c r="BP2" s="6" t="s">
        <v>2</v>
      </c>
      <c r="BQ2" s="6" t="s">
        <v>3</v>
      </c>
      <c r="BR2" s="6" t="s">
        <v>4</v>
      </c>
      <c r="BS2" s="6" t="s">
        <v>5</v>
      </c>
      <c r="BT2" s="6" t="s">
        <v>6</v>
      </c>
      <c r="BU2" s="6" t="s">
        <v>24</v>
      </c>
      <c r="BV2" s="6" t="s">
        <v>25</v>
      </c>
      <c r="BW2" s="6" t="s">
        <v>1</v>
      </c>
      <c r="BX2" s="6" t="s">
        <v>2</v>
      </c>
      <c r="BY2" s="6" t="s">
        <v>3</v>
      </c>
      <c r="BZ2" s="6" t="s">
        <v>4</v>
      </c>
      <c r="CA2" s="6" t="s">
        <v>5</v>
      </c>
      <c r="CB2" s="6" t="s">
        <v>6</v>
      </c>
      <c r="CC2" s="6" t="s">
        <v>24</v>
      </c>
      <c r="CD2" s="6" t="s">
        <v>25</v>
      </c>
      <c r="CE2" s="6" t="s">
        <v>1</v>
      </c>
      <c r="CF2" s="6" t="s">
        <v>2</v>
      </c>
      <c r="CG2" s="6" t="s">
        <v>3</v>
      </c>
      <c r="CH2" s="6" t="s">
        <v>4</v>
      </c>
      <c r="CI2" s="6" t="s">
        <v>5</v>
      </c>
      <c r="CJ2" s="6" t="s">
        <v>6</v>
      </c>
      <c r="CK2" s="6" t="s">
        <v>24</v>
      </c>
      <c r="CL2" s="6" t="s">
        <v>25</v>
      </c>
      <c r="CM2" s="6" t="s">
        <v>1</v>
      </c>
      <c r="CN2" s="6" t="s">
        <v>2</v>
      </c>
      <c r="CO2" s="6" t="s">
        <v>3</v>
      </c>
      <c r="CP2" s="6" t="s">
        <v>4</v>
      </c>
      <c r="CQ2" s="6" t="s">
        <v>5</v>
      </c>
      <c r="CR2" s="6" t="s">
        <v>6</v>
      </c>
      <c r="CS2" s="6" t="s">
        <v>24</v>
      </c>
      <c r="CT2" s="6" t="s">
        <v>25</v>
      </c>
      <c r="CU2" s="6" t="s">
        <v>1</v>
      </c>
      <c r="CV2" s="6" t="s">
        <v>2</v>
      </c>
      <c r="CW2" s="6" t="s">
        <v>3</v>
      </c>
      <c r="CX2" s="6" t="s">
        <v>4</v>
      </c>
      <c r="CY2" s="6" t="s">
        <v>5</v>
      </c>
      <c r="CZ2" s="6" t="s">
        <v>6</v>
      </c>
      <c r="DA2" s="6" t="s">
        <v>24</v>
      </c>
      <c r="DB2" s="6" t="s">
        <v>25</v>
      </c>
      <c r="DC2" s="6" t="s">
        <v>1</v>
      </c>
      <c r="DD2" s="6" t="s">
        <v>2</v>
      </c>
      <c r="DE2" s="6" t="s">
        <v>3</v>
      </c>
      <c r="DF2" s="6" t="s">
        <v>4</v>
      </c>
      <c r="DG2" s="6" t="s">
        <v>5</v>
      </c>
      <c r="DH2" s="6" t="s">
        <v>6</v>
      </c>
      <c r="DI2" s="6" t="s">
        <v>24</v>
      </c>
      <c r="DJ2" s="6" t="s">
        <v>25</v>
      </c>
      <c r="DK2" s="6" t="s">
        <v>1</v>
      </c>
      <c r="DL2" s="6" t="s">
        <v>2</v>
      </c>
      <c r="DM2" s="6" t="s">
        <v>3</v>
      </c>
      <c r="DN2" s="6" t="s">
        <v>4</v>
      </c>
      <c r="DO2" s="6" t="s">
        <v>5</v>
      </c>
      <c r="DP2" s="6" t="s">
        <v>6</v>
      </c>
      <c r="DQ2" s="6" t="s">
        <v>24</v>
      </c>
      <c r="DR2" s="6" t="s">
        <v>25</v>
      </c>
      <c r="DS2" s="6" t="s">
        <v>1</v>
      </c>
      <c r="DT2" s="6" t="s">
        <v>2</v>
      </c>
      <c r="DU2" s="6" t="s">
        <v>3</v>
      </c>
      <c r="DV2" s="6" t="s">
        <v>4</v>
      </c>
      <c r="DW2" s="6" t="s">
        <v>5</v>
      </c>
      <c r="DX2" s="6" t="s">
        <v>6</v>
      </c>
      <c r="DY2" s="6" t="s">
        <v>40</v>
      </c>
      <c r="DZ2" s="6" t="s">
        <v>39</v>
      </c>
      <c r="EA2" s="6" t="s">
        <v>25</v>
      </c>
      <c r="EB2" s="6" t="s">
        <v>1</v>
      </c>
      <c r="EC2" s="6" t="s">
        <v>2</v>
      </c>
      <c r="ED2" s="6" t="s">
        <v>3</v>
      </c>
      <c r="EE2" s="6" t="s">
        <v>4</v>
      </c>
      <c r="EF2" s="6" t="s">
        <v>5</v>
      </c>
      <c r="EG2" s="6" t="s">
        <v>6</v>
      </c>
      <c r="EH2" s="6" t="s">
        <v>24</v>
      </c>
      <c r="EI2" s="6" t="s">
        <v>25</v>
      </c>
      <c r="EJ2" s="6" t="s">
        <v>1</v>
      </c>
      <c r="EK2" s="6" t="s">
        <v>2</v>
      </c>
      <c r="EL2" s="6" t="s">
        <v>3</v>
      </c>
      <c r="EM2" s="6" t="s">
        <v>4</v>
      </c>
      <c r="EN2" s="6" t="s">
        <v>5</v>
      </c>
      <c r="EO2" s="6" t="s">
        <v>6</v>
      </c>
      <c r="EP2" s="6" t="s">
        <v>24</v>
      </c>
      <c r="EQ2" s="6" t="s">
        <v>25</v>
      </c>
      <c r="ER2" s="6" t="s">
        <v>1</v>
      </c>
      <c r="ES2" s="6" t="s">
        <v>2</v>
      </c>
      <c r="ET2" s="6" t="s">
        <v>3</v>
      </c>
      <c r="EU2" s="6" t="s">
        <v>4</v>
      </c>
      <c r="EV2" s="6" t="s">
        <v>5</v>
      </c>
      <c r="EW2" s="6" t="s">
        <v>6</v>
      </c>
      <c r="EX2" s="6" t="s">
        <v>40</v>
      </c>
      <c r="EY2" s="6" t="s">
        <v>39</v>
      </c>
      <c r="EZ2" s="6" t="s">
        <v>25</v>
      </c>
      <c r="FA2" s="6" t="s">
        <v>1</v>
      </c>
      <c r="FB2" s="6" t="s">
        <v>2</v>
      </c>
      <c r="FC2" s="6" t="s">
        <v>3</v>
      </c>
      <c r="FD2" s="6" t="s">
        <v>4</v>
      </c>
      <c r="FE2" s="6" t="s">
        <v>5</v>
      </c>
      <c r="FF2" s="6" t="s">
        <v>6</v>
      </c>
      <c r="FG2" s="6" t="s">
        <v>40</v>
      </c>
      <c r="FH2" s="6" t="s">
        <v>39</v>
      </c>
      <c r="FI2" s="6" t="s">
        <v>25</v>
      </c>
    </row>
    <row r="3" spans="1:165" ht="18.75" customHeight="1" x14ac:dyDescent="0.25">
      <c r="A3" s="5" t="s">
        <v>73</v>
      </c>
      <c r="B3" s="5" t="s">
        <v>105</v>
      </c>
      <c r="C3" s="5">
        <v>4585</v>
      </c>
      <c r="D3" s="7">
        <v>-1.2</v>
      </c>
      <c r="E3" s="11">
        <v>430</v>
      </c>
      <c r="F3" s="5" t="s">
        <v>13</v>
      </c>
      <c r="G3" s="5">
        <v>2</v>
      </c>
      <c r="H3" s="6">
        <v>2.2000000000000002</v>
      </c>
      <c r="I3" s="6">
        <v>-3.1</v>
      </c>
      <c r="J3" s="5">
        <v>4</v>
      </c>
      <c r="AA3" s="6">
        <v>2.5299999999999998</v>
      </c>
      <c r="AB3" s="6">
        <f>AC3*(J3^0.5)</f>
        <v>1.22</v>
      </c>
      <c r="AC3" s="6">
        <v>0.61</v>
      </c>
      <c r="AD3" s="6">
        <v>2.4</v>
      </c>
      <c r="AE3" s="6">
        <f>AF3*(J3^0.5)</f>
        <v>1.1000000000000001</v>
      </c>
      <c r="AF3" s="6">
        <v>0.55000000000000004</v>
      </c>
      <c r="AG3" s="6">
        <f>LN(AD3)-LN(AA3)</f>
        <v>-5.2750565385528914E-2</v>
      </c>
      <c r="AH3" s="6">
        <f>(AE3^2)/(J3*(AD3^2))+(AB3^2)/(J3*(AA3^2))</f>
        <v>0.11064981123531241</v>
      </c>
      <c r="AI3" s="6">
        <v>0.25</v>
      </c>
      <c r="AJ3" s="6">
        <f>AK3*(J3^0.5)</f>
        <v>0.12</v>
      </c>
      <c r="AK3" s="6">
        <v>0.06</v>
      </c>
      <c r="AL3" s="6">
        <v>0.25</v>
      </c>
      <c r="AM3" s="6">
        <f>AN3*(J3^0.5)</f>
        <v>0.14000000000000001</v>
      </c>
      <c r="AN3" s="6">
        <v>7.0000000000000007E-2</v>
      </c>
      <c r="AO3" s="6">
        <f>LN(AL3)-LN(AI3)</f>
        <v>0</v>
      </c>
      <c r="AP3" s="6">
        <f>(AM3^2)/(J3*(AL3^2))+(AJ3^2)/(J3*(AI3^2))</f>
        <v>0.13600000000000001</v>
      </c>
    </row>
    <row r="4" spans="1:165" x14ac:dyDescent="0.25">
      <c r="A4" s="5" t="s">
        <v>73</v>
      </c>
      <c r="B4" s="5" t="s">
        <v>105</v>
      </c>
      <c r="C4" s="5">
        <v>4585</v>
      </c>
      <c r="D4" s="7">
        <v>-1.2</v>
      </c>
      <c r="E4" s="11">
        <v>430</v>
      </c>
      <c r="F4" s="5" t="s">
        <v>13</v>
      </c>
      <c r="G4" s="5">
        <v>2</v>
      </c>
      <c r="H4" s="6">
        <v>2.8</v>
      </c>
      <c r="I4" s="6">
        <v>-4.4000000000000004</v>
      </c>
      <c r="J4" s="5">
        <v>4</v>
      </c>
      <c r="AA4" s="6">
        <v>2.5299999999999998</v>
      </c>
      <c r="AB4" s="6">
        <f>AC4*(J4^0.5)</f>
        <v>1.22</v>
      </c>
      <c r="AC4" s="6">
        <v>0.61</v>
      </c>
      <c r="AD4" s="6">
        <v>2.35</v>
      </c>
      <c r="AE4" s="6">
        <f>AF4*(J4^0.5)</f>
        <v>1.48</v>
      </c>
      <c r="AF4" s="6">
        <v>0.74</v>
      </c>
      <c r="AG4" s="6">
        <f>LN(AD4)-LN(AA4)</f>
        <v>-7.3803974583361187E-2</v>
      </c>
      <c r="AH4" s="6">
        <f>(AE4^2)/(J4*(AD4^2))+(AB4^2)/(J4*(AA4^2))</f>
        <v>0.1572904401649437</v>
      </c>
      <c r="AI4" s="6">
        <v>0.25</v>
      </c>
      <c r="AJ4" s="6">
        <f>AK4*(J4^0.5)</f>
        <v>0.12</v>
      </c>
      <c r="AK4" s="6">
        <v>0.06</v>
      </c>
      <c r="AL4" s="6">
        <v>0.51</v>
      </c>
      <c r="AM4" s="6">
        <f>AN4*(J4^0.5)</f>
        <v>0.1</v>
      </c>
      <c r="AN4" s="6">
        <v>0.05</v>
      </c>
      <c r="AO4" s="6">
        <f>LN(AL4)-LN(AI4)</f>
        <v>0.71294980785612494</v>
      </c>
      <c r="AP4" s="6">
        <f>(AM4^2)/(J4*(AL4^2))+(AJ4^2)/(J4*(AI4^2))</f>
        <v>6.721168781237985E-2</v>
      </c>
    </row>
    <row r="5" spans="1:165" x14ac:dyDescent="0.25">
      <c r="A5" s="5" t="s">
        <v>73</v>
      </c>
      <c r="B5" s="5" t="s">
        <v>105</v>
      </c>
      <c r="C5" s="5">
        <v>4585</v>
      </c>
      <c r="D5" s="7">
        <v>-1.2</v>
      </c>
      <c r="E5" s="11">
        <v>430</v>
      </c>
      <c r="F5" s="5" t="s">
        <v>13</v>
      </c>
      <c r="G5" s="5">
        <v>2</v>
      </c>
      <c r="H5" s="6">
        <v>3.2</v>
      </c>
      <c r="I5" s="6">
        <v>-7.2</v>
      </c>
      <c r="J5" s="5">
        <v>4</v>
      </c>
      <c r="AA5" s="6">
        <v>2.5299999999999998</v>
      </c>
      <c r="AB5" s="6">
        <f>AC5*(J5^0.5)</f>
        <v>1.22</v>
      </c>
      <c r="AC5" s="6">
        <v>0.61</v>
      </c>
      <c r="AD5" s="6">
        <v>2.31</v>
      </c>
      <c r="AE5" s="6">
        <f>AF5*(J5^0.5)</f>
        <v>1.3</v>
      </c>
      <c r="AF5" s="6">
        <v>0.65</v>
      </c>
      <c r="AG5" s="6">
        <f>LN(AD5)-LN(AA5)</f>
        <v>-9.097177820572655E-2</v>
      </c>
      <c r="AH5" s="6">
        <f>(AE5^2)/(J5*(AD5^2))+(AB5^2)/(J5*(AA5^2))</f>
        <v>0.13731012670447529</v>
      </c>
      <c r="AI5" s="6">
        <v>0.25</v>
      </c>
      <c r="AJ5" s="6">
        <f>AK5*(J5^0.5)</f>
        <v>0.12</v>
      </c>
      <c r="AK5" s="6">
        <v>0.06</v>
      </c>
      <c r="AL5" s="6">
        <v>0.54</v>
      </c>
      <c r="AM5" s="6">
        <f>AN5*(J5^0.5)</f>
        <v>0.12</v>
      </c>
      <c r="AN5" s="6">
        <v>0.06</v>
      </c>
      <c r="AO5" s="6">
        <f>LN(AL5)-LN(AI5)</f>
        <v>0.77010822169607362</v>
      </c>
      <c r="AP5" s="6">
        <f>(AM5^2)/(J5*(AL5^2))+(AJ5^2)/(J5*(AI5^2))</f>
        <v>6.9945679012345677E-2</v>
      </c>
    </row>
    <row r="6" spans="1:165" x14ac:dyDescent="0.25">
      <c r="A6" s="5" t="s">
        <v>73</v>
      </c>
      <c r="B6" s="5" t="s">
        <v>105</v>
      </c>
      <c r="C6" s="5">
        <v>4585</v>
      </c>
      <c r="D6" s="7">
        <v>-1.2</v>
      </c>
      <c r="E6" s="11">
        <v>430</v>
      </c>
      <c r="F6" s="5" t="s">
        <v>13</v>
      </c>
      <c r="G6" s="5">
        <v>2</v>
      </c>
      <c r="H6" s="6">
        <v>3.6</v>
      </c>
      <c r="I6" s="6">
        <v>-8.6999999999999993</v>
      </c>
      <c r="J6" s="5">
        <v>4</v>
      </c>
      <c r="AA6" s="6">
        <v>2.5299999999999998</v>
      </c>
      <c r="AB6" s="6">
        <f>AC6*(J6^0.5)</f>
        <v>1.22</v>
      </c>
      <c r="AC6" s="6">
        <v>0.61</v>
      </c>
      <c r="AD6" s="6">
        <v>2.42</v>
      </c>
      <c r="AE6" s="6">
        <f>AF6*(J6^0.5)</f>
        <v>1.04</v>
      </c>
      <c r="AF6" s="6">
        <v>0.52</v>
      </c>
      <c r="AG6" s="6">
        <f>LN(AD6)-LN(AA6)</f>
        <v>-4.4451762570833719E-2</v>
      </c>
      <c r="AH6" s="6">
        <f>(AE6^2)/(J6*(AD6^2))+(AB6^2)/(J6*(AA6^2))</f>
        <v>0.10430415970688008</v>
      </c>
      <c r="AI6" s="6">
        <v>0.25</v>
      </c>
      <c r="AJ6" s="6">
        <f>AK6*(J6^0.5)</f>
        <v>0.12</v>
      </c>
      <c r="AK6" s="6">
        <v>0.06</v>
      </c>
      <c r="AL6" s="6">
        <v>0.22</v>
      </c>
      <c r="AM6" s="6">
        <f>AN6*(J6^0.5)</f>
        <v>0.08</v>
      </c>
      <c r="AN6" s="6">
        <v>0.04</v>
      </c>
      <c r="AO6" s="6">
        <f>LN(AL6)-LN(AI6)</f>
        <v>-0.12783337150988494</v>
      </c>
      <c r="AP6" s="6">
        <f>(AM6^2)/(J6*(AL6^2))+(AJ6^2)/(J6*(AI6^2))</f>
        <v>9.0657851239669421E-2</v>
      </c>
    </row>
    <row r="7" spans="1:165" x14ac:dyDescent="0.25">
      <c r="A7" s="5" t="s">
        <v>74</v>
      </c>
      <c r="B7" s="5" t="s">
        <v>105</v>
      </c>
      <c r="C7" s="5">
        <v>4585</v>
      </c>
      <c r="D7" s="7">
        <v>-1.1599999999999999</v>
      </c>
      <c r="E7" s="11">
        <v>430</v>
      </c>
      <c r="F7" s="5" t="s">
        <v>13</v>
      </c>
      <c r="G7" s="5">
        <v>2</v>
      </c>
      <c r="H7" s="6">
        <v>0.3</v>
      </c>
      <c r="I7" s="6">
        <v>-2.6</v>
      </c>
      <c r="J7" s="5">
        <v>4</v>
      </c>
      <c r="DS7" s="6">
        <v>-0.24444399999999999</v>
      </c>
      <c r="DT7" s="6">
        <f>ABS(DS7*0.286204573369976)</f>
        <v>6.996099073285042E-2</v>
      </c>
      <c r="DU7" s="6">
        <v>0.21111069999999998</v>
      </c>
      <c r="DV7" s="6">
        <v>-1.11111E-2</v>
      </c>
      <c r="DW7" s="6">
        <f>ABS(DV7*0.286204573369976)</f>
        <v>3.1800476351711406E-3</v>
      </c>
      <c r="DX7" s="6">
        <v>7.7777799999999994E-2</v>
      </c>
      <c r="DY7" s="6">
        <f>(((J7-1)*(DW7^2)+(J7-1)*(DT7^2))/(J7+J7-2))^0.5</f>
        <v>4.9520969938420728E-2</v>
      </c>
      <c r="DZ7" s="6">
        <f>(DV7-DS7)/DY7</f>
        <v>4.711799875692039</v>
      </c>
      <c r="EA7" s="6">
        <f>((J7+J7)/(J7*J7))+(DZ7^2)/(2*(J7+J7))</f>
        <v>1.8875661292857195</v>
      </c>
      <c r="EB7" s="6">
        <v>3.125</v>
      </c>
      <c r="EC7" s="6">
        <f>ED7*(J7^0.5)</f>
        <v>0.41666000000000025</v>
      </c>
      <c r="ED7" s="6">
        <v>0.20833000000000013</v>
      </c>
      <c r="EE7" s="6">
        <v>1.9166700000000001</v>
      </c>
      <c r="EF7" s="6">
        <f>EG7*(J7^0.5)</f>
        <v>0.24999999999999956</v>
      </c>
      <c r="EG7" s="6">
        <v>0.12499999999999978</v>
      </c>
      <c r="EH7" s="6">
        <f>LN(EE7)-LN(EB7)</f>
        <v>-0.48884497791829284</v>
      </c>
      <c r="EI7" s="6">
        <f>(EF7^2)/(J7*(EE7^2))+(EC7^2)/(J7*(EB7^2))</f>
        <v>8.697595557827776E-3</v>
      </c>
    </row>
    <row r="8" spans="1:165" ht="14.4" customHeight="1" x14ac:dyDescent="0.25">
      <c r="A8" s="5" t="s">
        <v>74</v>
      </c>
      <c r="B8" s="5" t="s">
        <v>105</v>
      </c>
      <c r="C8" s="5">
        <v>4585</v>
      </c>
      <c r="D8" s="7">
        <v>-1.1599999999999999</v>
      </c>
      <c r="E8" s="11">
        <v>430</v>
      </c>
      <c r="F8" s="5" t="s">
        <v>13</v>
      </c>
      <c r="G8" s="5">
        <v>2</v>
      </c>
      <c r="H8" s="6">
        <v>2.2999999999999998</v>
      </c>
      <c r="I8" s="6">
        <v>-7.1</v>
      </c>
      <c r="J8" s="5">
        <v>4</v>
      </c>
      <c r="DS8" s="6">
        <v>-0.24444399999999999</v>
      </c>
      <c r="DT8" s="6">
        <f>ABS(DS8*0.286204573369976)</f>
        <v>6.996099073285042E-2</v>
      </c>
      <c r="DU8" s="6">
        <v>0.21111069999999998</v>
      </c>
      <c r="DV8" s="6">
        <v>0.23333300000000001</v>
      </c>
      <c r="DW8" s="6">
        <f>ABS(DV8*0.286204573369976)</f>
        <v>6.6780971718136614E-2</v>
      </c>
      <c r="DX8" s="6">
        <v>6.6666999999999976E-2</v>
      </c>
      <c r="DY8" s="6">
        <f>(((J8-1)*(DW8^2)+(J8-1)*(DT8^2))/(J8+J8-2))^0.5</f>
        <v>6.8389467054293315E-2</v>
      </c>
      <c r="DZ8" s="6">
        <f>(DV8-DS8)/DY8</f>
        <v>6.9861196552489639</v>
      </c>
      <c r="EA8" s="6">
        <f>((J8+J8)/(J8*J8))+(DZ8^2)/(2*(J8+J8))</f>
        <v>3.5503667398409937</v>
      </c>
      <c r="EB8" s="6">
        <v>3.125</v>
      </c>
      <c r="EC8" s="6">
        <f>ED8*(J8^0.5)</f>
        <v>0.41666000000000025</v>
      </c>
      <c r="ED8" s="6">
        <v>0.20833000000000013</v>
      </c>
      <c r="EE8" s="6">
        <v>2.875</v>
      </c>
      <c r="EF8" s="6">
        <f>EG8*(J8^0.5)</f>
        <v>0.41666000000000025</v>
      </c>
      <c r="EG8" s="6">
        <v>0.20833000000000013</v>
      </c>
      <c r="EH8" s="6">
        <f>LN(EE8)-LN(EB8)</f>
        <v>-8.3381608939051111E-2</v>
      </c>
      <c r="EI8" s="6">
        <f>(EF8^2)/(J8*(EE8^2))+(EC8^2)/(J8*(EB8^2))</f>
        <v>9.6951318823392182E-3</v>
      </c>
    </row>
    <row r="9" spans="1:165" x14ac:dyDescent="0.25">
      <c r="A9" s="5" t="s">
        <v>75</v>
      </c>
      <c r="B9" s="5" t="s">
        <v>105</v>
      </c>
      <c r="C9" s="5">
        <v>4585</v>
      </c>
      <c r="D9" s="7">
        <v>-1.2</v>
      </c>
      <c r="E9" s="11">
        <v>430</v>
      </c>
      <c r="F9" s="5" t="s">
        <v>13</v>
      </c>
      <c r="G9" s="5">
        <v>3</v>
      </c>
      <c r="H9" s="6">
        <v>0.4</v>
      </c>
      <c r="I9" s="6">
        <v>-3.8</v>
      </c>
      <c r="J9" s="5">
        <v>3</v>
      </c>
      <c r="DK9" s="6">
        <v>3.7940999999999998</v>
      </c>
      <c r="DL9" s="6">
        <f>DK9*0.294645413711549</f>
        <v>1.1179141641629879</v>
      </c>
      <c r="DN9" s="6">
        <v>2.9569700000000001</v>
      </c>
      <c r="DO9" s="6">
        <f>DN9*0.294645413711549</f>
        <v>0.87125764898263913</v>
      </c>
      <c r="DQ9" s="6">
        <f>LN(DN9)-LN(DK9)</f>
        <v>-0.24928213317068115</v>
      </c>
      <c r="DR9" s="6">
        <f>(DO9^2)/(J9*(DN9^2))+(DL9^2)/(J9*(DK9^2))</f>
        <v>5.7877279880833243E-2</v>
      </c>
    </row>
    <row r="10" spans="1:165" x14ac:dyDescent="0.25">
      <c r="A10" s="5" t="s">
        <v>75</v>
      </c>
      <c r="B10" s="5" t="s">
        <v>105</v>
      </c>
      <c r="C10" s="5">
        <v>4585</v>
      </c>
      <c r="D10" s="7">
        <v>-1.2</v>
      </c>
      <c r="E10" s="11">
        <v>430</v>
      </c>
      <c r="F10" s="5" t="s">
        <v>13</v>
      </c>
      <c r="G10" s="5">
        <v>3</v>
      </c>
      <c r="H10" s="6">
        <v>1.6</v>
      </c>
      <c r="I10" s="6">
        <v>-7.6</v>
      </c>
      <c r="J10" s="5">
        <v>3</v>
      </c>
      <c r="DK10" s="6">
        <v>3.7940999999999998</v>
      </c>
      <c r="DL10" s="6">
        <f>DK10*0.294645413711549</f>
        <v>1.1179141641629879</v>
      </c>
      <c r="DN10" s="6">
        <v>3.5436000000000001</v>
      </c>
      <c r="DO10" s="6">
        <f t="shared" ref="DO10:DO14" si="0">DN10*0.294645413711549</f>
        <v>1.044105488028245</v>
      </c>
      <c r="DQ10" s="6">
        <f>LN(DN10)-LN(DK10)</f>
        <v>-6.8304069016162927E-2</v>
      </c>
      <c r="DR10" s="6">
        <f>(DO10^2)/(J10*(DN10^2))+(DL10^2)/(J10*(DK10^2))</f>
        <v>5.7877279880833243E-2</v>
      </c>
    </row>
    <row r="11" spans="1:165" x14ac:dyDescent="0.25">
      <c r="A11" s="5" t="s">
        <v>75</v>
      </c>
      <c r="B11" s="5" t="s">
        <v>105</v>
      </c>
      <c r="C11" s="5">
        <v>4585</v>
      </c>
      <c r="D11" s="7">
        <v>-1.2</v>
      </c>
      <c r="E11" s="11">
        <v>430</v>
      </c>
      <c r="F11" s="5" t="s">
        <v>13</v>
      </c>
      <c r="G11" s="5">
        <v>3</v>
      </c>
      <c r="H11" s="6">
        <v>2.1</v>
      </c>
      <c r="I11" s="6">
        <v>-10.6</v>
      </c>
      <c r="J11" s="5">
        <v>3</v>
      </c>
      <c r="DK11" s="6">
        <v>3.7940999999999998</v>
      </c>
      <c r="DL11" s="6">
        <f>DK11*0.294645413711549</f>
        <v>1.1179141641629879</v>
      </c>
      <c r="DN11" s="6">
        <v>3.6655099999999998</v>
      </c>
      <c r="DO11" s="6">
        <f t="shared" si="0"/>
        <v>1.08002571041382</v>
      </c>
      <c r="DQ11" s="6">
        <f>LN(DN11)-LN(DK11)</f>
        <v>-3.447974875334836E-2</v>
      </c>
      <c r="DR11" s="6">
        <f>(DO11^2)/(J11*(DN11^2))+(DL11^2)/(J11*(DK11^2))</f>
        <v>5.7877279880833257E-2</v>
      </c>
    </row>
    <row r="12" spans="1:165" x14ac:dyDescent="0.25">
      <c r="A12" s="5" t="s">
        <v>75</v>
      </c>
      <c r="B12" s="5" t="s">
        <v>105</v>
      </c>
      <c r="C12" s="5">
        <v>4585</v>
      </c>
      <c r="D12" s="7">
        <v>-1.2</v>
      </c>
      <c r="E12" s="11">
        <v>430</v>
      </c>
      <c r="F12" s="5" t="s">
        <v>13</v>
      </c>
      <c r="G12" s="5">
        <v>3</v>
      </c>
      <c r="H12" s="6">
        <v>2.5</v>
      </c>
      <c r="I12" s="6">
        <v>-12.4</v>
      </c>
      <c r="J12" s="5">
        <v>3</v>
      </c>
      <c r="DK12" s="6">
        <v>3.7940999999999998</v>
      </c>
      <c r="DL12" s="6">
        <f>DK12*0.294645413711549</f>
        <v>1.1179141641629879</v>
      </c>
      <c r="DN12" s="6">
        <v>3.8746299999999998</v>
      </c>
      <c r="DO12" s="6">
        <f t="shared" si="0"/>
        <v>1.1416419593291791</v>
      </c>
      <c r="DQ12" s="6">
        <f>LN(DN12)-LN(DK12)</f>
        <v>2.1002945803564321E-2</v>
      </c>
      <c r="DR12" s="6">
        <f>(DO12^2)/(J12*(DN12^2))+(DL12^2)/(J12*(DK12^2))</f>
        <v>5.787727988083325E-2</v>
      </c>
    </row>
    <row r="13" spans="1:165" ht="15" customHeight="1" x14ac:dyDescent="0.25">
      <c r="A13" s="5" t="s">
        <v>76</v>
      </c>
      <c r="B13" s="5" t="s">
        <v>105</v>
      </c>
      <c r="C13" s="5">
        <v>4500</v>
      </c>
      <c r="D13" s="7">
        <v>-1.2</v>
      </c>
      <c r="E13" s="11">
        <v>431.7</v>
      </c>
      <c r="F13" s="5" t="s">
        <v>13</v>
      </c>
      <c r="G13" s="5">
        <v>2</v>
      </c>
      <c r="H13" s="6">
        <v>0.68</v>
      </c>
      <c r="I13" s="6">
        <v>-2.35</v>
      </c>
      <c r="J13" s="5">
        <v>4</v>
      </c>
      <c r="K13" s="6">
        <v>53</v>
      </c>
      <c r="L13" s="6">
        <f>M13*(J13^0.5)</f>
        <v>2.64</v>
      </c>
      <c r="M13" s="6">
        <v>1.32</v>
      </c>
      <c r="N13" s="6">
        <v>42.1</v>
      </c>
      <c r="O13" s="6">
        <f>P13*(J13^0.5)</f>
        <v>3.46</v>
      </c>
      <c r="P13" s="6">
        <v>1.73</v>
      </c>
      <c r="Q13" s="6">
        <f>LN(N13)-LN(K13)</f>
        <v>-0.23024417286378629</v>
      </c>
      <c r="R13" s="6">
        <f>(O13^2)/(J13*(N13^2))+(L13^2)/(J13*(K13^2))</f>
        <v>2.3088966998931404E-3</v>
      </c>
      <c r="AA13" s="6">
        <v>28.19</v>
      </c>
      <c r="AB13" s="6">
        <f>AC13*(J13^0.5)</f>
        <v>1.22</v>
      </c>
      <c r="AC13" s="6">
        <v>0.61</v>
      </c>
      <c r="AD13" s="6">
        <v>25.77</v>
      </c>
      <c r="AE13" s="6">
        <f>AF13*(J13^0.5)</f>
        <v>1.54</v>
      </c>
      <c r="AF13" s="6">
        <v>0.77</v>
      </c>
      <c r="AG13" s="6">
        <f>LN(AD13)-LN(AA13)</f>
        <v>-8.9756280461747551E-2</v>
      </c>
      <c r="AH13" s="6">
        <f>(AE13^2)/(J13*(AD13^2))+(AB13^2)/(J13*(AA13^2))</f>
        <v>1.3610378617692786E-3</v>
      </c>
      <c r="AI13" s="6">
        <v>4.72</v>
      </c>
      <c r="AJ13" s="6">
        <f>AK13*(J13^0.5)</f>
        <v>0.24</v>
      </c>
      <c r="AK13" s="6">
        <v>0.12</v>
      </c>
      <c r="AL13" s="6">
        <v>4.47</v>
      </c>
      <c r="AM13" s="6">
        <f>AN13*(J13^0.5)</f>
        <v>0.26</v>
      </c>
      <c r="AN13" s="6">
        <v>0.13</v>
      </c>
      <c r="AO13" s="6">
        <f>LN(AL13)-LN(AI13)</f>
        <v>-5.4420390971986476E-2</v>
      </c>
      <c r="AP13" s="6">
        <f>(AM13^2)/(J13*(AL13^2))+(AJ13^2)/(J13*(AI13^2))</f>
        <v>1.4921737331832167E-3</v>
      </c>
      <c r="BG13" s="6">
        <v>27.97</v>
      </c>
      <c r="BH13" s="6">
        <f>BI13*(J13^0.5)</f>
        <v>4.62</v>
      </c>
      <c r="BI13" s="6">
        <v>2.31</v>
      </c>
      <c r="BJ13" s="6">
        <v>30.09</v>
      </c>
      <c r="BK13" s="6">
        <f>BL13*(J13^0.5)</f>
        <v>2.74</v>
      </c>
      <c r="BL13" s="6">
        <v>1.37</v>
      </c>
      <c r="BM13" s="6">
        <f>LN(BJ13)-LN(BG13)</f>
        <v>7.3060383428085185E-2</v>
      </c>
      <c r="BN13" s="6">
        <f>(BK13^2)/(J13*(BJ13^2))+(BH13^2)/(J13*(BG13^2))</f>
        <v>8.8938461552419707E-3</v>
      </c>
      <c r="BO13" s="6">
        <v>14.66</v>
      </c>
      <c r="BP13" s="6">
        <f>BQ13*(J13^0.5)</f>
        <v>1.28</v>
      </c>
      <c r="BQ13" s="6">
        <v>0.64</v>
      </c>
      <c r="BR13" s="6">
        <v>15.7</v>
      </c>
      <c r="BS13" s="6">
        <f>BT13*(J13^0.5)</f>
        <v>1.08</v>
      </c>
      <c r="BT13" s="6">
        <v>0.54</v>
      </c>
      <c r="BU13" s="6">
        <f>LN(BR13)-LN(BO13)</f>
        <v>6.8538015895756921E-2</v>
      </c>
      <c r="BV13" s="6">
        <f>(BS13^2)/(J13*(BR13^2))+(BP13^2)/(J13*(BO13^2))</f>
        <v>3.0888738943853295E-3</v>
      </c>
      <c r="BW13" s="6">
        <v>264.58</v>
      </c>
      <c r="BX13" s="6">
        <f>BY13*(J13^0.5)</f>
        <v>26.54</v>
      </c>
      <c r="BY13" s="6">
        <v>13.27</v>
      </c>
      <c r="BZ13" s="6">
        <v>257.39</v>
      </c>
      <c r="CA13" s="6">
        <f>CB13*(J13^0.5)</f>
        <v>32.72</v>
      </c>
      <c r="CB13" s="6">
        <v>16.36</v>
      </c>
      <c r="CC13" s="6">
        <f>LN(BZ13)-LN(BW13)</f>
        <v>-2.7551218665739619E-2</v>
      </c>
      <c r="CD13" s="6">
        <f>(CA13^2)/(J13*(BZ13^2))+(BX13^2)/(J13*(BW13^2))</f>
        <v>6.5555378885708915E-3</v>
      </c>
      <c r="CE13" s="6">
        <v>50.55</v>
      </c>
      <c r="CF13" s="6">
        <f>CG13*(J13^0.5)</f>
        <v>5.96</v>
      </c>
      <c r="CG13" s="6">
        <v>2.98</v>
      </c>
      <c r="CH13" s="6">
        <v>47.7</v>
      </c>
      <c r="CI13" s="6">
        <f>CJ13*(J13^0.5)</f>
        <v>4.92</v>
      </c>
      <c r="CJ13" s="6">
        <v>2.46</v>
      </c>
      <c r="CK13" s="6">
        <f>LN(CH13)-LN(CE13)</f>
        <v>-5.803154757218465E-2</v>
      </c>
      <c r="CL13" s="6">
        <f>(CI13^2)/(J13*(CH13^2))+(CF13^2)/(J13*(CE13^2))</f>
        <v>6.1349881757629503E-3</v>
      </c>
      <c r="DK13" s="6">
        <v>358.4856666666667</v>
      </c>
      <c r="DL13" s="6">
        <f>DK13*0.294645413711549</f>
        <v>105.62615756466046</v>
      </c>
      <c r="DN13" s="6">
        <v>316.03566666666666</v>
      </c>
      <c r="DO13" s="6">
        <f t="shared" si="0"/>
        <v>93.11845975260519</v>
      </c>
      <c r="DQ13" s="6">
        <f>LN(DN13)-LN(DK13)</f>
        <v>-0.12603360142042419</v>
      </c>
      <c r="DR13" s="6">
        <f>(DO13^2)/(J13*(DN13^2))+(DL13^2)/(J13*(DK13^2))</f>
        <v>4.3407959910624933E-2</v>
      </c>
      <c r="ER13" s="6">
        <v>-42.250900000000001</v>
      </c>
      <c r="ES13" s="6">
        <f>ABS(ER13*0.76678967835883)</f>
        <v>32.397554021371093</v>
      </c>
      <c r="EU13" s="6">
        <v>-66.236166666666662</v>
      </c>
      <c r="EV13" s="6">
        <f>ABS(EU13*0.76678967835883)</f>
        <v>50.789208934055189</v>
      </c>
      <c r="EX13" s="6">
        <f>(((J13-1)*(EV13^2)+(J13-1)*(ES13^2))/(J13+J13-2))^0.5</f>
        <v>42.597800710334624</v>
      </c>
      <c r="EY13" s="6">
        <f>(EU13-ER13)/EX13</f>
        <v>-0.56306349780277765</v>
      </c>
      <c r="EZ13" s="6">
        <f>((J13+J13)/(J13*J13))+(EY13^2)/(2*(J13+J13))</f>
        <v>0.51981503140986862</v>
      </c>
      <c r="FA13" s="6">
        <v>16.134766666666668</v>
      </c>
      <c r="FB13" s="6">
        <f>ABS(FA13*2.58946174537336)</f>
        <v>41.780361053858577</v>
      </c>
      <c r="FD13" s="6">
        <v>18.122533333333333</v>
      </c>
      <c r="FE13" s="6">
        <f>ABS(FD13*2.58946174537336)</f>
        <v>46.927606795920227</v>
      </c>
      <c r="FG13" s="6">
        <f>(((J13-1)*(FE13^2)+(J13-1)*(FB13^2))/(J13+J13-2))^0.5</f>
        <v>44.428587921423301</v>
      </c>
      <c r="FH13" s="6">
        <f>(FD13-FA13)/FG13</f>
        <v>4.4740712223000266E-2</v>
      </c>
      <c r="FI13" s="6">
        <f>((J13+J13)/(J13*J13))+(FH13^2)/(2*(J13+J13))</f>
        <v>0.50012510820813882</v>
      </c>
    </row>
    <row r="14" spans="1:165" ht="15" customHeight="1" x14ac:dyDescent="0.25">
      <c r="A14" s="5" t="s">
        <v>76</v>
      </c>
      <c r="B14" s="5" t="s">
        <v>105</v>
      </c>
      <c r="C14" s="5">
        <v>4500</v>
      </c>
      <c r="D14" s="7">
        <v>-1.2</v>
      </c>
      <c r="E14" s="11">
        <v>431.7</v>
      </c>
      <c r="F14" s="5" t="s">
        <v>13</v>
      </c>
      <c r="G14" s="5">
        <v>6</v>
      </c>
      <c r="H14" s="6">
        <v>0.73</v>
      </c>
      <c r="I14" s="6">
        <v>-1.86</v>
      </c>
      <c r="J14" s="5">
        <v>4</v>
      </c>
      <c r="K14" s="6">
        <v>53</v>
      </c>
      <c r="L14" s="6">
        <f>M14*(J14^0.5)</f>
        <v>2.64</v>
      </c>
      <c r="M14" s="6">
        <v>1.32</v>
      </c>
      <c r="N14" s="6">
        <v>63.85</v>
      </c>
      <c r="O14" s="6">
        <f>P14*(J14^0.5)</f>
        <v>2.64</v>
      </c>
      <c r="P14" s="6">
        <v>1.32</v>
      </c>
      <c r="Q14" s="6">
        <f>LN(N14)-LN(K14)</f>
        <v>0.1862446689264261</v>
      </c>
      <c r="R14" s="6">
        <f>(O14^2)/(J14*(N14^2))+(L14^2)/(J14*(K14^2))</f>
        <v>1.0476835945797971E-3</v>
      </c>
      <c r="AA14" s="6">
        <v>28.19</v>
      </c>
      <c r="AB14" s="6">
        <f>AC14*(J14^0.5)</f>
        <v>1.22</v>
      </c>
      <c r="AC14" s="6">
        <v>0.61</v>
      </c>
      <c r="AD14" s="6">
        <v>27.38</v>
      </c>
      <c r="AE14" s="6">
        <f>AF14*(J14^0.5)</f>
        <v>2.04</v>
      </c>
      <c r="AF14" s="6">
        <v>1.02</v>
      </c>
      <c r="AG14" s="6">
        <f>LN(AD14)-LN(AA14)</f>
        <v>-2.9154485265718399E-2</v>
      </c>
      <c r="AH14" s="6">
        <f>(AE14^2)/(J14*(AD14^2))+(AB14^2)/(J14*(AA14^2))</f>
        <v>1.8560620895349336E-3</v>
      </c>
      <c r="AI14" s="6">
        <v>4.72</v>
      </c>
      <c r="AJ14" s="6">
        <f>AK14*(J14^0.5)</f>
        <v>0.24</v>
      </c>
      <c r="AK14" s="6">
        <v>0.12</v>
      </c>
      <c r="AL14" s="6">
        <v>4.62</v>
      </c>
      <c r="AM14" s="6">
        <f>AN14*(J14^0.5)</f>
        <v>0.06</v>
      </c>
      <c r="AN14" s="6">
        <v>0.03</v>
      </c>
      <c r="AO14" s="6">
        <f>LN(AL14)-LN(AI14)</f>
        <v>-2.1414094503816372E-2</v>
      </c>
      <c r="AP14" s="6">
        <f>(AM14^2)/(J14*(AL14^2))+(AJ14^2)/(J14*(AI14^2))</f>
        <v>6.8853161336661752E-4</v>
      </c>
      <c r="BG14" s="6">
        <v>27.97</v>
      </c>
      <c r="BH14" s="6">
        <f>BI14*(J14^0.5)</f>
        <v>4.62</v>
      </c>
      <c r="BI14" s="6">
        <v>2.31</v>
      </c>
      <c r="BJ14" s="6">
        <v>33.090000000000003</v>
      </c>
      <c r="BK14" s="6">
        <f>BL14*(J14^0.5)</f>
        <v>3.2</v>
      </c>
      <c r="BL14" s="6">
        <v>1.6</v>
      </c>
      <c r="BM14" s="6">
        <f>LN(BJ14)-LN(BG14)</f>
        <v>0.16809861471965259</v>
      </c>
      <c r="BN14" s="6">
        <f>(BK14^2)/(J14*(BJ14^2))+(BH14^2)/(J14*(BG14^2))</f>
        <v>9.1588686535151054E-3</v>
      </c>
      <c r="BO14" s="6">
        <v>14.66</v>
      </c>
      <c r="BP14" s="6">
        <f>BQ14*(J14^0.5)</f>
        <v>1.28</v>
      </c>
      <c r="BQ14" s="6">
        <v>0.64</v>
      </c>
      <c r="BR14" s="6">
        <v>15.79</v>
      </c>
      <c r="BS14" s="6">
        <f>BT14*(J14^0.5)</f>
        <v>1.92</v>
      </c>
      <c r="BT14" s="6">
        <v>0.96</v>
      </c>
      <c r="BU14" s="6">
        <f>LN(BR14)-LN(BO14)</f>
        <v>7.4254131809045276E-2</v>
      </c>
      <c r="BV14" s="6">
        <f>(BS14^2)/(J14*(BR14^2))+(BP14^2)/(J14*(BO14^2))</f>
        <v>5.6022580113241141E-3</v>
      </c>
      <c r="BW14" s="6">
        <v>264.58</v>
      </c>
      <c r="BX14" s="6">
        <f>BY14*(J14^0.5)</f>
        <v>26.54</v>
      </c>
      <c r="BY14" s="6">
        <v>13.27</v>
      </c>
      <c r="BZ14" s="6">
        <v>272.17</v>
      </c>
      <c r="CA14" s="6">
        <f>CB14*(J14^0.5)</f>
        <v>35.700000000000003</v>
      </c>
      <c r="CB14" s="6">
        <v>17.850000000000001</v>
      </c>
      <c r="CC14" s="6">
        <f>LN(BZ14)-LN(BW14)</f>
        <v>2.8283208030606133E-2</v>
      </c>
      <c r="CD14" s="6">
        <f>(CA14^2)/(J14*(BZ14^2))+(BX14^2)/(J14*(BW14^2))</f>
        <v>6.8167826384832719E-3</v>
      </c>
      <c r="CE14" s="6">
        <v>50.55</v>
      </c>
      <c r="CF14" s="6">
        <f>CG14*(J14^0.5)</f>
        <v>5.96</v>
      </c>
      <c r="CG14" s="6">
        <v>2.98</v>
      </c>
      <c r="CH14" s="6">
        <v>56.23</v>
      </c>
      <c r="CI14" s="6">
        <f>CJ14*(J14^0.5)</f>
        <v>6.38</v>
      </c>
      <c r="CJ14" s="6">
        <v>3.19</v>
      </c>
      <c r="CK14" s="6">
        <f>LN(CH14)-LN(CE14)</f>
        <v>0.10648747683763027</v>
      </c>
      <c r="CL14" s="6">
        <f>(CI14^2)/(J14*(CH14^2))+(CF14^2)/(J14*(CE14^2))</f>
        <v>6.6937216429048697E-3</v>
      </c>
      <c r="DK14" s="6">
        <v>358.4856666666667</v>
      </c>
      <c r="DL14" s="6">
        <f>DK14*0.294645413711549</f>
        <v>105.62615756466046</v>
      </c>
      <c r="DN14" s="6">
        <v>413.34566666666666</v>
      </c>
      <c r="DO14" s="6">
        <f t="shared" si="0"/>
        <v>121.79040496087603</v>
      </c>
      <c r="DQ14" s="6">
        <f>LN(DN14)-LN(DK14)</f>
        <v>0.14239553035908514</v>
      </c>
      <c r="DR14" s="6">
        <f>(DO14^2)/(J14*(DN14^2))+(DL14^2)/(J14*(DK14^2))</f>
        <v>4.3407959910624933E-2</v>
      </c>
      <c r="ER14" s="6">
        <v>-42.250900000000001</v>
      </c>
      <c r="ES14" s="6">
        <f>ABS(ER14*0.76678967835883)</f>
        <v>32.397554021371093</v>
      </c>
      <c r="EU14" s="6">
        <v>-74.72323333333334</v>
      </c>
      <c r="EV14" s="6">
        <f>ABS(EU14*0.76678967835883)</f>
        <v>57.297004053598478</v>
      </c>
      <c r="EX14" s="6">
        <f>(((J14-1)*(EV14^2)+(J14-1)*(ES14^2))/(J14+J14-2))^0.5</f>
        <v>46.543249672136874</v>
      </c>
      <c r="EY14" s="6">
        <f>(EU14-ER14)/EX14</f>
        <v>-0.69768083582640139</v>
      </c>
      <c r="EZ14" s="6">
        <f>((J14+J14)/(J14*J14))+(EY14^2)/(2*(J14+J14))</f>
        <v>0.53042240929246409</v>
      </c>
      <c r="FA14" s="6">
        <v>16.134766666666668</v>
      </c>
      <c r="FB14" s="6">
        <f>ABS(FA14*2.58946174537336)</f>
        <v>41.780361053858577</v>
      </c>
      <c r="FD14" s="6">
        <v>23.509299999999996</v>
      </c>
      <c r="FE14" s="6">
        <f>ABS(FD14*2.58946174537336)</f>
        <v>60.87643301050592</v>
      </c>
      <c r="FG14" s="6">
        <f>(((J14-1)*(FE14^2)+(J14-1)*(FB14^2))/(J14+J14-2))^0.5</f>
        <v>52.208900897612267</v>
      </c>
      <c r="FH14" s="6">
        <f>(FD14-FA14)/FG14</f>
        <v>0.14125049956128452</v>
      </c>
      <c r="FI14" s="6">
        <f>((J14+J14)/(J14*J14))+(FH14^2)/(2*(J14+J14))</f>
        <v>0.50124698147664448</v>
      </c>
    </row>
    <row r="15" spans="1:165" x14ac:dyDescent="0.25">
      <c r="A15" s="5" t="s">
        <v>77</v>
      </c>
      <c r="B15" s="5" t="s">
        <v>105</v>
      </c>
      <c r="C15" s="5">
        <v>3400</v>
      </c>
      <c r="D15" s="7">
        <v>2.8</v>
      </c>
      <c r="E15" s="11">
        <v>718</v>
      </c>
      <c r="F15" s="5" t="s">
        <v>13</v>
      </c>
      <c r="G15" s="5">
        <v>3</v>
      </c>
      <c r="H15" s="6">
        <v>0.5</v>
      </c>
      <c r="I15" s="6">
        <v>-12.88</v>
      </c>
      <c r="J15" s="5">
        <v>7</v>
      </c>
      <c r="K15" s="6">
        <v>7.49</v>
      </c>
      <c r="L15" s="6">
        <v>2.35</v>
      </c>
      <c r="N15" s="6">
        <v>22.55</v>
      </c>
      <c r="O15" s="6">
        <v>4.1900000000000004</v>
      </c>
      <c r="Q15" s="6">
        <f>LN(N15)-LN(K15)</f>
        <v>1.102166268419559</v>
      </c>
      <c r="R15" s="6">
        <f>(O15^2)/(J15*(N15^2))+(L15^2)/(J15*(K15^2))</f>
        <v>1.8995030056520951E-2</v>
      </c>
    </row>
    <row r="16" spans="1:165" x14ac:dyDescent="0.25">
      <c r="A16" s="5" t="s">
        <v>77</v>
      </c>
      <c r="B16" s="5" t="s">
        <v>105</v>
      </c>
      <c r="C16" s="5">
        <v>3400</v>
      </c>
      <c r="D16" s="7">
        <v>2.8</v>
      </c>
      <c r="E16" s="11">
        <v>718</v>
      </c>
      <c r="F16" s="5" t="s">
        <v>13</v>
      </c>
      <c r="G16" s="5">
        <v>3</v>
      </c>
      <c r="H16" s="6">
        <v>0.5</v>
      </c>
      <c r="I16" s="6">
        <v>-12.88</v>
      </c>
      <c r="J16" s="5">
        <v>7</v>
      </c>
      <c r="S16" s="6">
        <v>1.31</v>
      </c>
      <c r="T16" s="6">
        <v>0.13</v>
      </c>
      <c r="V16" s="6">
        <v>1.93</v>
      </c>
      <c r="W16" s="6">
        <v>0.79</v>
      </c>
      <c r="Y16" s="6">
        <f>LN(V16)-LN(S16)</f>
        <v>0.38749286570373392</v>
      </c>
      <c r="Z16" s="6">
        <f>(W16^2)/(J16*(V16^2))+(T16^2)/(J16*(S16^2))</f>
        <v>2.534229043687675E-2</v>
      </c>
    </row>
    <row r="17" spans="1:139" x14ac:dyDescent="0.25">
      <c r="A17" s="5" t="s">
        <v>77</v>
      </c>
      <c r="B17" s="5" t="s">
        <v>105</v>
      </c>
      <c r="C17" s="5">
        <v>3400</v>
      </c>
      <c r="D17" s="7">
        <v>2.8</v>
      </c>
      <c r="E17" s="11">
        <v>718</v>
      </c>
      <c r="F17" s="5" t="s">
        <v>13</v>
      </c>
      <c r="G17" s="5">
        <v>3</v>
      </c>
      <c r="H17" s="6">
        <v>0.5</v>
      </c>
      <c r="I17" s="6">
        <v>-12.88</v>
      </c>
      <c r="J17" s="5">
        <v>7</v>
      </c>
      <c r="S17" s="6">
        <v>0.18</v>
      </c>
      <c r="T17" s="6">
        <v>0.02</v>
      </c>
      <c r="V17" s="6">
        <v>0.23</v>
      </c>
      <c r="W17" s="6">
        <v>0.04</v>
      </c>
      <c r="Y17" s="6">
        <f>LN(V17)-LN(S17)</f>
        <v>0.24512245803298494</v>
      </c>
      <c r="Z17" s="6">
        <f>(W17^2)/(J17*(V17^2))+(T17^2)/(J17*(S17^2))</f>
        <v>6.0844893863167332E-3</v>
      </c>
    </row>
    <row r="18" spans="1:139" x14ac:dyDescent="0.25">
      <c r="A18" s="5" t="s">
        <v>78</v>
      </c>
      <c r="B18" s="5" t="s">
        <v>105</v>
      </c>
      <c r="C18" s="5">
        <v>3500</v>
      </c>
      <c r="D18" s="7">
        <v>1.1000000000000001</v>
      </c>
      <c r="E18" s="11">
        <v>725</v>
      </c>
      <c r="F18" s="5" t="s">
        <v>13</v>
      </c>
      <c r="G18" s="5">
        <v>6</v>
      </c>
      <c r="H18" s="6">
        <v>0.73</v>
      </c>
      <c r="I18" s="6">
        <v>-13.58</v>
      </c>
      <c r="J18" s="5">
        <v>10</v>
      </c>
      <c r="AA18" s="6">
        <v>122.54</v>
      </c>
      <c r="AB18" s="6">
        <f>AC18*(J18^0.5)</f>
        <v>17.930114333154712</v>
      </c>
      <c r="AC18" s="6">
        <v>5.67</v>
      </c>
      <c r="AD18" s="6">
        <v>102.36</v>
      </c>
      <c r="AE18" s="6">
        <f>AF18*(J18^0.5)</f>
        <v>24.349537983296521</v>
      </c>
      <c r="AF18" s="6">
        <v>7.7</v>
      </c>
      <c r="AG18" s="6">
        <f>LN(AD18)-LN(AA18)</f>
        <v>-0.17994149600592024</v>
      </c>
      <c r="AH18" s="6">
        <f>(AE18^2)/(J18*(AD18^2))+(AB18^2)/(J18*(AA18^2))</f>
        <v>7.7997239957761609E-3</v>
      </c>
      <c r="AI18" s="6">
        <v>6.82</v>
      </c>
      <c r="AJ18" s="6">
        <f>AK18*(J18^0.5)</f>
        <v>0.7589466384404111</v>
      </c>
      <c r="AK18" s="6">
        <v>0.24</v>
      </c>
      <c r="AL18" s="6">
        <v>5.88</v>
      </c>
      <c r="AM18" s="6">
        <f>AN18*(J18^0.5)</f>
        <v>1.7708754896942926</v>
      </c>
      <c r="AN18" s="6">
        <v>0.56000000000000005</v>
      </c>
      <c r="AO18" s="6">
        <f>LN(AL18)-LN(AI18)</f>
        <v>-0.1483027099448353</v>
      </c>
      <c r="AP18" s="6">
        <f>(AM18^2)/(J18*(AL18^2))+(AJ18^2)/(J18*(AI18^2))</f>
        <v>1.0308674227481751E-2</v>
      </c>
    </row>
    <row r="19" spans="1:139" x14ac:dyDescent="0.25">
      <c r="A19" s="5" t="s">
        <v>79</v>
      </c>
      <c r="B19" s="5" t="s">
        <v>107</v>
      </c>
      <c r="C19" s="5">
        <v>3800</v>
      </c>
      <c r="D19" s="7">
        <v>0.08</v>
      </c>
      <c r="E19" s="11">
        <v>387</v>
      </c>
      <c r="F19" s="5" t="s">
        <v>13</v>
      </c>
      <c r="G19" s="5">
        <v>4</v>
      </c>
      <c r="H19" s="6">
        <v>1.6</v>
      </c>
      <c r="I19" s="6">
        <v>-2.4</v>
      </c>
      <c r="J19" s="5">
        <v>10</v>
      </c>
      <c r="AA19" s="6">
        <v>3.3</v>
      </c>
      <c r="AB19" s="6">
        <f>AC19*(J19^0.5)</f>
        <v>0.316227766016838</v>
      </c>
      <c r="AC19" s="6">
        <v>0.1</v>
      </c>
      <c r="AD19" s="6">
        <v>3.32</v>
      </c>
      <c r="AE19" s="6">
        <f>AF19*(J19^0.5)</f>
        <v>3.1622776601683798E-2</v>
      </c>
      <c r="AF19" s="6">
        <v>0.01</v>
      </c>
      <c r="AG19" s="6">
        <f>LN(AD19)-LN(AA19)</f>
        <v>6.0423144559624831E-3</v>
      </c>
      <c r="AH19" s="6">
        <f>(AE19^2)/(J19*(AD19^2))+(AB19^2)/(J19*(AA19^2))</f>
        <v>9.2734607986194877E-4</v>
      </c>
      <c r="AI19" s="6">
        <v>0.38</v>
      </c>
      <c r="AJ19" s="6">
        <f>AK19*(J19^0.5)</f>
        <v>3.1622776601683798E-2</v>
      </c>
      <c r="AK19" s="6">
        <v>0.01</v>
      </c>
      <c r="AL19" s="6">
        <v>0.38</v>
      </c>
      <c r="AM19" s="6">
        <f>AN19*(J19^0.5)</f>
        <v>3.1622776601683798E-2</v>
      </c>
      <c r="AN19" s="6">
        <v>0.01</v>
      </c>
      <c r="AO19" s="6">
        <f>LN(AL19)-LN(AI19)</f>
        <v>0</v>
      </c>
      <c r="AP19" s="6">
        <f>(AM19^2)/(J19*(AL19^2))+(AJ19^2)/(J19*(AI19^2))</f>
        <v>1.3850415512465378E-3</v>
      </c>
      <c r="BW19" s="6">
        <v>771.54300000000001</v>
      </c>
      <c r="BX19" s="6">
        <f>BY19*(J19^0.5)</f>
        <v>114.06967975759379</v>
      </c>
      <c r="BY19" s="6">
        <v>36.072000000000003</v>
      </c>
      <c r="BZ19" s="6">
        <v>781.56299999999999</v>
      </c>
      <c r="CA19" s="6">
        <f>CB19*(J19^0.5)</f>
        <v>145.7557019124809</v>
      </c>
      <c r="CB19" s="6">
        <v>46.091999999999985</v>
      </c>
      <c r="CC19" s="6">
        <f>LN(BZ19)-LN(BW19)</f>
        <v>1.2903354985751569E-2</v>
      </c>
      <c r="CD19" s="6">
        <f>(CA19^2)/(J19*(BZ19^2))+(BX19^2)/(J19*(BW19^2))</f>
        <v>5.6637973996806756E-3</v>
      </c>
      <c r="CE19" s="6">
        <v>107.167</v>
      </c>
      <c r="CF19" s="6">
        <f>CG19*(J19^0.5)</f>
        <v>11.188138361675716</v>
      </c>
      <c r="CG19" s="6">
        <v>3.5379999999999967</v>
      </c>
      <c r="CH19" s="6">
        <v>102.268</v>
      </c>
      <c r="CI19" s="6">
        <f>CJ19*(J19^0.5)</f>
        <v>20.137384139952225</v>
      </c>
      <c r="CJ19" s="6">
        <v>6.367999999999995</v>
      </c>
      <c r="CK19" s="6">
        <f>LN(CH19)-LN(CE19)</f>
        <v>-4.679154687498599E-2</v>
      </c>
      <c r="CL19" s="6">
        <f>(CI19^2)/(J19*(CH19^2))+(CF19^2)/(J19*(CE19^2))</f>
        <v>4.9671920229921876E-3</v>
      </c>
    </row>
    <row r="20" spans="1:139" x14ac:dyDescent="0.25">
      <c r="A20" s="5" t="s">
        <v>63</v>
      </c>
      <c r="B20" s="5" t="s">
        <v>106</v>
      </c>
      <c r="C20" s="5">
        <v>3290</v>
      </c>
      <c r="D20" s="7">
        <v>0.08</v>
      </c>
      <c r="E20" s="11">
        <v>387</v>
      </c>
      <c r="F20" s="5" t="s">
        <v>13</v>
      </c>
      <c r="G20" s="5">
        <v>4</v>
      </c>
      <c r="H20" s="6">
        <v>2</v>
      </c>
      <c r="I20" s="6">
        <v>-2.4</v>
      </c>
      <c r="J20" s="5">
        <v>10</v>
      </c>
      <c r="CM20" s="6">
        <v>2.2764899999999999</v>
      </c>
      <c r="CN20" s="6">
        <f>CO20*(J20^0.5)</f>
        <v>0.40828166870434035</v>
      </c>
      <c r="CO20" s="6">
        <v>0.12911000000000028</v>
      </c>
      <c r="CP20" s="6">
        <v>2.11206</v>
      </c>
      <c r="CQ20" s="6">
        <f>CR20*(J20^0.5)</f>
        <v>0.40828166870433896</v>
      </c>
      <c r="CR20" s="6">
        <v>0.12910999999999984</v>
      </c>
      <c r="CS20" s="6">
        <f>LN(CP20)-LN(CM20)</f>
        <v>-7.4971008543553652E-2</v>
      </c>
      <c r="CT20" s="6">
        <f>(CQ20^2)/(J20*(CP20^2))+(CN20^2)/(J20*(CM20^2))</f>
        <v>6.9533986170695764E-3</v>
      </c>
      <c r="CU20" s="6">
        <v>1.6</v>
      </c>
      <c r="CV20" s="6">
        <f>CW20*(J20^0.5)</f>
        <v>0.50596442562694044</v>
      </c>
      <c r="CW20" s="6">
        <v>0.15999999999999992</v>
      </c>
      <c r="CX20" s="6">
        <v>1.52</v>
      </c>
      <c r="CY20" s="6">
        <f>CZ20*(J20^0.5)</f>
        <v>0.37947331922020516</v>
      </c>
      <c r="CZ20" s="6">
        <v>0.11999999999999988</v>
      </c>
      <c r="DA20" s="6">
        <f>LN(CX20)-LN(CU20)</f>
        <v>-5.1293294387550592E-2</v>
      </c>
      <c r="DB20" s="6">
        <f>(CY20^2)/(J20*(CX20^2))+(CV20^2)/(J20*(CU20^2))</f>
        <v>1.6232686980609395E-2</v>
      </c>
      <c r="DC20" s="6">
        <v>0.6875</v>
      </c>
      <c r="DD20" s="6">
        <f>DE20*(J20^0.5)</f>
        <v>0.26352208425481155</v>
      </c>
      <c r="DE20" s="6">
        <v>8.333299999999999E-2</v>
      </c>
      <c r="DF20" s="6">
        <v>0.54166700000000001</v>
      </c>
      <c r="DG20" s="6">
        <f>DH20*(J20^0.5)</f>
        <v>0.26352208425481155</v>
      </c>
      <c r="DH20" s="6">
        <v>8.333299999999999E-2</v>
      </c>
      <c r="DI20" s="6">
        <f>LN(DF20)-LN(DC20)</f>
        <v>-0.23841040806057212</v>
      </c>
      <c r="DJ20" s="6">
        <f>(DG20^2)/(J20*(DF20^2))+(DD20^2)/(J20*(DC20^2))</f>
        <v>3.8360681364098377E-2</v>
      </c>
    </row>
    <row r="21" spans="1:139" x14ac:dyDescent="0.25">
      <c r="A21" s="5" t="s">
        <v>65</v>
      </c>
      <c r="B21" s="5" t="s">
        <v>106</v>
      </c>
      <c r="C21" s="5">
        <v>3280</v>
      </c>
      <c r="D21" s="7">
        <v>0.08</v>
      </c>
      <c r="E21" s="11">
        <v>387</v>
      </c>
      <c r="F21" s="5" t="s">
        <v>13</v>
      </c>
      <c r="G21" s="5">
        <v>4</v>
      </c>
      <c r="H21" s="6">
        <v>0.96</v>
      </c>
      <c r="I21" s="6">
        <v>-2</v>
      </c>
      <c r="J21" s="5">
        <v>10</v>
      </c>
      <c r="K21" s="6">
        <v>135</v>
      </c>
      <c r="L21" s="6">
        <f>M21*(J21^0.5)</f>
        <v>5.4739026297514473</v>
      </c>
      <c r="M21" s="6">
        <v>1.7309999999999945</v>
      </c>
      <c r="N21" s="6">
        <v>141.923</v>
      </c>
      <c r="O21" s="6">
        <f>P21*(J21^0.5)</f>
        <v>10.947805259502895</v>
      </c>
      <c r="P21" s="6">
        <v>3.4619999999999891</v>
      </c>
      <c r="Q21" s="6">
        <f>LN(N21)-LN(K21)</f>
        <v>5.0009878569094113E-2</v>
      </c>
      <c r="R21" s="6">
        <f>(O21^2)/(J21*(N21^2))+(L21^2)/(J21*(K21^2))</f>
        <v>7.5945267167812358E-4</v>
      </c>
    </row>
    <row r="22" spans="1:139" x14ac:dyDescent="0.25">
      <c r="A22" s="1" t="s">
        <v>80</v>
      </c>
      <c r="B22" s="1" t="s">
        <v>107</v>
      </c>
      <c r="C22" s="1">
        <v>4700</v>
      </c>
      <c r="D22" s="9">
        <v>-5.3</v>
      </c>
      <c r="E22" s="13">
        <v>270</v>
      </c>
      <c r="F22" s="1" t="s">
        <v>13</v>
      </c>
      <c r="G22" s="1">
        <v>2</v>
      </c>
      <c r="H22" s="6">
        <v>2.92</v>
      </c>
      <c r="I22" s="6">
        <v>8.6</v>
      </c>
      <c r="J22" s="5">
        <v>3</v>
      </c>
      <c r="K22" s="6">
        <v>507.66733333333332</v>
      </c>
      <c r="L22" s="6">
        <f>K22*0.233878078976262</f>
        <v>118.73226067900166</v>
      </c>
      <c r="N22" s="6">
        <v>758.77466666666669</v>
      </c>
      <c r="O22" s="6">
        <f>N22*0.233878078976262</f>
        <v>177.46076141585354</v>
      </c>
      <c r="Q22" s="6">
        <f>LN(N22)-LN(K22)</f>
        <v>0.40187847403155974</v>
      </c>
      <c r="R22" s="6">
        <f>(O22^2)/(J22*(N22^2))+(L22^2)/(J22*(K22^2))</f>
        <v>3.6465970550417767E-2</v>
      </c>
      <c r="S22" s="6">
        <v>9924.7699999999986</v>
      </c>
      <c r="T22" s="6">
        <f>S22*0.24672975841634</f>
        <v>2448.7361044377385</v>
      </c>
      <c r="V22" s="6">
        <v>16001.159999999998</v>
      </c>
      <c r="W22" s="6">
        <f>V22*0.24672975841634</f>
        <v>3947.9623411812026</v>
      </c>
      <c r="Y22" s="6">
        <f>LN(V22)-LN(S22)</f>
        <v>0.47762756711057364</v>
      </c>
      <c r="Z22" s="6">
        <f>(W22^2)/(J22*(V22^2))+(T22^2)/(J22*(S22^2))</f>
        <v>4.0583715792123665E-2</v>
      </c>
      <c r="CM22" s="6">
        <v>1.68459005</v>
      </c>
      <c r="CN22" s="6">
        <f>CM22*0.14455330148456</f>
        <v>0.24351305337554</v>
      </c>
      <c r="CP22" s="6">
        <v>2.3788304499999997</v>
      </c>
      <c r="CQ22" s="6">
        <f t="shared" ref="CQ22:CQ23" si="1">CP22*0.14455330148456</f>
        <v>0.3438677952195015</v>
      </c>
      <c r="CS22" s="6">
        <f>LN(CP22)-LN(CM22)</f>
        <v>0.34508671890504272</v>
      </c>
      <c r="CT22" s="6">
        <f>(CQ22^2)/(J22*(CP22^2))+(CN22^2)/(J22*(CM22^2))</f>
        <v>1.3930437980057398E-2</v>
      </c>
    </row>
    <row r="23" spans="1:139" x14ac:dyDescent="0.25">
      <c r="A23" s="1" t="s">
        <v>80</v>
      </c>
      <c r="B23" s="1" t="s">
        <v>107</v>
      </c>
      <c r="C23" s="1">
        <v>4700</v>
      </c>
      <c r="D23" s="9">
        <v>-5.3</v>
      </c>
      <c r="E23" s="13">
        <v>270</v>
      </c>
      <c r="F23" s="1" t="s">
        <v>13</v>
      </c>
      <c r="G23" s="1">
        <v>2</v>
      </c>
      <c r="H23" s="6">
        <v>2.92</v>
      </c>
      <c r="I23" s="6">
        <v>8.6</v>
      </c>
      <c r="J23" s="5">
        <v>3</v>
      </c>
      <c r="K23" s="6">
        <v>642.74433333333332</v>
      </c>
      <c r="L23" s="6">
        <f>K23*0.233878078976262</f>
        <v>150.32380995287821</v>
      </c>
      <c r="N23" s="6">
        <v>1065.7610000000002</v>
      </c>
      <c r="O23" s="6">
        <f>N23*0.233878078976262</f>
        <v>249.25813532782001</v>
      </c>
      <c r="Q23" s="6">
        <f>LN(N23)-LN(K23)</f>
        <v>0.50569734713904246</v>
      </c>
      <c r="R23" s="6">
        <f>(O23^2)/(J23*(N23^2))+(L23^2)/(J23*(K23^2))</f>
        <v>3.6465970550417767E-2</v>
      </c>
      <c r="S23" s="6">
        <v>10387.730000000001</v>
      </c>
      <c r="T23" s="6">
        <f>S23*0.24672975841634</f>
        <v>2562.9621133941678</v>
      </c>
      <c r="V23" s="6">
        <v>18026.61</v>
      </c>
      <c r="W23" s="6">
        <f>V23*0.24672975841634</f>
        <v>4447.701130365579</v>
      </c>
      <c r="Y23" s="6">
        <f>LN(V23)-LN(S23)</f>
        <v>0.55122369763650525</v>
      </c>
      <c r="Z23" s="6">
        <f>(W23^2)/(J23*(V23^2))+(T23^2)/(J23*(S23^2))</f>
        <v>4.0583715792123665E-2</v>
      </c>
      <c r="CM23" s="6">
        <v>1.8289602500000002</v>
      </c>
      <c r="CN23" s="6">
        <f>CM23*0.14455330148456</f>
        <v>0.26438224242152625</v>
      </c>
      <c r="CP23" s="6">
        <v>3.1374989999999996</v>
      </c>
      <c r="CQ23" s="6">
        <f t="shared" si="1"/>
        <v>0.45353583885450544</v>
      </c>
      <c r="CS23" s="6">
        <f>LN(CP23)-LN(CM23)</f>
        <v>0.53967834974772633</v>
      </c>
      <c r="CT23" s="6">
        <f>(CQ23^2)/(J23*(CP23^2))+(CN23^2)/(J23*(CM23^2))</f>
        <v>1.3930437980057397E-2</v>
      </c>
    </row>
    <row r="24" spans="1:139" x14ac:dyDescent="0.25">
      <c r="A24" s="1" t="s">
        <v>81</v>
      </c>
      <c r="B24" s="1" t="s">
        <v>107</v>
      </c>
      <c r="C24" s="1">
        <v>4700</v>
      </c>
      <c r="D24" s="9">
        <v>-5.3</v>
      </c>
      <c r="E24" s="11">
        <v>310.7</v>
      </c>
      <c r="F24" s="1" t="s">
        <v>13</v>
      </c>
      <c r="G24" s="1">
        <v>2</v>
      </c>
      <c r="H24" s="6">
        <v>2.9</v>
      </c>
      <c r="I24" s="6">
        <v>8.6</v>
      </c>
      <c r="J24" s="5">
        <v>6</v>
      </c>
      <c r="AQ24" s="6">
        <v>108.31506666666667</v>
      </c>
      <c r="AR24" s="6">
        <f>AQ24*0.182078181864654</f>
        <v>19.721810407215454</v>
      </c>
      <c r="AT24" s="6">
        <v>107.93333333333334</v>
      </c>
      <c r="AU24" s="6">
        <f>AT24*0.182078181864654</f>
        <v>19.652305095924987</v>
      </c>
      <c r="AW24" s="6">
        <f>LN(AT24)-LN(AQ24)</f>
        <v>-3.5305114844152996E-3</v>
      </c>
      <c r="AX24" s="6">
        <f>(AU24^2)/(J24*(AT24^2))+(AR24^2)/(J24*(AQ24^2))</f>
        <v>1.1050821437046002E-2</v>
      </c>
      <c r="BW24" s="6">
        <v>188.607</v>
      </c>
      <c r="BX24" s="6">
        <f>BW24*0.177653778456014</f>
        <v>33.506746193253427</v>
      </c>
      <c r="BZ24" s="6">
        <v>269.96266666666668</v>
      </c>
      <c r="CA24" s="6">
        <f>BZ24*0.177653778456014</f>
        <v>47.959887775394755</v>
      </c>
      <c r="CC24" s="6">
        <f>LN(BZ24)-LN(BW24)</f>
        <v>0.35861819273389894</v>
      </c>
      <c r="CD24" s="6">
        <f>(CA24^2)/(J24*(BZ24^2))+(BX24^2)/(J24*(BW24^2))</f>
        <v>1.0520288333232833E-2</v>
      </c>
      <c r="DK24" s="6">
        <v>1.7011499999999999</v>
      </c>
      <c r="DL24" s="6">
        <v>0.22988000000000008</v>
      </c>
      <c r="DN24" s="6">
        <v>2.3908</v>
      </c>
      <c r="DO24" s="6">
        <v>0.25287999999999977</v>
      </c>
      <c r="DQ24" s="6">
        <f>LN(DN24)-LN(DK24)</f>
        <v>0.34032354502064999</v>
      </c>
      <c r="DR24" s="6">
        <f>(DO24^2)/(J24*(DN24^2))+(DL24^2)/(J24*(DK24^2))</f>
        <v>4.908071942240735E-3</v>
      </c>
    </row>
    <row r="25" spans="1:139" x14ac:dyDescent="0.25">
      <c r="A25" s="1" t="s">
        <v>81</v>
      </c>
      <c r="B25" s="1" t="s">
        <v>107</v>
      </c>
      <c r="C25" s="1">
        <v>4700</v>
      </c>
      <c r="D25" s="9">
        <v>-5.3</v>
      </c>
      <c r="E25" s="11">
        <v>310.7</v>
      </c>
      <c r="F25" s="1" t="s">
        <v>13</v>
      </c>
      <c r="G25" s="1">
        <v>2</v>
      </c>
      <c r="H25" s="6">
        <v>2.9</v>
      </c>
      <c r="I25" s="6">
        <v>8.6</v>
      </c>
      <c r="J25" s="5">
        <v>6</v>
      </c>
      <c r="AQ25" s="6">
        <v>109.87786666666666</v>
      </c>
      <c r="AR25" s="6">
        <f>AQ25*0.182078181864654</f>
        <v>20.006362189833535</v>
      </c>
      <c r="AT25" s="6">
        <v>108.26336666666667</v>
      </c>
      <c r="AU25" s="6">
        <f>AT25*0.182078181864654</f>
        <v>19.712396965213053</v>
      </c>
      <c r="AW25" s="6">
        <f>LN(AT25)-LN(AQ25)</f>
        <v>-1.480260705976022E-2</v>
      </c>
      <c r="AX25" s="6">
        <f>(AU25^2)/(J25*(AT25^2))+(AR25^2)/(J25*(AQ25^2))</f>
        <v>1.1050821437046002E-2</v>
      </c>
      <c r="BW25" s="6">
        <v>194.89366666666669</v>
      </c>
      <c r="BX25" s="6">
        <f>BW25*0.177653778456014</f>
        <v>34.623596280480243</v>
      </c>
      <c r="BZ25" s="6">
        <v>275.90800000000002</v>
      </c>
      <c r="CA25" s="6">
        <f>BZ25*0.177653778456014</f>
        <v>49.016098706241912</v>
      </c>
      <c r="CC25" s="6">
        <f>LN(BZ25)-LN(BW25)</f>
        <v>0.34761336612711435</v>
      </c>
      <c r="CD25" s="6">
        <f>(CA25^2)/(J25*(BZ25^2))+(BX25^2)/(J25*(BW25^2))</f>
        <v>1.0520288333232835E-2</v>
      </c>
      <c r="DK25" s="6">
        <v>2.0689700000000002</v>
      </c>
      <c r="DL25" s="6">
        <v>0.22987999999999964</v>
      </c>
      <c r="DN25" s="6">
        <v>3.1494300000000002</v>
      </c>
      <c r="DO25" s="6">
        <v>0.27585999999999977</v>
      </c>
      <c r="DQ25" s="6">
        <f>LN(DN25)-LN(DK25)</f>
        <v>0.42017058518278572</v>
      </c>
      <c r="DR25" s="6">
        <f>(DO25^2)/(J25*(DN25^2))+(DL25^2)/(J25*(DK25^2))</f>
        <v>3.3361949579970669E-3</v>
      </c>
    </row>
    <row r="26" spans="1:139" x14ac:dyDescent="0.25">
      <c r="A26" s="5" t="s">
        <v>82</v>
      </c>
      <c r="B26" s="5" t="s">
        <v>105</v>
      </c>
      <c r="C26" s="5">
        <v>3512</v>
      </c>
      <c r="D26" s="7">
        <v>1</v>
      </c>
      <c r="E26" s="11">
        <v>409</v>
      </c>
      <c r="F26" s="5" t="s">
        <v>13</v>
      </c>
      <c r="G26" s="5">
        <v>2</v>
      </c>
      <c r="H26" s="6">
        <v>1</v>
      </c>
      <c r="J26" s="5">
        <v>9</v>
      </c>
      <c r="AA26" s="6">
        <v>104.54</v>
      </c>
      <c r="AB26" s="6">
        <v>18.489999999999998</v>
      </c>
      <c r="AD26" s="6">
        <v>83.49</v>
      </c>
      <c r="AE26" s="6">
        <v>10.54</v>
      </c>
      <c r="AG26" s="6">
        <f>LN(AD26)-LN(AA26)</f>
        <v>-0.22484290907886706</v>
      </c>
      <c r="AH26" s="6">
        <f>(AE26^2)/(J26*(AD26^2))+(AB26^2)/(J26*(AA26^2))</f>
        <v>5.2466935084275685E-3</v>
      </c>
      <c r="BW26" s="6">
        <v>1101.78</v>
      </c>
      <c r="BX26" s="6">
        <v>327.43</v>
      </c>
      <c r="BZ26" s="6">
        <v>973.43</v>
      </c>
      <c r="CA26" s="6">
        <v>260.17</v>
      </c>
      <c r="CC26" s="6">
        <f>LN(BZ26)-LN(BW26)</f>
        <v>-0.12385641602784681</v>
      </c>
      <c r="CD26" s="6">
        <f>(CA26^2)/(J26*(BZ26^2))+(BX26^2)/(J26*(BW26^2))</f>
        <v>1.775017591163746E-2</v>
      </c>
      <c r="CE26" s="6">
        <v>146.69</v>
      </c>
      <c r="CF26" s="6">
        <v>61.74</v>
      </c>
      <c r="CH26" s="6">
        <v>106.44</v>
      </c>
      <c r="CI26" s="6">
        <v>43.75</v>
      </c>
      <c r="CK26" s="6">
        <f>LN(CH26)-LN(CE26)</f>
        <v>-0.32074007039018326</v>
      </c>
      <c r="CL26" s="6">
        <f>(CI26^2)/(J26*(CH26^2))+(CF26^2)/(J26*(CE26^2))</f>
        <v>3.8454640510376642E-2</v>
      </c>
    </row>
    <row r="27" spans="1:139" x14ac:dyDescent="0.25">
      <c r="A27" s="1" t="s">
        <v>83</v>
      </c>
      <c r="B27" s="1" t="s">
        <v>107</v>
      </c>
      <c r="C27" s="1">
        <v>3212</v>
      </c>
      <c r="D27" s="9">
        <v>-1.8</v>
      </c>
      <c r="E27" s="13">
        <v>433</v>
      </c>
      <c r="F27" s="1" t="s">
        <v>13</v>
      </c>
      <c r="G27" s="1">
        <v>1</v>
      </c>
      <c r="H27" s="6">
        <v>0.6</v>
      </c>
      <c r="I27" s="6">
        <v>7.0000000000000007E-2</v>
      </c>
      <c r="J27" s="5">
        <v>6</v>
      </c>
      <c r="DK27" s="6">
        <v>3.8007833333333334</v>
      </c>
      <c r="DL27" s="6">
        <f>DK27*0.294645413711549</f>
        <v>1.1198833776779602</v>
      </c>
      <c r="DN27" s="6">
        <v>3.8098966666666665</v>
      </c>
      <c r="DO27" s="6">
        <f t="shared" ref="DO27" si="2">DN27*0.294645413711549</f>
        <v>1.1225685795482514</v>
      </c>
      <c r="DQ27" s="6">
        <f>LN(DN27)-LN(DK27)</f>
        <v>2.3948813217986586E-3</v>
      </c>
      <c r="DR27" s="6">
        <f>(DO27^2)/(J27*(DN27^2))+(DL27^2)/(J27*(DK27^2))</f>
        <v>2.8938639940416615E-2</v>
      </c>
      <c r="DS27" s="6">
        <v>-6.1805566666666669</v>
      </c>
      <c r="DT27" s="6">
        <f>ABS(DS27*0.286204573369976)</f>
        <v>1.7689035839722944</v>
      </c>
      <c r="DV27" s="6">
        <v>-3.625</v>
      </c>
      <c r="DW27" s="6">
        <f>ABS(DV27*0.286204573369976)</f>
        <v>1.0374915784661631</v>
      </c>
      <c r="DY27" s="6">
        <f>(((J27-1)*(DW27^2)+(J27-1)*(DT27^2))/(J27+J27-2))^0.5</f>
        <v>1.450070457732699</v>
      </c>
      <c r="DZ27" s="6">
        <f>(DV27-DS27)/DY27</f>
        <v>1.7623672374254724</v>
      </c>
      <c r="EA27" s="6">
        <f>((J27+J27)/(J27*J27))+(DZ27^2)/(2*(J27+J27))</f>
        <v>0.46274742831461213</v>
      </c>
      <c r="EB27" s="6">
        <v>9.9382400000000004</v>
      </c>
      <c r="EC27" s="6">
        <f>EB27*0.286204573369976</f>
        <v>2.8443697392484304</v>
      </c>
      <c r="EE27" s="6">
        <v>7.0656399999999993</v>
      </c>
      <c r="EF27" s="6">
        <f>EE27*0.286204573369976</f>
        <v>2.0222184817858371</v>
      </c>
      <c r="EH27" s="6">
        <f>LN(EE27)-LN(EB27)</f>
        <v>-0.34114634318045556</v>
      </c>
      <c r="EI27" s="6">
        <f>(EF27^2)/(J27*(EE27^2))+(EC27^2)/(J27*(EB27^2))</f>
        <v>2.7304352605963325E-2</v>
      </c>
    </row>
    <row r="28" spans="1:139" x14ac:dyDescent="0.25">
      <c r="A28" s="5" t="s">
        <v>84</v>
      </c>
      <c r="B28" s="1" t="s">
        <v>107</v>
      </c>
      <c r="C28" s="5">
        <v>3755</v>
      </c>
      <c r="D28" s="7">
        <v>-3.06</v>
      </c>
      <c r="E28" s="11">
        <v>540.26</v>
      </c>
      <c r="F28" s="5" t="s">
        <v>13</v>
      </c>
      <c r="G28" s="5">
        <v>2</v>
      </c>
      <c r="H28" s="6">
        <v>1.37</v>
      </c>
      <c r="I28" s="6">
        <v>7.0000000000000007E-2</v>
      </c>
      <c r="J28" s="5">
        <v>4</v>
      </c>
      <c r="K28" s="6">
        <v>13.739599999999999</v>
      </c>
      <c r="L28" s="6">
        <f>K28*0.233878078976262</f>
        <v>3.2133912539022491</v>
      </c>
      <c r="N28" s="6">
        <v>15.236599999999999</v>
      </c>
      <c r="O28" s="6">
        <f>N28*0.233878078976262</f>
        <v>3.5635067381297136</v>
      </c>
      <c r="Q28" s="6">
        <f>LN(N28)-LN(K28)</f>
        <v>0.103418253966852</v>
      </c>
      <c r="R28" s="6">
        <f>(O28^2)/(J28*(N28^2))+(L28^2)/(J28*(K28^2))</f>
        <v>2.7349477912813322E-2</v>
      </c>
      <c r="S28" s="6">
        <v>3.8946299999999998</v>
      </c>
      <c r="T28" s="6">
        <f>S28*0.24672975841634</f>
        <v>0.96092111902103028</v>
      </c>
      <c r="V28" s="6">
        <v>5.1086499999999999</v>
      </c>
      <c r="W28" s="6">
        <f>V28*0.24672975841634</f>
        <v>1.2604559803336355</v>
      </c>
      <c r="Y28" s="6">
        <f>LN(V28)-LN(S28)</f>
        <v>0.2713365002159025</v>
      </c>
      <c r="Z28" s="6">
        <f>(W28^2)/(J28*(V28^2))+(T28^2)/(J28*(S28^2))</f>
        <v>3.0437786844092759E-2</v>
      </c>
      <c r="CM28" s="6">
        <v>3.65</v>
      </c>
      <c r="CN28" s="6">
        <f>CM28*0.14455330148456</f>
        <v>0.52761955041864395</v>
      </c>
      <c r="CP28" s="6">
        <v>4.1900000000000004</v>
      </c>
      <c r="CQ28" s="6">
        <f>CP28*0.14455330148456</f>
        <v>0.6056783332203064</v>
      </c>
      <c r="CS28" s="6">
        <f>LN(CP28)-LN(CM28)</f>
        <v>0.13797356633964641</v>
      </c>
      <c r="CT28" s="6">
        <f>(CQ28^2)/(J28*(CP28^2))+(CN28^2)/(J28*(CM28^2))</f>
        <v>1.0447828485043047E-2</v>
      </c>
    </row>
    <row r="29" spans="1:139" x14ac:dyDescent="0.25">
      <c r="A29" s="5" t="s">
        <v>85</v>
      </c>
      <c r="B29" s="5" t="s">
        <v>105</v>
      </c>
      <c r="C29" s="5">
        <v>3561</v>
      </c>
      <c r="D29" s="7">
        <v>1.1000000000000001</v>
      </c>
      <c r="E29" s="11">
        <v>752.4</v>
      </c>
      <c r="F29" s="5" t="s">
        <v>13</v>
      </c>
      <c r="G29" s="5">
        <v>1</v>
      </c>
      <c r="H29" s="6">
        <v>1.17</v>
      </c>
      <c r="I29" s="6">
        <v>-3.68</v>
      </c>
      <c r="J29" s="5">
        <v>4</v>
      </c>
      <c r="BW29" s="6">
        <v>0.34066800000000003</v>
      </c>
      <c r="BX29" s="6">
        <f>BY29*(J29^0.5)</f>
        <v>7.819799999999999E-2</v>
      </c>
      <c r="BY29" s="6">
        <v>3.9098999999999995E-2</v>
      </c>
      <c r="BZ29" s="6">
        <v>0.43367699999999998</v>
      </c>
      <c r="CA29" s="6">
        <f>CB29*(J29^0.5)</f>
        <v>0.18045599999999995</v>
      </c>
      <c r="CB29" s="6">
        <v>9.0227999999999975E-2</v>
      </c>
      <c r="CC29" s="6">
        <f>LN(BZ29)-LN(BW29)</f>
        <v>0.24139162140306192</v>
      </c>
      <c r="CD29" s="6">
        <f>(CA29^2)/(J29*(BZ29^2))+(BX29^2)/(J29*(BW29^2))</f>
        <v>5.6458754326438605E-2</v>
      </c>
      <c r="CE29" s="6">
        <v>8.0754699999999999E-2</v>
      </c>
      <c r="CF29" s="6">
        <f>CG29*(J29^0.5)</f>
        <v>5.1320599999999994E-2</v>
      </c>
      <c r="CG29" s="6">
        <v>2.5660299999999997E-2</v>
      </c>
      <c r="CH29" s="6">
        <v>0.12</v>
      </c>
      <c r="CI29" s="6">
        <f>CJ29*(J29^0.5)</f>
        <v>4.5283999999999991E-2</v>
      </c>
      <c r="CJ29" s="6">
        <v>2.2641999999999995E-2</v>
      </c>
      <c r="CK29" s="6">
        <f>LN(CH29)-LN(CE29)</f>
        <v>0.39607557803872151</v>
      </c>
      <c r="CL29" s="6">
        <f>(CI29^2)/(J29*(CH29^2))+(CF29^2)/(J29*(CE29^2))</f>
        <v>0.136570350943858</v>
      </c>
    </row>
    <row r="30" spans="1:139" ht="15.6" customHeight="1" x14ac:dyDescent="0.25">
      <c r="A30" s="5" t="s">
        <v>85</v>
      </c>
      <c r="B30" s="5" t="s">
        <v>105</v>
      </c>
      <c r="C30" s="5">
        <v>3561</v>
      </c>
      <c r="D30" s="7">
        <v>1.1000000000000001</v>
      </c>
      <c r="E30" s="11">
        <v>752.4</v>
      </c>
      <c r="F30" s="5" t="s">
        <v>26</v>
      </c>
      <c r="G30" s="5">
        <v>1</v>
      </c>
      <c r="H30" s="6">
        <v>1.43</v>
      </c>
      <c r="I30" s="6">
        <v>-3.68</v>
      </c>
      <c r="J30" s="5">
        <v>4</v>
      </c>
      <c r="BW30" s="6">
        <v>0.40034900000000001</v>
      </c>
      <c r="BX30" s="6">
        <f>BY30*(J30^0.5)</f>
        <v>4.8121999999999998E-2</v>
      </c>
      <c r="BY30" s="6">
        <v>2.4060999999999999E-2</v>
      </c>
      <c r="BZ30" s="6">
        <v>0.49035000000000001</v>
      </c>
      <c r="CA30" s="6">
        <f>CB30*(J30^0.5)</f>
        <v>0.12628199999999989</v>
      </c>
      <c r="CB30" s="6">
        <v>6.3140999999999947E-2</v>
      </c>
      <c r="CC30" s="6">
        <f>LN(BZ30)-LN(BW30)</f>
        <v>0.20278275513721844</v>
      </c>
      <c r="CD30" s="6">
        <f>(CA30^2)/(J30*(BZ30^2))+(BX30^2)/(J30*(BW30^2))</f>
        <v>2.0193011159533123E-2</v>
      </c>
      <c r="CE30" s="6">
        <v>0.110943</v>
      </c>
      <c r="CF30" s="6">
        <f>CG30*(J30^0.5)</f>
        <v>2.8680000000000011E-2</v>
      </c>
      <c r="CG30" s="6">
        <v>1.4340000000000006E-2</v>
      </c>
      <c r="CH30" s="6">
        <v>0.14867900000000001</v>
      </c>
      <c r="CI30" s="6">
        <f>CJ30*(J30^0.5)</f>
        <v>5.5850000000000011E-2</v>
      </c>
      <c r="CJ30" s="6">
        <v>2.7925000000000005E-2</v>
      </c>
      <c r="CK30" s="6">
        <f>LN(CH30)-LN(CE30)</f>
        <v>0.29277306364664746</v>
      </c>
      <c r="CL30" s="6">
        <f>(CI30^2)/(J30*(CH30^2))+(CF30^2)/(J30*(CE30^2))</f>
        <v>5.1983631612326033E-2</v>
      </c>
    </row>
    <row r="31" spans="1:139" x14ac:dyDescent="0.25">
      <c r="A31" s="5" t="s">
        <v>86</v>
      </c>
      <c r="B31" s="1" t="s">
        <v>107</v>
      </c>
      <c r="C31" s="5">
        <v>4763</v>
      </c>
      <c r="D31" s="7">
        <v>-5.3</v>
      </c>
      <c r="E31" s="11">
        <v>270</v>
      </c>
      <c r="F31" s="5" t="s">
        <v>13</v>
      </c>
      <c r="G31" s="5">
        <v>3</v>
      </c>
      <c r="H31" s="6">
        <v>0.68</v>
      </c>
      <c r="I31" s="6">
        <v>-12.6</v>
      </c>
      <c r="J31" s="5">
        <v>3</v>
      </c>
      <c r="AA31" s="6">
        <v>82.636399999999995</v>
      </c>
      <c r="AB31" s="6">
        <v>2.1818000000000097</v>
      </c>
      <c r="AD31" s="6">
        <v>52.909100000000002</v>
      </c>
      <c r="AE31" s="6">
        <v>0.81819999999999737</v>
      </c>
      <c r="AG31" s="6">
        <f>LN(AD31)-LN(AA31)</f>
        <v>-0.44587491466865758</v>
      </c>
      <c r="AH31" s="6">
        <f>(AE31^2)/(J31*(AD31^2))+(AB31^2)/(J31*(AA31^2))</f>
        <v>3.1207682414747802E-4</v>
      </c>
      <c r="AI31" s="6">
        <v>5.6744199999999996</v>
      </c>
      <c r="AJ31" s="6">
        <v>0.16279000000000021</v>
      </c>
      <c r="AL31" s="6">
        <v>4</v>
      </c>
      <c r="AM31" s="6">
        <v>0.11627999999999972</v>
      </c>
      <c r="AO31" s="6">
        <f>LN(AL31)-LN(AI31)</f>
        <v>-0.34967399438135782</v>
      </c>
      <c r="AP31" s="6">
        <f>(AM31^2)/(J31*(AL31^2))+(AJ31^2)/(J31*(AI31^2))</f>
        <v>5.5602962795146165E-4</v>
      </c>
      <c r="BW31" s="6">
        <v>602.70000000000005</v>
      </c>
      <c r="BX31" s="6">
        <v>30.2</v>
      </c>
      <c r="BZ31" s="6">
        <v>808.7</v>
      </c>
      <c r="CA31" s="6">
        <v>35.200000000000003</v>
      </c>
      <c r="CC31" s="6">
        <f>LN(BZ31)-LN(BW31)</f>
        <v>0.29400845961277877</v>
      </c>
      <c r="CD31" s="6">
        <f>(CA31^2)/(J31*(BZ31^2))+(BX31^2)/(J31*(BW31^2))</f>
        <v>1.4684551644865386E-3</v>
      </c>
      <c r="CE31" s="6">
        <v>19.600000000000001</v>
      </c>
      <c r="CF31" s="6">
        <v>5.2</v>
      </c>
      <c r="CH31" s="6">
        <v>58.8</v>
      </c>
      <c r="CI31" s="6">
        <v>7.5</v>
      </c>
      <c r="CK31" s="6">
        <f>LN(CH31)-LN(CE31)</f>
        <v>1.0986122886681091</v>
      </c>
      <c r="CL31" s="6">
        <f>(CI31^2)/(J31*(CH31^2))+(CF31^2)/(J31*(CE31^2))</f>
        <v>2.8885533805358875E-2</v>
      </c>
    </row>
    <row r="32" spans="1:139" x14ac:dyDescent="0.25">
      <c r="A32" s="5" t="s">
        <v>86</v>
      </c>
      <c r="B32" s="1" t="s">
        <v>107</v>
      </c>
      <c r="C32" s="5">
        <v>4763</v>
      </c>
      <c r="D32" s="7">
        <v>-5.3</v>
      </c>
      <c r="E32" s="11">
        <v>270</v>
      </c>
      <c r="F32" s="5" t="s">
        <v>13</v>
      </c>
      <c r="G32" s="5">
        <v>3</v>
      </c>
      <c r="H32" s="6">
        <v>1.43</v>
      </c>
      <c r="I32" s="6">
        <v>-12.1</v>
      </c>
      <c r="J32" s="5">
        <v>3</v>
      </c>
      <c r="AA32" s="6">
        <v>82.636399999999995</v>
      </c>
      <c r="AB32" s="6">
        <v>2.1818000000000097</v>
      </c>
      <c r="AD32" s="6">
        <v>73.909099999999995</v>
      </c>
      <c r="AE32" s="6">
        <v>1.636400000000009</v>
      </c>
      <c r="AG32" s="6">
        <f>LN(AD32)-LN(AA32)</f>
        <v>-0.11161430167235409</v>
      </c>
      <c r="AH32" s="6">
        <f>(AE32^2)/(J32*(AD32^2))+(AB32^2)/(J32*(AA32^2))</f>
        <v>3.9576608357398896E-4</v>
      </c>
      <c r="AI32" s="6">
        <v>5.6744199999999996</v>
      </c>
      <c r="AJ32" s="6">
        <v>0.16279000000000021</v>
      </c>
      <c r="AL32" s="6">
        <v>5.5814000000000004</v>
      </c>
      <c r="AM32" s="6">
        <v>0.18605000000000071</v>
      </c>
      <c r="AO32" s="6">
        <f>LN(AL32)-LN(AI32)</f>
        <v>-1.6528714519833398E-2</v>
      </c>
      <c r="AP32" s="6">
        <f>(AM32^2)/(J32*(AL32^2))+(AJ32^2)/(J32*(AI32^2))</f>
        <v>6.4472497003460619E-4</v>
      </c>
      <c r="BW32" s="6">
        <v>602.70000000000005</v>
      </c>
      <c r="BX32" s="6">
        <v>30.2</v>
      </c>
      <c r="BZ32" s="6">
        <v>354</v>
      </c>
      <c r="CA32" s="6">
        <v>21.6</v>
      </c>
      <c r="CC32" s="6">
        <f>LN(BZ32)-LN(BW32)</f>
        <v>-0.53212264735522385</v>
      </c>
      <c r="CD32" s="6">
        <f>(CA32^2)/(J32*(BZ32^2))+(BX32^2)/(J32*(BW32^2))</f>
        <v>2.0779548389347783E-3</v>
      </c>
      <c r="CE32" s="6">
        <v>19.600000000000001</v>
      </c>
      <c r="CF32" s="6">
        <v>5.2</v>
      </c>
      <c r="CH32" s="6">
        <v>12.8</v>
      </c>
      <c r="CI32" s="6">
        <v>3.3</v>
      </c>
      <c r="CK32" s="6">
        <f>LN(CH32)-LN(CE32)</f>
        <v>-0.42608439531090037</v>
      </c>
      <c r="CL32" s="6">
        <f>(CI32^2)/(J32*(CH32^2))+(CF32^2)/(J32*(CE32^2))</f>
        <v>4.5618207921720971E-2</v>
      </c>
    </row>
    <row r="33" spans="1:165" x14ac:dyDescent="0.25">
      <c r="A33" s="5" t="s">
        <v>86</v>
      </c>
      <c r="B33" s="5" t="s">
        <v>105</v>
      </c>
      <c r="C33" s="5">
        <v>4754</v>
      </c>
      <c r="D33" s="7">
        <v>-5.3</v>
      </c>
      <c r="E33" s="11">
        <v>270</v>
      </c>
      <c r="F33" s="5" t="s">
        <v>13</v>
      </c>
      <c r="G33" s="5">
        <v>3</v>
      </c>
      <c r="H33" s="6">
        <v>0.31</v>
      </c>
      <c r="I33" s="6">
        <v>-12.6</v>
      </c>
      <c r="J33" s="5">
        <v>3</v>
      </c>
      <c r="AA33" s="6">
        <v>10.023400000000001</v>
      </c>
      <c r="AB33" s="6">
        <v>0.83389999999999986</v>
      </c>
      <c r="AD33" s="6">
        <v>14.728</v>
      </c>
      <c r="AE33" s="6">
        <v>0.5732999999999997</v>
      </c>
      <c r="AG33" s="6">
        <f>LN(AD33)-LN(AA33)</f>
        <v>0.38482808447324457</v>
      </c>
      <c r="AH33" s="6">
        <f>(AE33^2)/(J33*(AD33^2))+(AB33^2)/(J33*(AA33^2))</f>
        <v>2.8122279957503368E-3</v>
      </c>
      <c r="AI33" s="6">
        <v>0.63871</v>
      </c>
      <c r="AJ33" s="6">
        <v>6.4516000000000018E-2</v>
      </c>
      <c r="AL33" s="6">
        <v>0.73548400000000003</v>
      </c>
      <c r="AM33" s="6">
        <v>2.9031999999999947E-2</v>
      </c>
      <c r="AO33" s="6">
        <f>LN(AL33)-LN(AI33)</f>
        <v>0.14107826864810918</v>
      </c>
      <c r="AP33" s="6">
        <f>(AM33^2)/(J33*(AL33^2))+(AJ33^2)/(J33*(AI33^2))</f>
        <v>3.9203776285414958E-3</v>
      </c>
      <c r="BW33" s="6">
        <v>230</v>
      </c>
      <c r="BX33" s="6">
        <v>20</v>
      </c>
      <c r="BZ33" s="6">
        <v>385.3</v>
      </c>
      <c r="CA33" s="6">
        <v>19</v>
      </c>
      <c r="CC33" s="6">
        <f>LN(BZ33)-LN(BW33)</f>
        <v>0.51594294270891616</v>
      </c>
      <c r="CD33" s="6">
        <f>(CA33^2)/(J33*(BZ33^2))+(BX33^2)/(J33*(BW33^2))</f>
        <v>3.3310440441826216E-3</v>
      </c>
      <c r="CE33" s="6">
        <v>49.7</v>
      </c>
      <c r="CF33" s="6">
        <v>5.2</v>
      </c>
      <c r="CH33" s="6">
        <v>71.599999999999994</v>
      </c>
      <c r="CI33" s="6">
        <v>6.1</v>
      </c>
      <c r="CK33" s="6">
        <f>LN(CH33)-LN(CE33)</f>
        <v>0.36509014086401681</v>
      </c>
      <c r="CL33" s="6">
        <f>(CI33^2)/(J33*(CH33^2))+(CF33^2)/(J33*(CE33^2))</f>
        <v>6.0684159997828214E-3</v>
      </c>
    </row>
    <row r="34" spans="1:165" x14ac:dyDescent="0.25">
      <c r="A34" s="5" t="s">
        <v>86</v>
      </c>
      <c r="B34" s="5" t="s">
        <v>105</v>
      </c>
      <c r="C34" s="5">
        <v>4754</v>
      </c>
      <c r="D34" s="7">
        <v>-5.3</v>
      </c>
      <c r="E34" s="11">
        <v>270</v>
      </c>
      <c r="F34" s="5" t="s">
        <v>13</v>
      </c>
      <c r="G34" s="5">
        <v>3</v>
      </c>
      <c r="H34" s="6">
        <v>3.93</v>
      </c>
      <c r="I34" s="6">
        <v>-12.1</v>
      </c>
      <c r="J34" s="5">
        <v>3</v>
      </c>
      <c r="AA34" s="6">
        <v>10.023400000000001</v>
      </c>
      <c r="AB34" s="6">
        <v>0.83389999999999986</v>
      </c>
      <c r="AD34" s="6">
        <v>12.9697</v>
      </c>
      <c r="AE34" s="6">
        <v>2.2408999999999999</v>
      </c>
      <c r="AG34" s="6">
        <f>LN(AD34)-LN(AA34)</f>
        <v>0.25769350830261706</v>
      </c>
      <c r="AH34" s="6">
        <f>(AE34^2)/(J34*(AD34^2))+(AB34^2)/(J34*(AA34^2))</f>
        <v>1.2258087725453795E-2</v>
      </c>
      <c r="AI34" s="6">
        <v>0.63871</v>
      </c>
      <c r="AJ34" s="6">
        <v>6.4516000000000018E-2</v>
      </c>
      <c r="AL34" s="6">
        <v>0.474194</v>
      </c>
      <c r="AM34" s="6">
        <v>7.0967000000000002E-2</v>
      </c>
      <c r="AO34" s="6">
        <f>LN(AL34)-LN(AI34)</f>
        <v>-0.29783399658567761</v>
      </c>
      <c r="AP34" s="6">
        <f>(AM34^2)/(J34*(AL34^2))+(AJ34^2)/(J34*(AI34^2))</f>
        <v>1.0866851093707866E-2</v>
      </c>
      <c r="BW34" s="6">
        <v>230</v>
      </c>
      <c r="BX34" s="6">
        <v>20</v>
      </c>
      <c r="BZ34" s="6">
        <v>192.7</v>
      </c>
      <c r="CA34" s="6">
        <v>30.3</v>
      </c>
      <c r="CC34" s="6">
        <f>LN(BZ34)-LN(BW34)</f>
        <v>-0.1769447335028751</v>
      </c>
      <c r="CD34" s="6">
        <f>(CA34^2)/(J34*(BZ34^2))+(BX34^2)/(J34*(BW34^2))</f>
        <v>1.0761870914157718E-2</v>
      </c>
      <c r="CE34" s="6">
        <v>49.7</v>
      </c>
      <c r="CF34" s="6">
        <v>5.2</v>
      </c>
      <c r="CH34" s="6">
        <v>23.3</v>
      </c>
      <c r="CI34" s="6">
        <v>3</v>
      </c>
      <c r="CK34" s="6">
        <f>LN(CH34)-LN(CE34)</f>
        <v>-0.75755157253092831</v>
      </c>
      <c r="CL34" s="6">
        <f>(CI34^2)/(J34*(CH34^2))+(CF34^2)/(J34*(CE34^2))</f>
        <v>9.1749711700564208E-3</v>
      </c>
    </row>
    <row r="35" spans="1:165" x14ac:dyDescent="0.25">
      <c r="A35" s="5" t="s">
        <v>87</v>
      </c>
      <c r="B35" s="5" t="s">
        <v>105</v>
      </c>
      <c r="C35" s="5">
        <v>4754</v>
      </c>
      <c r="D35" s="7">
        <v>-5.3</v>
      </c>
      <c r="E35" s="11">
        <v>270</v>
      </c>
      <c r="F35" s="5" t="s">
        <v>13</v>
      </c>
      <c r="G35" s="5">
        <v>3</v>
      </c>
      <c r="H35" s="6">
        <v>2.1</v>
      </c>
      <c r="I35" s="6">
        <v>-2.5</v>
      </c>
      <c r="J35" s="5">
        <v>3</v>
      </c>
      <c r="K35" s="6">
        <v>212.55600000000001</v>
      </c>
      <c r="L35" s="6">
        <f>M35*(J35^0.5)</f>
        <v>92.619684883938078</v>
      </c>
      <c r="M35" s="6">
        <v>53.473999999999961</v>
      </c>
      <c r="N35" s="6">
        <v>269.95400000000001</v>
      </c>
      <c r="O35" s="6">
        <f>P35*(J35^0.5)</f>
        <v>109.34090338020806</v>
      </c>
      <c r="P35" s="6">
        <v>63.127999999999986</v>
      </c>
      <c r="Q35" s="6">
        <f>LN(N35)-LN(K35)</f>
        <v>0.23904609105486418</v>
      </c>
      <c r="R35" s="6">
        <f>(O35^2)/(J35*(N35^2))+(L35^2)/(J35*(K35^2))</f>
        <v>0.11797504699621894</v>
      </c>
      <c r="S35" s="6">
        <v>758.35</v>
      </c>
      <c r="T35" s="6">
        <f>U35*(J35^0.5)</f>
        <v>252.39790778055189</v>
      </c>
      <c r="U35" s="6">
        <v>145.72199999999998</v>
      </c>
      <c r="V35" s="6">
        <v>1014.94</v>
      </c>
      <c r="W35" s="6">
        <f>X35*(J35^0.5)</f>
        <v>218.74069648787344</v>
      </c>
      <c r="X35" s="6">
        <v>126.28999999999996</v>
      </c>
      <c r="Y35" s="6">
        <f>LN(V35)-LN(S35)</f>
        <v>0.29143975593072913</v>
      </c>
      <c r="Z35" s="6">
        <f>(W35^2)/(J35*(V35^2))+(T35^2)/(J35*(S35^2))</f>
        <v>5.2407254377647428E-2</v>
      </c>
    </row>
    <row r="36" spans="1:165" x14ac:dyDescent="0.25">
      <c r="A36" s="5" t="s">
        <v>87</v>
      </c>
      <c r="B36" s="1" t="s">
        <v>107</v>
      </c>
      <c r="C36" s="5">
        <v>4763</v>
      </c>
      <c r="D36" s="7">
        <v>-5.3</v>
      </c>
      <c r="E36" s="11">
        <v>270</v>
      </c>
      <c r="F36" s="5" t="s">
        <v>13</v>
      </c>
      <c r="G36" s="5">
        <v>3</v>
      </c>
      <c r="H36" s="6">
        <v>2.2799999999999998</v>
      </c>
      <c r="I36" s="6">
        <v>-3.9</v>
      </c>
      <c r="J36" s="5">
        <v>3</v>
      </c>
      <c r="K36" s="6">
        <v>564.51599999999996</v>
      </c>
      <c r="L36" s="6">
        <f>M36*(J36^0.5)</f>
        <v>419.04544417998392</v>
      </c>
      <c r="M36" s="6">
        <v>241.93600000000004</v>
      </c>
      <c r="N36" s="6">
        <v>766.12900000000002</v>
      </c>
      <c r="O36" s="6">
        <f>P36*(J36^0.5)</f>
        <v>488.89039299519897</v>
      </c>
      <c r="P36" s="6">
        <v>282.26100000000008</v>
      </c>
      <c r="Q36" s="6">
        <f>LN(N36)-LN(K36)</f>
        <v>0.30538183601737323</v>
      </c>
      <c r="R36" s="6">
        <f>(O36^2)/(J36*(N36^2))+(L36^2)/(J36*(K36^2))</f>
        <v>0.31941124376347796</v>
      </c>
      <c r="S36" s="6">
        <v>6008.06</v>
      </c>
      <c r="T36" s="6">
        <f>U36*(J36^0.5)</f>
        <v>1257.1397966415659</v>
      </c>
      <c r="U36" s="6">
        <v>725.80999999999949</v>
      </c>
      <c r="V36" s="6">
        <v>8911.2900000000009</v>
      </c>
      <c r="W36" s="6">
        <f>X36*(J36^0.5)</f>
        <v>1257.1397966415659</v>
      </c>
      <c r="X36" s="6">
        <v>725.80999999999949</v>
      </c>
      <c r="Y36" s="6">
        <f>LN(V36)-LN(S36)</f>
        <v>0.39421711105133284</v>
      </c>
      <c r="Z36" s="6">
        <f>(W36^2)/(J36*(V36^2))+(T36^2)/(J36*(S36^2))</f>
        <v>2.1227937998063915E-2</v>
      </c>
    </row>
    <row r="37" spans="1:165" x14ac:dyDescent="0.25">
      <c r="A37" s="5" t="s">
        <v>88</v>
      </c>
      <c r="B37" s="5" t="s">
        <v>105</v>
      </c>
      <c r="C37" s="5">
        <v>3561</v>
      </c>
      <c r="D37" s="7">
        <v>1.1000000000000001</v>
      </c>
      <c r="E37" s="11">
        <v>752.4</v>
      </c>
      <c r="F37" s="5" t="s">
        <v>26</v>
      </c>
      <c r="G37" s="5">
        <v>4</v>
      </c>
      <c r="H37" s="6">
        <v>1.29</v>
      </c>
      <c r="I37" s="6">
        <v>-3.71</v>
      </c>
      <c r="J37" s="5">
        <v>4</v>
      </c>
      <c r="CM37" s="6">
        <v>5.4864299999999998E-2</v>
      </c>
      <c r="CN37" s="6">
        <f>CO37*(J37^0.5)</f>
        <v>4.9852000000000091E-3</v>
      </c>
      <c r="CO37" s="6">
        <v>2.4926000000000045E-3</v>
      </c>
      <c r="CP37" s="6">
        <v>6.5768800000000002E-2</v>
      </c>
      <c r="CQ37" s="6">
        <f>CR37*(J37^0.5)</f>
        <v>4.9837999999999827E-3</v>
      </c>
      <c r="CR37" s="6">
        <v>2.4918999999999913E-3</v>
      </c>
      <c r="CS37" s="6">
        <f>LN(CP37)-LN(CM37)</f>
        <v>0.1812826979740656</v>
      </c>
      <c r="CT37" s="6">
        <f>(CQ37^2)/(J37*(CP37^2))+(CN37^2)/(J37*(CM37^2))</f>
        <v>3.4996352251173558E-3</v>
      </c>
      <c r="DK37" s="6">
        <v>5.4833300000000001E-2</v>
      </c>
      <c r="DL37" s="6">
        <f>DM37*(J37^0.5)</f>
        <v>4.6667999999999987E-3</v>
      </c>
      <c r="DM37" s="6">
        <v>2.3333999999999994E-3</v>
      </c>
      <c r="DN37" s="6">
        <v>6.0861100000000001E-2</v>
      </c>
      <c r="DO37" s="6">
        <f>DP37*(J37^0.5)</f>
        <v>6.2222000000000111E-3</v>
      </c>
      <c r="DP37" s="6">
        <v>3.1111000000000055E-3</v>
      </c>
      <c r="DQ37" s="6">
        <f>LN(DN37)-LN(DK37)</f>
        <v>0.10429654493990448</v>
      </c>
      <c r="DR37" s="6">
        <f>(DO37^2)/(J37*(DN37^2))+(DL37^2)/(J37*(DK37^2))</f>
        <v>4.4239335530281386E-3</v>
      </c>
      <c r="DS37" s="6">
        <v>-1.6013099999999999E-2</v>
      </c>
      <c r="DT37" s="6">
        <f>DU37*(J37^0.5)</f>
        <v>5.7611999999999976E-3</v>
      </c>
      <c r="DU37" s="6">
        <v>2.8805999999999988E-3</v>
      </c>
      <c r="DV37" s="6">
        <v>-3.1318499999999999E-2</v>
      </c>
      <c r="DW37" s="6">
        <f>DX37*(J37^0.5)</f>
        <v>1.9194000000000017E-3</v>
      </c>
      <c r="DX37" s="6">
        <v>9.5970000000000083E-4</v>
      </c>
      <c r="DY37" s="6">
        <f>(((J37-1)*(DW37^2)+(J37-1)*(DT37^2))/(J37+J37-2))^0.5</f>
        <v>4.2939213895924998E-3</v>
      </c>
      <c r="DZ37" s="6">
        <f>(DV37-DS37)/DY37</f>
        <v>-3.5644341410387366</v>
      </c>
      <c r="EA37" s="6">
        <f>((J37+J37)/(J37*J37))+(DZ37^2)/(2*(J37+J37))</f>
        <v>1.2940744216126596</v>
      </c>
      <c r="EB37" s="6">
        <v>7.0326399999999997E-2</v>
      </c>
      <c r="EC37" s="6">
        <f>ED37*(J37^0.5)</f>
        <v>2.3737999999999815E-3</v>
      </c>
      <c r="ED37" s="6">
        <v>1.1868999999999907E-3</v>
      </c>
      <c r="EE37" s="6">
        <v>9.0207700000000002E-2</v>
      </c>
      <c r="EF37" s="6">
        <f>EG37*(J37^0.5)</f>
        <v>3.5608000000000029E-3</v>
      </c>
      <c r="EG37" s="6">
        <v>1.7804000000000014E-3</v>
      </c>
      <c r="EH37" s="6">
        <f>LN(EE37)-LN(EB37)</f>
        <v>0.2489675275290244</v>
      </c>
      <c r="EI37" s="6">
        <f>(EF37^2)/(J37*(EE37^2))+(EC37^2)/(J37*(EB37^2))</f>
        <v>6.7437009054463633E-4</v>
      </c>
    </row>
    <row r="38" spans="1:165" x14ac:dyDescent="0.25">
      <c r="A38" s="5" t="s">
        <v>88</v>
      </c>
      <c r="B38" s="5" t="s">
        <v>105</v>
      </c>
      <c r="C38" s="5">
        <v>3561</v>
      </c>
      <c r="D38" s="7">
        <v>1.1000000000000001</v>
      </c>
      <c r="E38" s="11">
        <v>752.4</v>
      </c>
      <c r="F38" s="5" t="s">
        <v>26</v>
      </c>
      <c r="G38" s="5">
        <v>4</v>
      </c>
      <c r="H38" s="6">
        <v>1.93</v>
      </c>
      <c r="I38" s="6">
        <v>-4.55</v>
      </c>
      <c r="J38" s="5">
        <v>4</v>
      </c>
      <c r="CM38" s="6">
        <v>4.66062E-2</v>
      </c>
      <c r="CN38" s="6">
        <f>CO38*(J38^0.5)</f>
        <v>5.8160000000000017E-3</v>
      </c>
      <c r="CO38" s="6">
        <v>2.9080000000000009E-3</v>
      </c>
      <c r="CP38" s="6">
        <v>6.0628500000000002E-2</v>
      </c>
      <c r="CQ38" s="6">
        <f>CR38*(J38^0.5)</f>
        <v>7.8931999999999891E-3</v>
      </c>
      <c r="CR38" s="6">
        <v>3.9465999999999946E-3</v>
      </c>
      <c r="CS38" s="6">
        <f>LN(CP38)-LN(CM38)</f>
        <v>0.26303150005807918</v>
      </c>
      <c r="CT38" s="6">
        <f>(CQ38^2)/(J38*(CP38^2))+(CN38^2)/(J38*(CM38^2))</f>
        <v>8.1304853059587338E-3</v>
      </c>
      <c r="DK38" s="6">
        <v>4.5888900000000003E-2</v>
      </c>
      <c r="DL38" s="6">
        <f>DM38*(J38^0.5)</f>
        <v>5.4443999999999881E-3</v>
      </c>
      <c r="DM38" s="6">
        <v>2.7221999999999941E-3</v>
      </c>
      <c r="DN38" s="6">
        <v>5.4833300000000001E-2</v>
      </c>
      <c r="DO38" s="6">
        <f>DP38*(J38^0.5)</f>
        <v>5.8334000000000025E-3</v>
      </c>
      <c r="DP38" s="6">
        <v>2.9167000000000012E-3</v>
      </c>
      <c r="DQ38" s="6">
        <f>LN(DN38)-LN(DK38)</f>
        <v>0.17807441587886208</v>
      </c>
      <c r="DR38" s="6">
        <f>(DO38^2)/(J38*(DN38^2))+(DL38^2)/(J38*(DK38^2))</f>
        <v>6.3484471985653483E-3</v>
      </c>
      <c r="DS38" s="6">
        <v>-2.7132300000000002E-2</v>
      </c>
      <c r="DT38" s="6">
        <f>DU38*(J38^0.5)</f>
        <v>3.8393999999999998E-3</v>
      </c>
      <c r="DU38" s="6">
        <v>1.9196999999999999E-3</v>
      </c>
      <c r="DV38" s="6">
        <v>-4.1051600000000001E-2</v>
      </c>
      <c r="DW38" s="6">
        <f>DX38*(J38^0.5)</f>
        <v>2.3466000000000042E-3</v>
      </c>
      <c r="DX38" s="6">
        <v>1.1733000000000021E-3</v>
      </c>
      <c r="DY38" s="6">
        <f>(((J38-1)*(DW38^2)+(J38-1)*(DT38^2))/(J38+J38-2))^0.5</f>
        <v>3.1817859701746142E-3</v>
      </c>
      <c r="DZ38" s="6">
        <f>(DV38-DS38)/DY38</f>
        <v>-4.3746814306419601</v>
      </c>
      <c r="EA38" s="6">
        <f>((J38+J38)/(J38*J38))+(DZ38^2)/(2*(J38+J38))</f>
        <v>1.6961148512252242</v>
      </c>
      <c r="EB38" s="6">
        <v>7.2700299999999995E-2</v>
      </c>
      <c r="EC38" s="6">
        <f>ED38*(J38^0.5)</f>
        <v>3.5608000000000029E-3</v>
      </c>
      <c r="ED38" s="6">
        <v>1.7804000000000014E-3</v>
      </c>
      <c r="EE38" s="6">
        <v>9.5548999999999995E-2</v>
      </c>
      <c r="EF38" s="6">
        <f>EG38*(J38^0.5)</f>
        <v>2.3739999999999872E-3</v>
      </c>
      <c r="EG38" s="6">
        <v>1.1869999999999936E-3</v>
      </c>
      <c r="EH38" s="6">
        <f>LN(EE38)-LN(EB38)</f>
        <v>0.27329369382834967</v>
      </c>
      <c r="EI38" s="6">
        <f>(EF38^2)/(J38*(EE38^2))+(EC38^2)/(J38*(EB38^2))</f>
        <v>7.540692244503381E-4</v>
      </c>
    </row>
    <row r="39" spans="1:165" x14ac:dyDescent="0.25">
      <c r="A39" s="5" t="s">
        <v>89</v>
      </c>
      <c r="B39" s="5" t="s">
        <v>105</v>
      </c>
      <c r="C39" s="5">
        <v>3200</v>
      </c>
      <c r="D39" s="7">
        <v>-1.7</v>
      </c>
      <c r="E39" s="11">
        <v>600</v>
      </c>
      <c r="F39" s="5" t="s">
        <v>13</v>
      </c>
      <c r="G39" s="5">
        <v>17</v>
      </c>
      <c r="H39" s="6">
        <v>0.95</v>
      </c>
      <c r="I39" s="6">
        <v>-6.05</v>
      </c>
      <c r="J39" s="5">
        <v>8</v>
      </c>
      <c r="AA39" s="6">
        <v>100.01</v>
      </c>
      <c r="AB39" s="6">
        <f>AC39*(J39^0.5)</f>
        <v>4.6669047558312133</v>
      </c>
      <c r="AC39" s="6">
        <v>1.65</v>
      </c>
      <c r="AD39" s="6">
        <v>94.04</v>
      </c>
      <c r="AE39" s="6">
        <f>AF39*(J39^0.5)</f>
        <v>10.267190462828671</v>
      </c>
      <c r="AF39" s="6">
        <v>3.63</v>
      </c>
      <c r="AG39" s="6">
        <f>LN(AD39)-LN(AA39)</f>
        <v>-6.1549957316556103E-2</v>
      </c>
      <c r="AH39" s="6">
        <f>(AE39^2)/(J39*(AD39^2))+(AB39^2)/(J39*(AA39^2))</f>
        <v>1.7622015304478605E-3</v>
      </c>
      <c r="AI39" s="6">
        <v>8.8699999999999992</v>
      </c>
      <c r="AJ39" s="6">
        <f>AK39*(J39^0.5)</f>
        <v>0.39597979746446665</v>
      </c>
      <c r="AK39" s="6">
        <v>0.14000000000000001</v>
      </c>
      <c r="AL39" s="6">
        <v>8.25</v>
      </c>
      <c r="AM39" s="6">
        <f>AN39*(J39^0.5)</f>
        <v>0.82024386617639511</v>
      </c>
      <c r="AN39" s="6">
        <v>0.28999999999999998</v>
      </c>
      <c r="AO39" s="6">
        <f>LN(AL39)-LN(AI39)</f>
        <v>-7.246159597489843E-2</v>
      </c>
      <c r="AP39" s="6">
        <f>(AM39^2)/(J39*(AL39^2))+(AJ39^2)/(J39*(AI39^2))</f>
        <v>1.4847491530905711E-3</v>
      </c>
      <c r="AQ39" s="6">
        <v>182.57</v>
      </c>
      <c r="AR39" s="6">
        <f>AS39*(J39^0.5)</f>
        <v>21.948594488030437</v>
      </c>
      <c r="AS39" s="6">
        <v>7.76</v>
      </c>
      <c r="AT39" s="6">
        <v>241.54</v>
      </c>
      <c r="AU39" s="6">
        <f>AV39*(J39^0.5)</f>
        <v>48.931789258109092</v>
      </c>
      <c r="AV39" s="6">
        <v>17.3</v>
      </c>
      <c r="AW39" s="6">
        <f>LN(AT39)-LN(AQ39)</f>
        <v>0.27990142972180987</v>
      </c>
      <c r="AX39" s="6">
        <f>(AU39^2)/(J39*(AT39^2))+(AR39^2)/(J39*(AQ39^2))</f>
        <v>6.9365720615802914E-3</v>
      </c>
      <c r="AY39" s="6">
        <v>24.46</v>
      </c>
      <c r="AZ39" s="6">
        <f>BA39*(J39^0.5)</f>
        <v>3.4506810921903521</v>
      </c>
      <c r="BA39" s="6">
        <v>1.22</v>
      </c>
      <c r="BB39" s="6">
        <v>25.8</v>
      </c>
      <c r="BC39" s="6">
        <f>BD39*(J39^0.5)</f>
        <v>5.6568542494923806</v>
      </c>
      <c r="BD39" s="6">
        <v>2</v>
      </c>
      <c r="BE39" s="6">
        <f>LN(BB39)-LN(AY39)</f>
        <v>5.3335361668545467E-2</v>
      </c>
      <c r="BF39" s="6">
        <f>(BC39^2)/(J39*(BB39^2))+(AZ39^2)/(J39*(AY39^2))</f>
        <v>8.4970043720571826E-3</v>
      </c>
      <c r="BW39" s="6">
        <v>1160.6199999999999</v>
      </c>
      <c r="BX39" s="6">
        <f>BY39*(J39^0.5)</f>
        <v>119.41619320678416</v>
      </c>
      <c r="BY39" s="6">
        <v>42.22</v>
      </c>
      <c r="BZ39" s="6">
        <v>1088.6500000000001</v>
      </c>
      <c r="CA39" s="6">
        <f>CB39*(J39^0.5)</f>
        <v>48.931789258109092</v>
      </c>
      <c r="CB39" s="6">
        <v>17.3</v>
      </c>
      <c r="CC39" s="6">
        <f>LN(BZ39)-LN(BW39)</f>
        <v>-6.4015948575668169E-2</v>
      </c>
      <c r="CD39" s="6">
        <f>(CA39^2)/(J39*(BZ39^2))+(BX39^2)/(J39*(BW39^2))</f>
        <v>1.5758255983677511E-3</v>
      </c>
      <c r="CE39" s="6">
        <v>275.92</v>
      </c>
      <c r="CF39" s="6">
        <f>CG39*(J39^0.5)</f>
        <v>15.952328983568512</v>
      </c>
      <c r="CG39" s="6">
        <v>5.64</v>
      </c>
      <c r="CH39" s="6">
        <v>260.64</v>
      </c>
      <c r="CI39" s="6">
        <f>CJ39*(J39^0.5)</f>
        <v>41.493025920026611</v>
      </c>
      <c r="CJ39" s="6">
        <v>14.67</v>
      </c>
      <c r="CK39" s="6">
        <f>LN(CH39)-LN(CE39)</f>
        <v>-5.6970823774850743E-2</v>
      </c>
      <c r="CL39" s="6">
        <f>(CI39^2)/(J39*(CH39^2))+(CF39^2)/(J39*(CE39^2))</f>
        <v>3.5857708819710551E-3</v>
      </c>
    </row>
    <row r="40" spans="1:165" s="1" customFormat="1" x14ac:dyDescent="0.25">
      <c r="A40" s="5" t="s">
        <v>89</v>
      </c>
      <c r="B40" s="5" t="s">
        <v>105</v>
      </c>
      <c r="C40" s="5">
        <v>3200</v>
      </c>
      <c r="D40" s="7">
        <v>-1.7</v>
      </c>
      <c r="E40" s="11">
        <v>600</v>
      </c>
      <c r="F40" s="5" t="s">
        <v>13</v>
      </c>
      <c r="G40" s="5">
        <v>17</v>
      </c>
      <c r="H40" s="6">
        <v>0.95</v>
      </c>
      <c r="I40" s="6">
        <v>-2.5299999999999998</v>
      </c>
      <c r="J40" s="5">
        <v>8</v>
      </c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>
        <v>96.85</v>
      </c>
      <c r="AB40" s="6">
        <f>AC40*(J40^0.5)</f>
        <v>10.832875887777909</v>
      </c>
      <c r="AC40" s="6">
        <v>3.83</v>
      </c>
      <c r="AD40" s="6">
        <v>102.45</v>
      </c>
      <c r="AE40" s="6">
        <f>AF40*(J40^0.5)</f>
        <v>13.915861453751257</v>
      </c>
      <c r="AF40" s="6">
        <v>4.92</v>
      </c>
      <c r="AG40" s="6">
        <f>LN(AD40)-LN(AA40)</f>
        <v>5.6211484831903746E-2</v>
      </c>
      <c r="AH40" s="6">
        <f>(AE40^2)/(J40*(AD40^2))+(AB40^2)/(J40*(AA40^2))</f>
        <v>3.8701109857870271E-3</v>
      </c>
      <c r="AI40" s="6">
        <v>8.16</v>
      </c>
      <c r="AJ40" s="6">
        <f>AK40*(J40^0.5)</f>
        <v>0.82024386617639511</v>
      </c>
      <c r="AK40" s="6">
        <v>0.28999999999999998</v>
      </c>
      <c r="AL40" s="6">
        <v>8.5500000000000007</v>
      </c>
      <c r="AM40" s="6">
        <f>AN40*(J40^0.5)</f>
        <v>0.96166522241370478</v>
      </c>
      <c r="AN40" s="6">
        <v>0.34</v>
      </c>
      <c r="AO40" s="6">
        <f>LN(AL40)-LN(AI40)</f>
        <v>4.668711397265346E-2</v>
      </c>
      <c r="AP40" s="6">
        <f>(AM40^2)/(J40*(AL40^2))+(AJ40^2)/(J40*(AI40^2))</f>
        <v>2.8443771189940563E-3</v>
      </c>
      <c r="AQ40" s="6">
        <v>181.97</v>
      </c>
      <c r="AR40" s="6">
        <f>AS40*(J40^0.5)</f>
        <v>24.09819910283754</v>
      </c>
      <c r="AS40" s="6">
        <v>8.52</v>
      </c>
      <c r="AT40" s="6">
        <v>168.9</v>
      </c>
      <c r="AU40" s="6">
        <f>AV40*(J40^0.5)</f>
        <v>41.945574259986003</v>
      </c>
      <c r="AV40" s="6">
        <v>14.83</v>
      </c>
      <c r="AW40" s="6">
        <f>LN(AT40)-LN(AQ40)</f>
        <v>-7.4535014511396547E-2</v>
      </c>
      <c r="AX40" s="6">
        <f>(AU40^2)/(J40*(AT40^2))+(AR40^2)/(J40*(AQ40^2))</f>
        <v>9.9016401218735058E-3</v>
      </c>
      <c r="AY40" s="6">
        <v>15.67</v>
      </c>
      <c r="AZ40" s="6">
        <f>BA40*(J40^0.5)</f>
        <v>3.6769552621700474</v>
      </c>
      <c r="BA40" s="6">
        <v>1.3</v>
      </c>
      <c r="BB40" s="6">
        <v>18.149999999999999</v>
      </c>
      <c r="BC40" s="6">
        <f>BD40*(J40^0.5)</f>
        <v>4.0729350596345135</v>
      </c>
      <c r="BD40" s="6">
        <v>1.44</v>
      </c>
      <c r="BE40" s="6">
        <f>LN(BB40)-LN(AY40)</f>
        <v>0.14692250434293008</v>
      </c>
      <c r="BF40" s="6">
        <f>(BC40^2)/(J40*(BB40^2))+(AZ40^2)/(J40*(AY40^2))</f>
        <v>1.3177191490669475E-2</v>
      </c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>
        <v>997.83</v>
      </c>
      <c r="BX40" s="6">
        <f>BY40*(J40^0.5)</f>
        <v>181.98100120616991</v>
      </c>
      <c r="BY40" s="6">
        <v>64.34</v>
      </c>
      <c r="BZ40" s="6">
        <v>1040.96</v>
      </c>
      <c r="CA40" s="6">
        <f>CB40*(J40^0.5)</f>
        <v>162.49313831666865</v>
      </c>
      <c r="CB40" s="6">
        <v>57.45</v>
      </c>
      <c r="CC40" s="6">
        <f>LN(BZ40)-LN(BW40)</f>
        <v>4.2315722164507186E-2</v>
      </c>
      <c r="CD40" s="6">
        <f>(CA40^2)/(J40*(BZ40^2))+(BX40^2)/(J40*(BW40^2))</f>
        <v>7.2035346120731258E-3</v>
      </c>
      <c r="CE40" s="6">
        <v>229.67</v>
      </c>
      <c r="CF40" s="6">
        <f>CG40*(J40^0.5)</f>
        <v>24.267904730322314</v>
      </c>
      <c r="CG40" s="6">
        <v>8.58</v>
      </c>
      <c r="CH40" s="6">
        <v>231.19</v>
      </c>
      <c r="CI40" s="6">
        <f>CJ40*(J40^0.5)</f>
        <v>29.443926368607841</v>
      </c>
      <c r="CJ40" s="6">
        <v>10.41</v>
      </c>
      <c r="CK40" s="6">
        <f>LN(CH40)-LN(CE40)</f>
        <v>6.5963872393224321E-3</v>
      </c>
      <c r="CL40" s="6">
        <f>(CI40^2)/(J40*(CH40^2))+(CF40^2)/(J40*(CE40^2))</f>
        <v>3.4231280058342464E-3</v>
      </c>
      <c r="CM40" s="6"/>
      <c r="CN40" s="6"/>
      <c r="CO40" s="6"/>
      <c r="CP40" s="6"/>
      <c r="CQ40" s="6"/>
      <c r="CR40" s="6"/>
      <c r="CS40" s="6"/>
      <c r="CT40" s="6"/>
      <c r="CU40" s="6"/>
      <c r="CV40" s="6"/>
      <c r="CW40" s="6"/>
      <c r="CX40" s="6"/>
      <c r="CY40" s="6"/>
      <c r="CZ40" s="6"/>
      <c r="DA40" s="6"/>
      <c r="DB40" s="6"/>
      <c r="DC40" s="6"/>
      <c r="DD40" s="6"/>
      <c r="DE40" s="6"/>
      <c r="DF40" s="6"/>
      <c r="DG40" s="6"/>
      <c r="DH40" s="6"/>
      <c r="DI40" s="6"/>
      <c r="DJ40" s="6"/>
      <c r="DK40" s="6"/>
      <c r="DL40" s="6"/>
      <c r="DM40" s="6"/>
      <c r="DN40" s="6"/>
      <c r="DO40" s="6"/>
      <c r="DP40" s="6"/>
      <c r="DQ40" s="6"/>
      <c r="DR40" s="6"/>
      <c r="DS40" s="6"/>
      <c r="DT40" s="6"/>
      <c r="DU40" s="6"/>
      <c r="DV40" s="6"/>
      <c r="DW40" s="6"/>
      <c r="DX40" s="6"/>
      <c r="DY40" s="6"/>
      <c r="DZ40" s="6"/>
      <c r="EA40" s="6"/>
      <c r="EB40" s="6"/>
      <c r="EC40" s="6"/>
      <c r="ED40" s="6"/>
      <c r="EE40" s="6"/>
      <c r="EF40" s="6"/>
      <c r="EG40" s="6"/>
      <c r="EH40" s="6"/>
      <c r="EI40" s="6"/>
      <c r="EJ40" s="6"/>
      <c r="EK40" s="6"/>
      <c r="EL40" s="6"/>
      <c r="EM40" s="6"/>
      <c r="EN40" s="6"/>
      <c r="EO40" s="6"/>
      <c r="EP40" s="6"/>
      <c r="EQ40" s="6"/>
      <c r="ER40" s="6"/>
      <c r="ES40" s="6"/>
      <c r="ET40" s="6"/>
      <c r="EU40" s="6"/>
      <c r="EV40" s="6"/>
      <c r="EW40" s="6"/>
      <c r="EX40" s="6"/>
      <c r="EY40" s="6"/>
      <c r="EZ40" s="6"/>
      <c r="FA40" s="6"/>
      <c r="FB40" s="6"/>
      <c r="FC40" s="6"/>
      <c r="FD40" s="6"/>
      <c r="FE40" s="6"/>
      <c r="FF40" s="6"/>
      <c r="FG40" s="6"/>
      <c r="FH40" s="6"/>
      <c r="FI40" s="6"/>
    </row>
    <row r="41" spans="1:165" s="1" customFormat="1" x14ac:dyDescent="0.25">
      <c r="A41" s="5" t="s">
        <v>90</v>
      </c>
      <c r="B41" s="5" t="s">
        <v>105</v>
      </c>
      <c r="C41" s="5">
        <v>3200</v>
      </c>
      <c r="D41" s="7">
        <v>-1.7</v>
      </c>
      <c r="E41" s="11">
        <v>600</v>
      </c>
      <c r="F41" s="5" t="s">
        <v>13</v>
      </c>
      <c r="G41" s="5">
        <v>16</v>
      </c>
      <c r="H41" s="6">
        <v>1</v>
      </c>
      <c r="I41" s="6">
        <v>-6.9</v>
      </c>
      <c r="J41" s="5">
        <v>16</v>
      </c>
      <c r="K41" s="6">
        <v>743.74</v>
      </c>
      <c r="L41" s="6">
        <f>M41*(J41^0.5)</f>
        <v>187.36</v>
      </c>
      <c r="M41" s="6">
        <v>46.84</v>
      </c>
      <c r="N41" s="6">
        <v>568.16999999999996</v>
      </c>
      <c r="O41" s="6">
        <f>P41*(J41^0.5)</f>
        <v>366.16</v>
      </c>
      <c r="P41" s="6">
        <v>91.54</v>
      </c>
      <c r="Q41" s="6">
        <f>LN(N41)-LN(K41)</f>
        <v>-0.26927084167554494</v>
      </c>
      <c r="R41" s="6">
        <f>(O41^2)/(J41*(N41^2))+(L41^2)/(J41*(K41^2))</f>
        <v>2.992399500852554E-2</v>
      </c>
      <c r="S41" s="6">
        <v>1396.72</v>
      </c>
      <c r="T41" s="6">
        <f>U41*(J41^0.5)</f>
        <v>524.72</v>
      </c>
      <c r="U41" s="6">
        <v>131.18</v>
      </c>
      <c r="V41" s="6">
        <v>942.92</v>
      </c>
      <c r="W41" s="6">
        <f>X41*(J41^0.5)</f>
        <v>590.24</v>
      </c>
      <c r="X41" s="6">
        <v>147.56</v>
      </c>
      <c r="Y41" s="6">
        <f>LN(V41)-LN(S41)</f>
        <v>-0.39290046627277242</v>
      </c>
      <c r="Z41" s="6">
        <f>(W41^2)/(J41*(V41^2))+(T41^2)/(J41*(S41^2))</f>
        <v>3.3310907207203727E-2</v>
      </c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/>
      <c r="DD41" s="6"/>
      <c r="DE41" s="6"/>
      <c r="DF41" s="6"/>
      <c r="DG41" s="6"/>
      <c r="DH41" s="6"/>
      <c r="DI41" s="6"/>
      <c r="DJ41" s="6"/>
      <c r="DK41" s="6"/>
      <c r="DL41" s="6"/>
      <c r="DM41" s="6"/>
      <c r="DN41" s="6"/>
      <c r="DO41" s="6"/>
      <c r="DP41" s="6"/>
      <c r="DQ41" s="6"/>
      <c r="DR41" s="6"/>
      <c r="DS41" s="6"/>
      <c r="DT41" s="6"/>
      <c r="DU41" s="6"/>
      <c r="DV41" s="6"/>
      <c r="DW41" s="6"/>
      <c r="DX41" s="6"/>
      <c r="DY41" s="6"/>
      <c r="DZ41" s="6"/>
      <c r="EA41" s="6"/>
      <c r="EB41" s="6"/>
      <c r="EC41" s="6"/>
      <c r="ED41" s="6"/>
      <c r="EE41" s="6"/>
      <c r="EF41" s="6"/>
      <c r="EG41" s="6"/>
      <c r="EH41" s="6"/>
      <c r="EI41" s="6"/>
      <c r="EJ41" s="6"/>
      <c r="EK41" s="6"/>
      <c r="EL41" s="6"/>
      <c r="EM41" s="6"/>
      <c r="EN41" s="6"/>
      <c r="EO41" s="6"/>
      <c r="EP41" s="6"/>
      <c r="EQ41" s="6"/>
      <c r="ER41" s="6"/>
      <c r="ES41" s="6"/>
      <c r="ET41" s="6"/>
      <c r="EU41" s="6"/>
      <c r="EV41" s="6"/>
      <c r="EW41" s="6"/>
      <c r="EX41" s="6"/>
      <c r="EY41" s="6"/>
      <c r="EZ41" s="6"/>
      <c r="FA41" s="6"/>
      <c r="FB41" s="6"/>
      <c r="FC41" s="6"/>
      <c r="FD41" s="6"/>
      <c r="FE41" s="6"/>
      <c r="FF41" s="6"/>
      <c r="FG41" s="6"/>
      <c r="FH41" s="6"/>
      <c r="FI41" s="6"/>
    </row>
    <row r="42" spans="1:165" s="1" customFormat="1" x14ac:dyDescent="0.25">
      <c r="A42" s="5" t="s">
        <v>90</v>
      </c>
      <c r="B42" s="5" t="s">
        <v>105</v>
      </c>
      <c r="C42" s="5">
        <v>3200</v>
      </c>
      <c r="D42" s="7">
        <v>-1.7</v>
      </c>
      <c r="E42" s="11">
        <v>600</v>
      </c>
      <c r="F42" s="5" t="s">
        <v>13</v>
      </c>
      <c r="G42" s="5">
        <v>16</v>
      </c>
      <c r="H42" s="6">
        <v>1</v>
      </c>
      <c r="I42" s="6">
        <v>-6.9</v>
      </c>
      <c r="J42" s="5">
        <v>16</v>
      </c>
      <c r="K42" s="6">
        <v>665.6</v>
      </c>
      <c r="L42" s="6">
        <f>M42*(J42^0.5)</f>
        <v>261.92</v>
      </c>
      <c r="M42" s="6">
        <v>65.48</v>
      </c>
      <c r="N42" s="6">
        <v>718.27</v>
      </c>
      <c r="O42" s="6">
        <f>P42*(J42^0.5)</f>
        <v>338.04</v>
      </c>
      <c r="P42" s="6">
        <v>84.51</v>
      </c>
      <c r="Q42" s="6">
        <f>LN(N42)-LN(K42)</f>
        <v>7.615665342243183E-2</v>
      </c>
      <c r="R42" s="6">
        <f>(O42^2)/(J42*(N42^2))+(L42^2)/(J42*(K42^2))</f>
        <v>2.3521449208612863E-2</v>
      </c>
      <c r="S42" s="6">
        <v>2269.38</v>
      </c>
      <c r="T42" s="6">
        <f>U42*(J42^0.5)</f>
        <v>712.76</v>
      </c>
      <c r="U42" s="6">
        <v>178.19</v>
      </c>
      <c r="V42" s="6">
        <v>1924.21</v>
      </c>
      <c r="W42" s="6">
        <f>X42*(J42^0.5)</f>
        <v>929.4</v>
      </c>
      <c r="X42" s="6">
        <v>232.35</v>
      </c>
      <c r="Y42" s="6">
        <f>LN(V42)-LN(S42)</f>
        <v>-0.16499117253733342</v>
      </c>
      <c r="Z42" s="6">
        <f>(W42^2)/(J42*(V42^2))+(T42^2)/(J42*(S42^2))</f>
        <v>2.0746040187901119E-2</v>
      </c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6"/>
      <c r="CR42" s="6"/>
      <c r="CS42" s="6"/>
      <c r="CT42" s="6"/>
      <c r="CU42" s="6"/>
      <c r="CV42" s="6"/>
      <c r="CW42" s="6"/>
      <c r="CX42" s="6"/>
      <c r="CY42" s="6"/>
      <c r="CZ42" s="6"/>
      <c r="DA42" s="6"/>
      <c r="DB42" s="6"/>
      <c r="DC42" s="6"/>
      <c r="DD42" s="6"/>
      <c r="DE42" s="6"/>
      <c r="DF42" s="6"/>
      <c r="DG42" s="6"/>
      <c r="DH42" s="6"/>
      <c r="DI42" s="6"/>
      <c r="DJ42" s="6"/>
      <c r="DK42" s="6"/>
      <c r="DL42" s="6"/>
      <c r="DM42" s="6"/>
      <c r="DN42" s="6"/>
      <c r="DO42" s="6"/>
      <c r="DP42" s="6"/>
      <c r="DQ42" s="6"/>
      <c r="DR42" s="6"/>
      <c r="DS42" s="6"/>
      <c r="DT42" s="6"/>
      <c r="DU42" s="6"/>
      <c r="DV42" s="6"/>
      <c r="DW42" s="6"/>
      <c r="DX42" s="6"/>
      <c r="DY42" s="6"/>
      <c r="DZ42" s="6"/>
      <c r="EA42" s="6"/>
      <c r="EB42" s="6"/>
      <c r="EC42" s="6"/>
      <c r="ED42" s="6"/>
      <c r="EE42" s="6"/>
      <c r="EF42" s="6"/>
      <c r="EG42" s="6"/>
      <c r="EH42" s="6"/>
      <c r="EI42" s="6"/>
      <c r="EJ42" s="6"/>
      <c r="EK42" s="6"/>
      <c r="EL42" s="6"/>
      <c r="EM42" s="6"/>
      <c r="EN42" s="6"/>
      <c r="EO42" s="6"/>
      <c r="EP42" s="6"/>
      <c r="EQ42" s="6"/>
      <c r="ER42" s="6"/>
      <c r="ES42" s="6"/>
      <c r="ET42" s="6"/>
      <c r="EU42" s="6"/>
      <c r="EV42" s="6"/>
      <c r="EW42" s="6"/>
      <c r="EX42" s="6"/>
      <c r="EY42" s="6"/>
      <c r="EZ42" s="6"/>
      <c r="FA42" s="6"/>
      <c r="FB42" s="6"/>
      <c r="FC42" s="6"/>
      <c r="FD42" s="6"/>
      <c r="FE42" s="6"/>
      <c r="FF42" s="6"/>
      <c r="FG42" s="6"/>
      <c r="FH42" s="6"/>
      <c r="FI42" s="6"/>
    </row>
    <row r="43" spans="1:165" s="1" customFormat="1" x14ac:dyDescent="0.25">
      <c r="A43" s="5" t="s">
        <v>91</v>
      </c>
      <c r="B43" s="5" t="s">
        <v>105</v>
      </c>
      <c r="C43" s="5">
        <v>3200</v>
      </c>
      <c r="D43" s="7">
        <v>1.1000000000000001</v>
      </c>
      <c r="E43" s="11">
        <v>485</v>
      </c>
      <c r="F43" s="5" t="s">
        <v>13</v>
      </c>
      <c r="G43" s="5">
        <v>2</v>
      </c>
      <c r="H43" s="6">
        <v>1.88</v>
      </c>
      <c r="I43" s="6">
        <v>-5.54</v>
      </c>
      <c r="J43" s="5">
        <v>4</v>
      </c>
      <c r="K43" s="6">
        <v>624.30899999999997</v>
      </c>
      <c r="L43" s="6">
        <f>M43*(J43^0.5)</f>
        <v>66.299999999999955</v>
      </c>
      <c r="M43" s="6">
        <v>33.149999999999977</v>
      </c>
      <c r="N43" s="6">
        <v>801.10500000000002</v>
      </c>
      <c r="O43" s="6">
        <f>P43*(J43^0.5)</f>
        <v>209.94399999999996</v>
      </c>
      <c r="P43" s="6">
        <v>104.97199999999998</v>
      </c>
      <c r="Q43" s="6">
        <f>LN(N43)-LN(K43)</f>
        <v>0.24934658650977326</v>
      </c>
      <c r="R43" s="6">
        <f>(O43^2)/(J43*(N43^2))+(L43^2)/(J43*(K43^2))</f>
        <v>1.9989384157963027E-2</v>
      </c>
      <c r="S43" s="6">
        <v>998.17200000000003</v>
      </c>
      <c r="T43" s="6">
        <f>U43*(J43^0.5)</f>
        <v>81.215999999999894</v>
      </c>
      <c r="U43" s="6">
        <v>40.607999999999947</v>
      </c>
      <c r="V43" s="6">
        <v>1155.05</v>
      </c>
      <c r="W43" s="6">
        <f>X43*(J43^0.5)</f>
        <v>142.13999999999987</v>
      </c>
      <c r="X43" s="6">
        <v>71.069999999999936</v>
      </c>
      <c r="Y43" s="6">
        <f>LN(V43)-LN(S43)</f>
        <v>0.145973305910994</v>
      </c>
      <c r="Z43" s="6">
        <f>(W43^2)/(J43*(V43^2))+(T43^2)/(J43*(S43^2))</f>
        <v>5.4409717831657659E-3</v>
      </c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  <c r="CU43" s="6"/>
      <c r="CV43" s="6"/>
      <c r="CW43" s="6"/>
      <c r="CX43" s="6"/>
      <c r="CY43" s="6"/>
      <c r="CZ43" s="6"/>
      <c r="DA43" s="6"/>
      <c r="DB43" s="6"/>
      <c r="DC43" s="6"/>
      <c r="DD43" s="6"/>
      <c r="DE43" s="6"/>
      <c r="DF43" s="6"/>
      <c r="DG43" s="6"/>
      <c r="DH43" s="6"/>
      <c r="DI43" s="6"/>
      <c r="DJ43" s="6"/>
      <c r="DK43" s="6">
        <v>0.83728599999999997</v>
      </c>
      <c r="DL43" s="6">
        <f>DM43*(J43^0.5)</f>
        <v>0.31818199999999996</v>
      </c>
      <c r="DM43" s="6">
        <v>0.15909099999999998</v>
      </c>
      <c r="DN43" s="6">
        <v>0.96846200000000005</v>
      </c>
      <c r="DO43" s="6">
        <f>DP43*(J43^0.5)</f>
        <v>0.36363599999999985</v>
      </c>
      <c r="DP43" s="6">
        <v>0.18181799999999992</v>
      </c>
      <c r="DQ43" s="6">
        <f>LN(DN43)-LN(DK43)</f>
        <v>0.14554353748569376</v>
      </c>
      <c r="DR43" s="6">
        <f>(DO43^2)/(J43*(DN43^2))+(DL43^2)/(J43*(DK43^2))</f>
        <v>7.1348920914937247E-2</v>
      </c>
      <c r="DS43" s="6">
        <v>-4.3010799999999998</v>
      </c>
      <c r="DT43" s="6">
        <f>DU43*(J43^0.5)</f>
        <v>0.68815999999999999</v>
      </c>
      <c r="DU43" s="6">
        <v>0.34408</v>
      </c>
      <c r="DV43" s="6">
        <v>-3.6989200000000002</v>
      </c>
      <c r="DW43" s="6">
        <f>DX43*(J43^0.5)</f>
        <v>0.51614000000000004</v>
      </c>
      <c r="DX43" s="6">
        <v>0.25807000000000002</v>
      </c>
      <c r="DY43" s="6">
        <f>(((J43-1)*(DW43^2)+(J43-1)*(DT43^2))/(J43+J43-2))^0.5</f>
        <v>0.60826173856326027</v>
      </c>
      <c r="DZ43" s="6">
        <f>(DV43-DS43)/DY43</f>
        <v>0.98996856422750956</v>
      </c>
      <c r="EA43" s="6">
        <f>((J43+J43)/(J43*J43))+(DZ43^2)/(2*(J43+J43))</f>
        <v>0.56125235988491728</v>
      </c>
      <c r="EB43" s="6">
        <v>4.9836099999999997</v>
      </c>
      <c r="EC43" s="6">
        <f>ED43*(J43^0.5)</f>
        <v>0.78688000000000002</v>
      </c>
      <c r="ED43" s="6">
        <v>0.39344000000000001</v>
      </c>
      <c r="EE43" s="6">
        <v>4.6557399999999998</v>
      </c>
      <c r="EF43" s="6">
        <f>EG43*(J43^0.5)</f>
        <v>0.91802000000000028</v>
      </c>
      <c r="EG43" s="6">
        <v>0.45901000000000014</v>
      </c>
      <c r="EH43" s="6">
        <f>LN(EE43)-LN(EB43)</f>
        <v>-6.8053661076625804E-2</v>
      </c>
      <c r="EI43" s="6">
        <f>(EF43^2)/(J43*(EE43^2))+(EC43^2)/(J43*(EB43^2))</f>
        <v>1.5952608499273706E-2</v>
      </c>
      <c r="EJ43" s="6"/>
      <c r="EK43" s="6"/>
      <c r="EL43" s="6"/>
      <c r="EM43" s="6"/>
      <c r="EN43" s="6"/>
      <c r="EO43" s="6"/>
      <c r="EP43" s="6"/>
      <c r="EQ43" s="6"/>
      <c r="ER43" s="6"/>
      <c r="ES43" s="6"/>
      <c r="ET43" s="6"/>
      <c r="EU43" s="6"/>
      <c r="EV43" s="6"/>
      <c r="EW43" s="6"/>
      <c r="EX43" s="6"/>
      <c r="EY43" s="6"/>
      <c r="EZ43" s="6"/>
      <c r="FA43" s="6"/>
      <c r="FB43" s="6"/>
      <c r="FC43" s="6"/>
      <c r="FD43" s="6"/>
      <c r="FE43" s="6"/>
      <c r="FF43" s="6"/>
      <c r="FG43" s="6"/>
      <c r="FH43" s="6"/>
      <c r="FI43" s="6"/>
    </row>
    <row r="44" spans="1:165" x14ac:dyDescent="0.25">
      <c r="A44" s="5" t="s">
        <v>91</v>
      </c>
      <c r="B44" s="5" t="s">
        <v>105</v>
      </c>
      <c r="C44" s="5">
        <v>3200</v>
      </c>
      <c r="D44" s="7">
        <v>1.1000000000000001</v>
      </c>
      <c r="E44" s="11">
        <v>485</v>
      </c>
      <c r="F44" s="5" t="s">
        <v>13</v>
      </c>
      <c r="G44" s="5">
        <v>2</v>
      </c>
      <c r="H44" s="6">
        <v>1.88</v>
      </c>
      <c r="I44" s="6">
        <v>-5.54</v>
      </c>
      <c r="J44" s="5">
        <v>4</v>
      </c>
      <c r="K44" s="6">
        <v>558.01099999999997</v>
      </c>
      <c r="L44" s="6">
        <f>M44*(J44^0.5)</f>
        <v>55.248000000000047</v>
      </c>
      <c r="M44" s="6">
        <v>27.624000000000024</v>
      </c>
      <c r="N44" s="6">
        <v>723.75699999999995</v>
      </c>
      <c r="O44" s="6">
        <f>P44*(J44^0.5)</f>
        <v>143.64600000000019</v>
      </c>
      <c r="P44" s="6">
        <v>71.823000000000093</v>
      </c>
      <c r="Q44" s="6">
        <f>LN(N44)-LN(K44)</f>
        <v>0.26007702523979148</v>
      </c>
      <c r="R44" s="6">
        <f>(O44^2)/(J44*(N44^2))+(L44^2)/(J44*(K44^2))</f>
        <v>1.2298538011710693E-2</v>
      </c>
      <c r="S44" s="6">
        <v>1017.56</v>
      </c>
      <c r="T44" s="6">
        <f>U44*(J44^0.5)</f>
        <v>101.51999999999998</v>
      </c>
      <c r="U44" s="6">
        <v>50.759999999999991</v>
      </c>
      <c r="V44" s="6">
        <v>1174.43</v>
      </c>
      <c r="W44" s="6">
        <f>X44*(J44^0.5)</f>
        <v>223.35999999999967</v>
      </c>
      <c r="X44" s="6">
        <v>111.67999999999984</v>
      </c>
      <c r="Y44" s="6">
        <f>LN(V44)-LN(S44)</f>
        <v>0.14337531885594146</v>
      </c>
      <c r="Z44" s="6">
        <f>(W44^2)/(J44*(V44^2))+(T44^2)/(J44*(S44^2))</f>
        <v>1.1531084070809151E-2</v>
      </c>
      <c r="DK44" s="6">
        <v>0.849638</v>
      </c>
      <c r="DL44" s="6">
        <f>DM44*(J44^0.5)</f>
        <v>0.18181800000000004</v>
      </c>
      <c r="DM44" s="6">
        <v>9.0909000000000018E-2</v>
      </c>
      <c r="DN44" s="6">
        <v>1.2309000000000001</v>
      </c>
      <c r="DO44" s="6">
        <f>DP44*(J44^0.5)</f>
        <v>0.36361999999999961</v>
      </c>
      <c r="DP44" s="6">
        <v>0.18180999999999981</v>
      </c>
      <c r="DQ44" s="6">
        <f>LN(DN44)-LN(DK44)</f>
        <v>0.370690511698475</v>
      </c>
      <c r="DR44" s="6">
        <f>(DO44^2)/(J44*(DN44^2))+(DL44^2)/(J44*(DK44^2))</f>
        <v>3.3265176010637117E-2</v>
      </c>
      <c r="DS44" s="6">
        <v>-3.6989200000000002</v>
      </c>
      <c r="DT44" s="6">
        <f>DU44*(J44^0.5)</f>
        <v>0.7742</v>
      </c>
      <c r="DU44" s="6">
        <v>0.3871</v>
      </c>
      <c r="DV44" s="6">
        <v>-4.3440899999999996</v>
      </c>
      <c r="DW44" s="6">
        <f>DX44*(J44^0.5)</f>
        <v>0.86019999999999996</v>
      </c>
      <c r="DX44" s="6">
        <v>0.43009999999999998</v>
      </c>
      <c r="DY44" s="6">
        <f>(((J44-1)*(DW44^2)+(J44-1)*(DT44^2))/(J44+J44-2))^0.5</f>
        <v>0.81833052002231954</v>
      </c>
      <c r="DZ44" s="6">
        <f>(DV44-DS44)/DY44</f>
        <v>-0.78839782241337242</v>
      </c>
      <c r="EA44" s="6">
        <f>((J44+J44)/(J44*J44))+(DZ44^2)/(2*(J44+J44))</f>
        <v>0.5388481953991342</v>
      </c>
      <c r="EB44" s="6">
        <v>4.4590199999999998</v>
      </c>
      <c r="EC44" s="6">
        <f>ED44*(J44^0.5)</f>
        <v>0.52458000000000027</v>
      </c>
      <c r="ED44" s="6">
        <v>0.26229000000000013</v>
      </c>
      <c r="EE44" s="6">
        <v>5.3114800000000004</v>
      </c>
      <c r="EF44" s="6">
        <f>EG44*(J44^0.5)</f>
        <v>0.78688000000000002</v>
      </c>
      <c r="EG44" s="6">
        <v>0.39344000000000001</v>
      </c>
      <c r="EH44" s="6">
        <f>LN(EE44)-LN(EB44)</f>
        <v>0.17494150487028737</v>
      </c>
      <c r="EI44" s="6">
        <f>(EF44^2)/(J44*(EE44^2))+(EC44^2)/(J44*(EB44^2))</f>
        <v>8.9469537406252336E-3</v>
      </c>
    </row>
    <row r="45" spans="1:165" x14ac:dyDescent="0.25">
      <c r="A45" s="5" t="s">
        <v>91</v>
      </c>
      <c r="B45" s="5" t="s">
        <v>105</v>
      </c>
      <c r="C45" s="5">
        <v>4000</v>
      </c>
      <c r="D45" s="7">
        <v>1.1000000000000001</v>
      </c>
      <c r="E45" s="11">
        <v>485</v>
      </c>
      <c r="F45" s="5" t="s">
        <v>13</v>
      </c>
      <c r="G45" s="5">
        <v>2</v>
      </c>
      <c r="H45" s="6">
        <v>2.2400000000000002</v>
      </c>
      <c r="I45" s="6">
        <v>-5.21</v>
      </c>
      <c r="J45" s="5">
        <v>4</v>
      </c>
      <c r="K45" s="6">
        <v>220.12100000000001</v>
      </c>
      <c r="L45" s="6">
        <f>M45*(J45^0.5)</f>
        <v>77.349999999999966</v>
      </c>
      <c r="M45" s="6">
        <v>38.674999999999983</v>
      </c>
      <c r="N45" s="6">
        <v>340.41399999999999</v>
      </c>
      <c r="O45" s="6">
        <f>P45*(J45^0.5)</f>
        <v>88.399999999999977</v>
      </c>
      <c r="P45" s="6">
        <v>44.199999999999989</v>
      </c>
      <c r="Q45" s="6">
        <f>LN(N45)-LN(K45)</f>
        <v>0.43598512878029183</v>
      </c>
      <c r="R45" s="6">
        <f>(O45^2)/(J45*(N45^2))+(L45^2)/(J45*(K45^2))</f>
        <v>4.7728993996323493E-2</v>
      </c>
      <c r="S45" s="6">
        <v>1475.37</v>
      </c>
      <c r="T45" s="6">
        <f>U45*(J45^0.5)</f>
        <v>324.88000000000011</v>
      </c>
      <c r="U45" s="6">
        <v>162.44000000000005</v>
      </c>
      <c r="V45" s="6">
        <v>1571.32</v>
      </c>
      <c r="W45" s="6">
        <f>X45*(J45^0.5)</f>
        <v>243.68000000000029</v>
      </c>
      <c r="X45" s="6">
        <v>121.84000000000015</v>
      </c>
      <c r="Y45" s="6">
        <f>LN(V45)-LN(S45)</f>
        <v>6.3007224654631599E-2</v>
      </c>
      <c r="Z45" s="6">
        <f>(W45^2)/(J45*(V45^2))+(T45^2)/(J45*(S45^2))</f>
        <v>1.8134709649958017E-2</v>
      </c>
      <c r="DK45" s="6">
        <v>1.54183</v>
      </c>
      <c r="DL45" s="6">
        <f>DM45*(J45^0.5)</f>
        <v>0.45453999999999972</v>
      </c>
      <c r="DM45" s="6">
        <v>0.22726999999999986</v>
      </c>
      <c r="DN45" s="6">
        <v>2.3321800000000001</v>
      </c>
      <c r="DO45" s="6">
        <f>DP45*(J45^0.5)</f>
        <v>0.63635999999999981</v>
      </c>
      <c r="DP45" s="6">
        <v>0.31817999999999991</v>
      </c>
      <c r="DQ45" s="6">
        <f>LN(DN45)-LN(DK45)</f>
        <v>0.41383342984311555</v>
      </c>
      <c r="DR45" s="6">
        <f>(DO45^2)/(J45*(DN45^2))+(DL45^2)/(J45*(DK45^2))</f>
        <v>4.0340798905841871E-2</v>
      </c>
      <c r="DS45" s="6">
        <v>-3.9569899999999998</v>
      </c>
      <c r="DT45" s="6">
        <f>DU45*(J45^0.5)</f>
        <v>0.7742</v>
      </c>
      <c r="DU45" s="6">
        <v>0.3871</v>
      </c>
      <c r="DV45" s="6">
        <v>-6.0645199999999999</v>
      </c>
      <c r="DW45" s="6">
        <f>DX45*(J45^0.5)</f>
        <v>0.86019999999999996</v>
      </c>
      <c r="DX45" s="6">
        <v>0.43009999999999998</v>
      </c>
      <c r="DY45" s="6">
        <f>(((J45-1)*(DW45^2)+(J45-1)*(DT45^2))/(J45+J45-2))^0.5</f>
        <v>0.81833052002231954</v>
      </c>
      <c r="DZ45" s="6">
        <f>(DV45-DS45)/DY45</f>
        <v>-2.5754019292137831</v>
      </c>
      <c r="EA45" s="6">
        <f>((J45+J45)/(J45*J45))+(DZ45^2)/(2*(J45+J45))</f>
        <v>0.91454344356237971</v>
      </c>
      <c r="EB45" s="6">
        <v>5.5737699999999997</v>
      </c>
      <c r="EC45" s="6">
        <f>ED45*(J45^0.5)</f>
        <v>0.65574000000000154</v>
      </c>
      <c r="ED45" s="6">
        <v>0.32787000000000077</v>
      </c>
      <c r="EE45" s="6">
        <v>8.4590200000000006</v>
      </c>
      <c r="EF45" s="6">
        <f>EG45*(J45^0.5)</f>
        <v>1.1803199999999983</v>
      </c>
      <c r="EG45" s="6">
        <v>0.59015999999999913</v>
      </c>
      <c r="EH45" s="6">
        <f>LN(EE45)-LN(EB45)</f>
        <v>0.41716166246315223</v>
      </c>
      <c r="EI45" s="6">
        <f>(EF45^2)/(J45*(EE45^2))+(EC45^2)/(J45*(EB45^2))</f>
        <v>8.3276593380855069E-3</v>
      </c>
    </row>
    <row r="46" spans="1:165" ht="15" customHeight="1" x14ac:dyDescent="0.25">
      <c r="A46" s="5" t="s">
        <v>91</v>
      </c>
      <c r="B46" s="5" t="s">
        <v>105</v>
      </c>
      <c r="C46" s="5">
        <v>4000</v>
      </c>
      <c r="D46" s="7">
        <v>1.1000000000000001</v>
      </c>
      <c r="E46" s="11">
        <v>485</v>
      </c>
      <c r="F46" s="5" t="s">
        <v>13</v>
      </c>
      <c r="G46" s="5">
        <v>2</v>
      </c>
      <c r="H46" s="6">
        <v>2.2400000000000002</v>
      </c>
      <c r="I46" s="6">
        <v>-5.21</v>
      </c>
      <c r="J46" s="5">
        <v>4</v>
      </c>
      <c r="K46" s="6">
        <v>283.928</v>
      </c>
      <c r="L46" s="6">
        <f>M46*(J46^0.5)</f>
        <v>44.200000000000045</v>
      </c>
      <c r="M46" s="6">
        <v>22.100000000000023</v>
      </c>
      <c r="N46" s="6">
        <v>321.346</v>
      </c>
      <c r="O46" s="6">
        <f>P46*(J46^0.5)</f>
        <v>99.450000000000045</v>
      </c>
      <c r="P46" s="6">
        <v>49.725000000000023</v>
      </c>
      <c r="Q46" s="6">
        <f>LN(N46)-LN(K46)</f>
        <v>0.12379773936012928</v>
      </c>
      <c r="R46" s="6">
        <f>(O46^2)/(J46*(N46^2))+(L46^2)/(J46*(K46^2))</f>
        <v>3.0002932207658241E-2</v>
      </c>
      <c r="S46" s="6">
        <v>1240.92</v>
      </c>
      <c r="T46" s="6">
        <f>U46*(J46^0.5)</f>
        <v>182.75999999999976</v>
      </c>
      <c r="U46" s="6">
        <v>91.379999999999882</v>
      </c>
      <c r="V46" s="6">
        <v>1407.95</v>
      </c>
      <c r="W46" s="6">
        <f>X46*(J46^0.5)</f>
        <v>385.96000000000004</v>
      </c>
      <c r="X46" s="6">
        <v>192.98000000000002</v>
      </c>
      <c r="Y46" s="6">
        <f>LN(V46)-LN(S46)</f>
        <v>0.12628170573892383</v>
      </c>
      <c r="Z46" s="6">
        <f>(W46^2)/(J46*(V46^2))+(T46^2)/(J46*(S46^2))</f>
        <v>2.4209373925309263E-2</v>
      </c>
      <c r="DK46" s="6">
        <v>1.71336</v>
      </c>
      <c r="DL46" s="6">
        <f>DM46*(J46^0.5)</f>
        <v>0.45454000000000017</v>
      </c>
      <c r="DM46" s="6">
        <v>0.22727000000000008</v>
      </c>
      <c r="DN46" s="6">
        <v>2.1854399999999998</v>
      </c>
      <c r="DO46" s="6">
        <f>DP46*(J46^0.5)</f>
        <v>0.6363600000000007</v>
      </c>
      <c r="DP46" s="6">
        <v>0.31818000000000035</v>
      </c>
      <c r="DQ46" s="6">
        <f>LN(DN46)-LN(DK46)</f>
        <v>0.24336082639226675</v>
      </c>
      <c r="DR46" s="6">
        <f>(DO46^2)/(J46*(DN46^2))+(DL46^2)/(J46*(DK46^2))</f>
        <v>3.8791593683277739E-2</v>
      </c>
      <c r="DS46" s="6">
        <v>-5.3333300000000001</v>
      </c>
      <c r="DT46" s="6">
        <f>DU46*(J46^0.5)</f>
        <v>0.7742</v>
      </c>
      <c r="DU46" s="6">
        <v>0.3871</v>
      </c>
      <c r="DV46" s="6">
        <v>-6.5806500000000003</v>
      </c>
      <c r="DW46" s="6">
        <f>DX46*(J46^0.5)</f>
        <v>1.11826</v>
      </c>
      <c r="DX46" s="6">
        <v>0.55913000000000002</v>
      </c>
      <c r="DY46" s="6">
        <f>(((J46-1)*(DW46^2)+(J46-1)*(DT46^2))/(J46+J46-2))^0.5</f>
        <v>0.9617408870376678</v>
      </c>
      <c r="DZ46" s="6">
        <f>(DV46-DS46)/DY46</f>
        <v>-1.2969397649734604</v>
      </c>
      <c r="EA46" s="6">
        <f>((J46+J46)/(J46*J46))+(DZ46^2)/(2*(J46+J46))</f>
        <v>0.60512829712308847</v>
      </c>
      <c r="EB46" s="6">
        <v>7.0819700000000001</v>
      </c>
      <c r="EC46" s="6">
        <f>ED46*(J46^0.5)</f>
        <v>1.0491799999999998</v>
      </c>
      <c r="ED46" s="6">
        <v>0.52458999999999989</v>
      </c>
      <c r="EE46" s="6">
        <v>8.8524600000000007</v>
      </c>
      <c r="EF46" s="6">
        <f>EE46/10</f>
        <v>0.88524600000000009</v>
      </c>
      <c r="EG46" s="6">
        <v>8.8524600000000007</v>
      </c>
      <c r="EH46" s="6">
        <f>LN(EE46)-LN(EB46)</f>
        <v>0.22314326890687375</v>
      </c>
      <c r="EI46" s="6">
        <f>(EF46^2)/(J46*(EE46^2))+(EC46^2)/(J46*(EB46^2))</f>
        <v>7.9869607021345219E-3</v>
      </c>
    </row>
    <row r="47" spans="1:165" x14ac:dyDescent="0.25">
      <c r="A47" s="5" t="s">
        <v>92</v>
      </c>
      <c r="B47" s="5" t="s">
        <v>105</v>
      </c>
      <c r="C47" s="5">
        <v>4754</v>
      </c>
      <c r="D47" s="7">
        <v>-5.3</v>
      </c>
      <c r="E47" s="11">
        <v>269.7</v>
      </c>
      <c r="F47" s="5" t="s">
        <v>13</v>
      </c>
      <c r="G47" s="5">
        <v>1</v>
      </c>
      <c r="H47" s="6">
        <v>1.25</v>
      </c>
      <c r="J47" s="5">
        <v>3</v>
      </c>
      <c r="DK47" s="6">
        <v>1.5653733333333333</v>
      </c>
      <c r="DL47" s="6">
        <v>0.15007033333333328</v>
      </c>
      <c r="DN47" s="6">
        <v>2.0598933333333331</v>
      </c>
      <c r="DO47" s="6">
        <v>0.16459333333333315</v>
      </c>
      <c r="DQ47" s="6">
        <f>LN(DN47)-LN(DK47)</f>
        <v>0.27452985433169946</v>
      </c>
      <c r="DR47" s="6">
        <f>(DO47^2)/(J47*(DN47^2))+(DL47^2)/(J47*(DK47^2))</f>
        <v>5.1918101289478939E-3</v>
      </c>
    </row>
    <row r="48" spans="1:165" x14ac:dyDescent="0.25">
      <c r="A48" s="5" t="s">
        <v>92</v>
      </c>
      <c r="B48" s="5" t="s">
        <v>105</v>
      </c>
      <c r="C48" s="5">
        <v>4754</v>
      </c>
      <c r="D48" s="7">
        <v>-5.3</v>
      </c>
      <c r="E48" s="11">
        <v>269.7</v>
      </c>
      <c r="F48" s="5" t="s">
        <v>13</v>
      </c>
      <c r="G48" s="5">
        <v>1</v>
      </c>
      <c r="H48" s="6">
        <v>3.68</v>
      </c>
      <c r="J48" s="5">
        <v>3</v>
      </c>
      <c r="DK48" s="6">
        <v>1.5653733333333333</v>
      </c>
      <c r="DL48" s="6">
        <v>0.15007033333333328</v>
      </c>
      <c r="DN48" s="6">
        <v>4.205893333333333</v>
      </c>
      <c r="DO48" s="6">
        <f>DN48/10</f>
        <v>0.42058933333333332</v>
      </c>
      <c r="DQ48" s="6">
        <f>LN(DN48)-LN(DK48)</f>
        <v>0.98836236916906062</v>
      </c>
      <c r="DR48" s="6">
        <f>(DO48^2)/(J48*(DN48^2))+(DL48^2)/(J48*(DK48^2))</f>
        <v>6.3969369762343058E-3</v>
      </c>
    </row>
    <row r="49" spans="1:139" x14ac:dyDescent="0.25">
      <c r="A49" s="5" t="s">
        <v>93</v>
      </c>
      <c r="B49" s="5" t="s">
        <v>105</v>
      </c>
      <c r="C49" s="5">
        <v>3215</v>
      </c>
      <c r="D49" s="7">
        <v>1.1000000000000001</v>
      </c>
      <c r="E49" s="11">
        <v>485</v>
      </c>
      <c r="F49" s="5" t="s">
        <v>64</v>
      </c>
      <c r="G49" s="5">
        <v>3</v>
      </c>
      <c r="H49" s="6">
        <v>1.64</v>
      </c>
      <c r="I49" s="6">
        <v>-2.1</v>
      </c>
      <c r="J49" s="5">
        <v>6</v>
      </c>
    </row>
    <row r="50" spans="1:139" x14ac:dyDescent="0.25">
      <c r="A50" s="5" t="s">
        <v>44</v>
      </c>
      <c r="B50" s="5" t="s">
        <v>105</v>
      </c>
      <c r="C50" s="5">
        <v>3215</v>
      </c>
      <c r="D50" s="7">
        <v>1.1000000000000001</v>
      </c>
      <c r="E50" s="11">
        <v>485</v>
      </c>
      <c r="F50" s="5" t="s">
        <v>64</v>
      </c>
      <c r="G50" s="5">
        <v>2</v>
      </c>
      <c r="H50" s="6">
        <v>2</v>
      </c>
      <c r="I50" s="6">
        <v>-2.1</v>
      </c>
      <c r="J50" s="5">
        <v>6</v>
      </c>
      <c r="AI50" s="6">
        <v>5.7</v>
      </c>
      <c r="AJ50" s="6">
        <f>AK50*(J50^0.5)</f>
        <v>0.9797958971132712</v>
      </c>
      <c r="AK50" s="6">
        <v>0.4</v>
      </c>
      <c r="AL50" s="6">
        <v>5.2</v>
      </c>
      <c r="AM50" s="6">
        <f>AN50*(J50^0.5)</f>
        <v>2.4494897427831779</v>
      </c>
      <c r="AN50" s="6">
        <v>1</v>
      </c>
      <c r="AO50" s="6">
        <f>LN(AL50)-LN(AI50)</f>
        <v>-9.1807549253122955E-2</v>
      </c>
      <c r="AP50" s="6">
        <f>(AM50^2)/(J50*(AL50^2))+(AJ50^2)/(J50*(AI50^2))</f>
        <v>4.1906840702919966E-2</v>
      </c>
      <c r="BW50" s="6">
        <v>627</v>
      </c>
      <c r="BX50" s="6">
        <f>BY50*(J50^0.5)</f>
        <v>88.181630740194407</v>
      </c>
      <c r="BY50" s="6">
        <v>36</v>
      </c>
      <c r="BZ50" s="6">
        <v>655</v>
      </c>
      <c r="CA50" s="6">
        <f>CB50*(J50^0.5)</f>
        <v>61.237243569579448</v>
      </c>
      <c r="CB50" s="6">
        <v>25</v>
      </c>
      <c r="CC50" s="6">
        <f>LN(BZ50)-LN(BW50)</f>
        <v>4.3688695002330746E-2</v>
      </c>
      <c r="CD50" s="6">
        <f>(CA50^2)/(J50*(BZ50^2))+(BX50^2)/(J50*(BW50^2))</f>
        <v>4.7534193867178392E-3</v>
      </c>
      <c r="CE50" s="6">
        <v>61.2</v>
      </c>
      <c r="CF50" s="6">
        <f>CG50*(J50^0.5)</f>
        <v>6.6136223055145811</v>
      </c>
      <c r="CG50" s="6">
        <v>2.7</v>
      </c>
      <c r="CH50" s="6">
        <v>60.3</v>
      </c>
      <c r="CI50" s="6">
        <f>CJ50*(J50^0.5)</f>
        <v>17.881275122317199</v>
      </c>
      <c r="CJ50" s="6">
        <v>7.3</v>
      </c>
      <c r="CK50" s="6">
        <f>LN(CH50)-LN(CE50)</f>
        <v>-1.4815085785140347E-2</v>
      </c>
      <c r="CL50" s="6">
        <f>(CI50^2)/(J50*(CH50^2))+(CF50^2)/(J50*(CE50^2))</f>
        <v>1.6602219634934103E-2</v>
      </c>
    </row>
    <row r="51" spans="1:139" x14ac:dyDescent="0.25">
      <c r="A51" s="5" t="s">
        <v>44</v>
      </c>
      <c r="B51" s="5" t="s">
        <v>105</v>
      </c>
      <c r="C51" s="5">
        <v>3215</v>
      </c>
      <c r="D51" s="7">
        <v>1.1000000000000001</v>
      </c>
      <c r="E51" s="11">
        <v>485</v>
      </c>
      <c r="F51" s="5" t="s">
        <v>64</v>
      </c>
      <c r="G51" s="5">
        <v>2</v>
      </c>
      <c r="H51" s="6">
        <v>3</v>
      </c>
      <c r="I51" s="6">
        <v>-2.1</v>
      </c>
      <c r="J51" s="5">
        <v>5</v>
      </c>
      <c r="AI51" s="6">
        <v>5.7</v>
      </c>
      <c r="AJ51" s="6">
        <f>AK51*(J51^0.5)</f>
        <v>0.89442719099991597</v>
      </c>
      <c r="AK51" s="6">
        <v>0.4</v>
      </c>
      <c r="AL51" s="6">
        <v>5.6</v>
      </c>
      <c r="AM51" s="6">
        <f>AN51*(J51^0.5)</f>
        <v>0.67082039324993692</v>
      </c>
      <c r="AN51" s="6">
        <v>0.3</v>
      </c>
      <c r="AO51" s="6">
        <f>LN(AL51)-LN(AI51)</f>
        <v>-1.7699577099401065E-2</v>
      </c>
      <c r="AP51" s="6">
        <f>(AM51^2)/(J51*(AL51^2))+(AJ51^2)/(J51*(AI51^2))</f>
        <v>7.7944901413935855E-3</v>
      </c>
      <c r="BW51" s="6">
        <v>627</v>
      </c>
      <c r="BX51" s="6">
        <f>BY51*(J51^0.5)</f>
        <v>80.498447189992433</v>
      </c>
      <c r="BY51" s="6">
        <v>36</v>
      </c>
      <c r="BZ51" s="6">
        <v>641</v>
      </c>
      <c r="CA51" s="6">
        <f>CB51*(J51^0.5)</f>
        <v>82.734515167492219</v>
      </c>
      <c r="CB51" s="6">
        <v>37</v>
      </c>
      <c r="CC51" s="6">
        <f>LN(BZ51)-LN(BW51)</f>
        <v>2.2082916287748944E-2</v>
      </c>
      <c r="CD51" s="6">
        <f>(CA51^2)/(J51*(BZ51^2))+(BX51^2)/(J51*(BW51^2))</f>
        <v>6.6284927683190938E-3</v>
      </c>
      <c r="CE51" s="6">
        <v>61.2</v>
      </c>
      <c r="CF51" s="6">
        <f>CG51*(J51^0.5)</f>
        <v>6.0373835392494328</v>
      </c>
      <c r="CG51" s="6">
        <v>2.7</v>
      </c>
      <c r="CH51" s="6">
        <v>64.8</v>
      </c>
      <c r="CI51" s="6">
        <f>CJ51*(J51^0.5)</f>
        <v>2.6832815729997477</v>
      </c>
      <c r="CJ51" s="6">
        <v>1.2</v>
      </c>
      <c r="CK51" s="6">
        <f>LN(CH51)-LN(CE51)</f>
        <v>5.7158413839948352E-2</v>
      </c>
      <c r="CL51" s="6">
        <f>(CI51^2)/(J51*(CH51^2))+(CF51^2)/(J51*(CE51^2))</f>
        <v>2.2893023101276336E-3</v>
      </c>
    </row>
    <row r="52" spans="1:139" x14ac:dyDescent="0.25">
      <c r="A52" s="5" t="s">
        <v>94</v>
      </c>
      <c r="B52" s="5" t="s">
        <v>105</v>
      </c>
      <c r="C52" s="5">
        <v>3200</v>
      </c>
      <c r="D52" s="7">
        <v>-1.32</v>
      </c>
      <c r="E52" s="11">
        <v>426</v>
      </c>
      <c r="F52" s="5" t="s">
        <v>64</v>
      </c>
      <c r="G52" s="5">
        <v>2</v>
      </c>
      <c r="H52" s="6">
        <v>2</v>
      </c>
      <c r="I52" s="6">
        <v>-33.6</v>
      </c>
      <c r="J52" s="5">
        <v>6</v>
      </c>
    </row>
    <row r="53" spans="1:139" x14ac:dyDescent="0.25">
      <c r="A53" s="5" t="s">
        <v>94</v>
      </c>
      <c r="B53" s="5" t="s">
        <v>105</v>
      </c>
      <c r="C53" s="5">
        <v>3200</v>
      </c>
      <c r="D53" s="7">
        <v>-1.32</v>
      </c>
      <c r="E53" s="11">
        <v>426</v>
      </c>
      <c r="F53" s="5" t="s">
        <v>64</v>
      </c>
      <c r="G53" s="5">
        <v>2</v>
      </c>
      <c r="H53" s="6">
        <v>2</v>
      </c>
      <c r="I53" s="6">
        <v>-33.6</v>
      </c>
      <c r="J53" s="5">
        <v>6</v>
      </c>
      <c r="AQ53" s="6">
        <v>682</v>
      </c>
      <c r="AR53" s="6">
        <f>AS53*(J53^0.5)</f>
        <v>107.77754868245982</v>
      </c>
      <c r="AS53" s="6">
        <v>44</v>
      </c>
      <c r="AT53" s="6">
        <v>904</v>
      </c>
      <c r="AU53" s="6">
        <f>AV53*(J53^0.5)</f>
        <v>259.64591273501685</v>
      </c>
      <c r="AV53" s="6">
        <v>106</v>
      </c>
      <c r="AW53" s="6">
        <f>LN(AT53)-LN(AQ53)</f>
        <v>0.28179970254871378</v>
      </c>
      <c r="AX53" s="6">
        <f>(AU53^2)/(J53*(AT53^2))+(AR53^2)/(J53*(AQ53^2))</f>
        <v>1.791144986528817E-2</v>
      </c>
      <c r="BG53" s="6">
        <v>20.100000000000001</v>
      </c>
      <c r="BH53" s="6">
        <f>BI53*(J53^0.5)</f>
        <v>4.1641325627314023</v>
      </c>
      <c r="BI53" s="6">
        <v>1.7</v>
      </c>
      <c r="BJ53" s="6">
        <v>15.5</v>
      </c>
      <c r="BK53" s="6">
        <f>BL53*(J53^0.5)</f>
        <v>3.4292856398964489</v>
      </c>
      <c r="BL53" s="6">
        <v>1.4</v>
      </c>
      <c r="BM53" s="6">
        <f>LN(BJ53)-LN(BG53)</f>
        <v>-0.2598797911398294</v>
      </c>
      <c r="BN53" s="6">
        <f>(BK53^2)/(J53*(BJ53^2))+(BH53^2)/(J53*(BG53^2))</f>
        <v>1.5311456859345101E-2</v>
      </c>
      <c r="BO53" s="6">
        <v>35.6</v>
      </c>
      <c r="BP53" s="6">
        <f>BQ53*(J53^0.5)</f>
        <v>18.371173070873834</v>
      </c>
      <c r="BQ53" s="6">
        <v>7.5</v>
      </c>
      <c r="BR53" s="6">
        <v>18.2</v>
      </c>
      <c r="BS53" s="6">
        <f>BT53*(J53^0.5)</f>
        <v>9.7979589711327115</v>
      </c>
      <c r="BT53" s="6">
        <v>4</v>
      </c>
      <c r="BU53" s="6">
        <f>LN(BR53)-LN(BO53)</f>
        <v>-0.67092404377523529</v>
      </c>
      <c r="BV53" s="6">
        <f>(BS53^2)/(J53*(BR53^2))+(BP53^2)/(J53*(BO53^2))</f>
        <v>9.2686945562127115E-2</v>
      </c>
    </row>
    <row r="54" spans="1:139" x14ac:dyDescent="0.25">
      <c r="A54" s="5" t="s">
        <v>94</v>
      </c>
      <c r="B54" s="5" t="s">
        <v>105</v>
      </c>
      <c r="C54" s="5">
        <v>3200</v>
      </c>
      <c r="D54" s="7">
        <v>-1.32</v>
      </c>
      <c r="E54" s="11">
        <v>426</v>
      </c>
      <c r="F54" s="5" t="s">
        <v>64</v>
      </c>
      <c r="G54" s="5">
        <v>2</v>
      </c>
      <c r="H54" s="6">
        <v>2</v>
      </c>
      <c r="I54" s="6">
        <v>-33.6</v>
      </c>
      <c r="J54" s="5">
        <v>6</v>
      </c>
      <c r="AQ54" s="6">
        <v>696</v>
      </c>
      <c r="AR54" s="6">
        <f>AS54*(J54^0.5)</f>
        <v>156.76734353812338</v>
      </c>
      <c r="AS54" s="6">
        <v>64</v>
      </c>
      <c r="AT54" s="6">
        <v>822</v>
      </c>
      <c r="AU54" s="6">
        <f>AV54*(J54^0.5)</f>
        <v>178.81275122317197</v>
      </c>
      <c r="AV54" s="6">
        <v>73</v>
      </c>
      <c r="AW54" s="6">
        <f>LN(AT54)-LN(AQ54)</f>
        <v>0.16639073472175969</v>
      </c>
      <c r="AX54" s="6">
        <f>(AU54^2)/(J54*(AT54^2))+(AR54^2)/(J54*(AQ54^2))</f>
        <v>1.634236517811332E-2</v>
      </c>
      <c r="BG54" s="6">
        <v>20.2</v>
      </c>
      <c r="BH54" s="6">
        <f>BI54*(J54^0.5)</f>
        <v>6.3686733312362627</v>
      </c>
      <c r="BI54" s="6">
        <v>2.6</v>
      </c>
      <c r="BJ54" s="6">
        <v>25.4</v>
      </c>
      <c r="BK54" s="6">
        <f>BL54*(J54^0.5)</f>
        <v>7.8383671769061696</v>
      </c>
      <c r="BL54" s="6">
        <v>3.2</v>
      </c>
      <c r="BM54" s="6">
        <f>LN(BJ54)-LN(BG54)</f>
        <v>0.22906656961733152</v>
      </c>
      <c r="BN54" s="6">
        <f>(BK54^2)/(J54*(BJ54^2))+(BH54^2)/(J54*(BG54^2))</f>
        <v>3.2439034979040451E-2</v>
      </c>
      <c r="BO54" s="6">
        <v>49.8</v>
      </c>
      <c r="BP54" s="6">
        <f>BQ54*(J54^0.5)</f>
        <v>12.24744871391589</v>
      </c>
      <c r="BQ54" s="6">
        <v>5</v>
      </c>
      <c r="BR54" s="6">
        <v>54.7</v>
      </c>
      <c r="BS54" s="6">
        <f>BT54*(J54^0.5)</f>
        <v>13.227244611029162</v>
      </c>
      <c r="BT54" s="6">
        <v>5.4</v>
      </c>
      <c r="BU54" s="6">
        <f>LN(BR54)-LN(BO54)</f>
        <v>9.3848725397327915E-2</v>
      </c>
      <c r="BV54" s="6">
        <f>(BS54^2)/(J54*(BR54^2))+(BP54^2)/(J54*(BO54^2))</f>
        <v>1.9826178725049666E-2</v>
      </c>
    </row>
    <row r="55" spans="1:139" x14ac:dyDescent="0.25">
      <c r="A55" s="5" t="s">
        <v>62</v>
      </c>
      <c r="B55" s="5" t="s">
        <v>105</v>
      </c>
      <c r="C55" s="5">
        <v>3215</v>
      </c>
      <c r="D55" s="7">
        <v>-1.2</v>
      </c>
      <c r="E55" s="11">
        <v>489</v>
      </c>
      <c r="F55" s="5" t="s">
        <v>64</v>
      </c>
      <c r="G55" s="5">
        <v>5</v>
      </c>
      <c r="H55" s="6">
        <v>1.6</v>
      </c>
      <c r="I55" s="6">
        <v>-2.1</v>
      </c>
      <c r="J55" s="5">
        <v>6</v>
      </c>
      <c r="AA55" s="6">
        <v>7.90909</v>
      </c>
      <c r="AB55" s="6">
        <f>AC55*(J55^0.5)</f>
        <v>2.338160433973683</v>
      </c>
      <c r="AC55" s="6">
        <v>0.95455000000000023</v>
      </c>
      <c r="AD55" s="6">
        <f>AC55-AC140</f>
        <v>0.95455000000000023</v>
      </c>
      <c r="AE55" s="6">
        <f>AF55*(J55^0.5)</f>
        <v>2.0041235177503403</v>
      </c>
      <c r="AF55" s="6">
        <v>0.81817999999999991</v>
      </c>
      <c r="AG55" s="6">
        <f>LN(AD55)-LN(AA55)</f>
        <v>-2.1145279846551466</v>
      </c>
      <c r="AH55" s="6">
        <f>(AE55^2)/(J55*(AD55^2))+(AB55^2)/(J55*(AA55^2))</f>
        <v>0.74924975018329865</v>
      </c>
      <c r="DK55" s="6">
        <v>12.2727</v>
      </c>
      <c r="DL55" s="6">
        <f>DM55*(J55^0.5)</f>
        <v>2.2268311251641881</v>
      </c>
      <c r="DM55" s="6">
        <v>0.90910000000000046</v>
      </c>
      <c r="DN55" s="6">
        <v>15.9091</v>
      </c>
      <c r="DO55" s="6">
        <f>DP55*(J55^0.5)</f>
        <v>3.3401242132591413</v>
      </c>
      <c r="DP55" s="6">
        <v>1.3635999999999999</v>
      </c>
      <c r="DQ55" s="6">
        <f>LN(DN55)-LN(DK55)</f>
        <v>0.25951398913818391</v>
      </c>
      <c r="DR55" s="6">
        <f>(DO55^2)/(J55*(DN55^2))+(DL55^2)/(J55*(DK55^2))</f>
        <v>1.2833641124898125E-2</v>
      </c>
      <c r="DS55" s="6">
        <v>-3.1818200000000001</v>
      </c>
      <c r="DT55" s="6">
        <f>DU55*(J55^0.5)</f>
        <v>1.1133910676846657</v>
      </c>
      <c r="DU55" s="6">
        <v>0.45454</v>
      </c>
      <c r="DV55" s="6">
        <v>-3.1818200000000001</v>
      </c>
      <c r="DW55" s="6">
        <f>DX55*(J55^0.5)</f>
        <v>1.1133910676846657</v>
      </c>
      <c r="DX55" s="6">
        <v>0.45454</v>
      </c>
      <c r="DY55" s="6">
        <f>(((J55-1)*(DW55^2)+(J55-1)*(DT55^2))/(J55+J55-2))^0.5</f>
        <v>1.1133910676846657</v>
      </c>
      <c r="DZ55" s="6">
        <f>(DV55-DS55)/DY55</f>
        <v>0</v>
      </c>
      <c r="EA55" s="6">
        <f>((J55+J55)/(J55*J55))+(DZ55^2)/(2*(J55+J55))</f>
        <v>0.33333333333333331</v>
      </c>
      <c r="EB55" s="6">
        <f>ABS(-15.4545)</f>
        <v>15.454499999999999</v>
      </c>
      <c r="EC55" s="6">
        <f>ED55*(J55^0.5)</f>
        <v>1.1135380370692352</v>
      </c>
      <c r="ED55" s="6">
        <f>ABS(-0.454600000000001)</f>
        <v>0.454600000000001</v>
      </c>
      <c r="EE55" s="6">
        <f>ABS(-19.0909)</f>
        <v>19.090900000000001</v>
      </c>
      <c r="EF55" s="6">
        <f>EG55*(J55^0.5)</f>
        <v>3.3401242132591413</v>
      </c>
      <c r="EG55" s="6">
        <v>1.3635999999999999</v>
      </c>
      <c r="EH55" s="6">
        <f>LN(EE55)-LN(EB55)</f>
        <v>0.21131155865741347</v>
      </c>
      <c r="EI55" s="6">
        <f>(EF55^2)/(J55*(EE55^2))+(EC55^2)/(J55*(EB55^2))</f>
        <v>5.9670381877539938E-3</v>
      </c>
    </row>
    <row r="56" spans="1:139" x14ac:dyDescent="0.25">
      <c r="A56" s="5" t="s">
        <v>62</v>
      </c>
      <c r="B56" s="5" t="s">
        <v>105</v>
      </c>
      <c r="C56" s="5">
        <v>3215</v>
      </c>
      <c r="D56" s="7">
        <v>-1.2</v>
      </c>
      <c r="E56" s="11">
        <v>489</v>
      </c>
      <c r="F56" s="5" t="s">
        <v>64</v>
      </c>
      <c r="G56" s="5">
        <v>5</v>
      </c>
      <c r="H56" s="6">
        <v>2</v>
      </c>
      <c r="I56" s="6">
        <v>-2.1</v>
      </c>
      <c r="J56" s="5">
        <v>6</v>
      </c>
      <c r="AA56" s="6">
        <v>7.90909</v>
      </c>
      <c r="AB56" s="6">
        <f>AC56*(J56^0.5)</f>
        <v>2.338160433973683</v>
      </c>
      <c r="AC56" s="6">
        <v>0.95455000000000023</v>
      </c>
      <c r="AD56" s="6">
        <v>9.1363599999999998</v>
      </c>
      <c r="AE56" s="6">
        <f>AF56*(J56^0.5)</f>
        <v>2.0041480126477671</v>
      </c>
      <c r="AF56" s="6">
        <v>0.81818999999999953</v>
      </c>
      <c r="AG56" s="6">
        <f>LN(AD56)-LN(AA56)</f>
        <v>0.1442493257770523</v>
      </c>
      <c r="AH56" s="6">
        <f>(AE56^2)/(J56*(AD56^2))+(AB56^2)/(J56*(AA56^2))</f>
        <v>2.2585905190173006E-2</v>
      </c>
      <c r="DK56" s="6">
        <v>12.2727</v>
      </c>
      <c r="DL56" s="6">
        <f>DM56*(J56^0.5)</f>
        <v>2.2268311251641881</v>
      </c>
      <c r="DM56" s="6">
        <v>0.90910000000000046</v>
      </c>
      <c r="DN56" s="6">
        <v>12.7273</v>
      </c>
      <c r="DO56" s="6">
        <f>DP56*(J56^0.5)</f>
        <v>2.2268311251641881</v>
      </c>
      <c r="DP56" s="6">
        <v>0.90910000000000046</v>
      </c>
      <c r="DQ56" s="6">
        <f>LN(DN56)-LN(DK56)</f>
        <v>3.6372009250412951E-2</v>
      </c>
      <c r="DR56" s="6">
        <f>(DO56^2)/(J56*(DN56^2))+(DL56^2)/(J56*(DK56^2))</f>
        <v>1.0589223568341397E-2</v>
      </c>
      <c r="DS56" s="6">
        <v>-3.1818200000000001</v>
      </c>
      <c r="DT56" s="6">
        <f>DU56*(J56^0.5)</f>
        <v>1.1133910676846657</v>
      </c>
      <c r="DU56" s="6">
        <v>0.45454</v>
      </c>
      <c r="DV56" s="6">
        <v>-3.1818200000000001</v>
      </c>
      <c r="DW56" s="6">
        <f>DX56*(J56^0.5)</f>
        <v>1.1133910676846657</v>
      </c>
      <c r="DX56" s="6">
        <v>0.45454</v>
      </c>
      <c r="DY56" s="6">
        <f>(((J56-1)*(DW56^2)+(J56-1)*(DT56^2))/(J56+J56-2))^0.5</f>
        <v>1.1133910676846657</v>
      </c>
      <c r="DZ56" s="6">
        <f>(DV56-DS56)/DY56</f>
        <v>0</v>
      </c>
      <c r="EA56" s="6">
        <f>((J56+J56)/(J56*J56))+(DZ56^2)/(2*(J56+J56))</f>
        <v>0.33333333333333331</v>
      </c>
      <c r="EB56" s="6">
        <f>ABS(-15.4545)</f>
        <v>15.454499999999999</v>
      </c>
      <c r="EC56" s="6">
        <f>ED56*(J56^0.5)</f>
        <v>1.1135380370692352</v>
      </c>
      <c r="ED56" s="6">
        <f>ABS(-0.454600000000001)</f>
        <v>0.454600000000001</v>
      </c>
      <c r="EE56" s="6">
        <f>ABS(-15.9091)</f>
        <v>15.9091</v>
      </c>
      <c r="EF56" s="6">
        <f>EG56*(J56^0.5)</f>
        <v>2.2268311251641881</v>
      </c>
      <c r="EG56" s="6">
        <v>0.90910000000000046</v>
      </c>
      <c r="EH56" s="6">
        <f>LN(EE56)-LN(EB56)</f>
        <v>2.8991049482456344E-2</v>
      </c>
      <c r="EI56" s="6">
        <f>(EF56^2)/(J56*(EE56^2))+(EC56^2)/(J56*(EB56^2))</f>
        <v>4.1306323148601687E-3</v>
      </c>
    </row>
    <row r="57" spans="1:139" x14ac:dyDescent="0.25">
      <c r="A57" s="5" t="s">
        <v>95</v>
      </c>
      <c r="B57" s="5" t="s">
        <v>105</v>
      </c>
      <c r="C57" s="5">
        <v>4950</v>
      </c>
      <c r="D57" s="7">
        <v>1.3</v>
      </c>
      <c r="E57" s="11">
        <v>339</v>
      </c>
      <c r="F57" s="5" t="s">
        <v>13</v>
      </c>
      <c r="G57" s="5">
        <v>3</v>
      </c>
      <c r="H57" s="6">
        <v>1.2</v>
      </c>
      <c r="I57" s="6">
        <v>-1.8719999999999999</v>
      </c>
      <c r="J57" s="5">
        <v>3</v>
      </c>
      <c r="DK57" s="6">
        <v>2.0068000000000001</v>
      </c>
      <c r="DL57" s="6">
        <f>DM57*(J57^0.5)</f>
        <v>0.52962649593841116</v>
      </c>
      <c r="DM57" s="6">
        <v>0.30577999999999994</v>
      </c>
      <c r="DN57" s="6">
        <v>2.4919899999999999</v>
      </c>
      <c r="DO57" s="6">
        <f>DP57*(J57^0.5)</f>
        <v>0.79435314136723889</v>
      </c>
      <c r="DP57" s="6">
        <v>0.45862000000000025</v>
      </c>
      <c r="DQ57" s="6">
        <f>LN(DN57)-LN(DK57)</f>
        <v>0.21654017444810281</v>
      </c>
      <c r="DR57" s="6">
        <f>(DO57^2)/(J57*(DN57^2))+(DL57^2)/(J57*(DK57^2))</f>
        <v>5.7087065769434009E-2</v>
      </c>
      <c r="DS57" s="6">
        <v>-0.265625</v>
      </c>
      <c r="DT57" s="6">
        <f>DU57*(J57^0.5)</f>
        <v>1.5561402634505668</v>
      </c>
      <c r="DU57" s="6">
        <v>0.89843799999999996</v>
      </c>
      <c r="DV57" s="6">
        <v>0.671875</v>
      </c>
      <c r="DW57" s="6">
        <f>DX57*(J57^0.5)</f>
        <v>1.8267680059807814</v>
      </c>
      <c r="DX57" s="6">
        <v>1.0546850000000001</v>
      </c>
      <c r="DY57" s="6">
        <f>(((J57-1)*(DW57^2)+(J57-1)*(DT57^2))/(J57+J57-2))^0.5</f>
        <v>1.6968579591714505</v>
      </c>
      <c r="DZ57" s="6">
        <f>(DV57-DS57)/DY57</f>
        <v>0.55249173623098469</v>
      </c>
      <c r="EA57" s="6">
        <f>((J57+J57)/(J57*J57))+(DZ57^2)/(2*(J57+J57))</f>
        <v>0.69210392655029396</v>
      </c>
      <c r="EB57" s="6">
        <v>2.2031299999999998</v>
      </c>
      <c r="EC57" s="6">
        <f>ED57*(J57^0.5)</f>
        <v>1.299038105676658</v>
      </c>
      <c r="ED57" s="6">
        <v>0.75</v>
      </c>
      <c r="EE57" s="6">
        <v>1.875</v>
      </c>
      <c r="EF57" s="6">
        <f>EG57*(J57^0.5)</f>
        <v>1.46141786888624</v>
      </c>
      <c r="EG57" s="6">
        <v>0.84375</v>
      </c>
      <c r="EH57" s="6">
        <f>LN(EE57)-LN(EB57)</f>
        <v>-0.161270417097093</v>
      </c>
      <c r="EI57" s="6">
        <f>(EF57^2)/(J57*(EE57^2))+(EC57^2)/(J57*(EB57^2))</f>
        <v>0.31838901675787235</v>
      </c>
    </row>
    <row r="58" spans="1:139" x14ac:dyDescent="0.25">
      <c r="A58" s="5" t="s">
        <v>95</v>
      </c>
      <c r="B58" s="5" t="s">
        <v>105</v>
      </c>
      <c r="C58" s="5">
        <v>4950</v>
      </c>
      <c r="D58" s="7">
        <v>1.3</v>
      </c>
      <c r="E58" s="11">
        <v>339</v>
      </c>
      <c r="F58" s="5" t="s">
        <v>13</v>
      </c>
      <c r="G58" s="5">
        <v>3</v>
      </c>
      <c r="H58" s="6">
        <v>1.4</v>
      </c>
      <c r="I58" s="6">
        <v>-0.49629999999999797</v>
      </c>
      <c r="J58" s="5">
        <v>3</v>
      </c>
      <c r="DK58" s="6">
        <v>2.0068000000000001</v>
      </c>
      <c r="DL58" s="6">
        <f>DM58*(J58^0.5)</f>
        <v>0.52962649593841116</v>
      </c>
      <c r="DM58" s="6">
        <v>0.30577999999999994</v>
      </c>
      <c r="DN58" s="6">
        <v>2.7370000000000001</v>
      </c>
      <c r="DO58" s="6">
        <f>DP58*(J58^0.5)</f>
        <v>0.75652515172993373</v>
      </c>
      <c r="DP58" s="6">
        <v>0.43677999999999972</v>
      </c>
      <c r="DQ58" s="6">
        <f>LN(DN58)-LN(DK58)</f>
        <v>0.31032101643058108</v>
      </c>
      <c r="DR58" s="6">
        <f>(DO58^2)/(J58*(DN58^2))+(DL58^2)/(J58*(DK58^2))</f>
        <v>4.868409556958346E-2</v>
      </c>
      <c r="DS58" s="6">
        <v>-0.265625</v>
      </c>
      <c r="DT58" s="6">
        <f>DU58*(J58^0.5)</f>
        <v>1.5561402634505668</v>
      </c>
      <c r="DU58" s="6">
        <v>0.89843799999999996</v>
      </c>
      <c r="DV58" s="6">
        <v>0.86718799999999996</v>
      </c>
      <c r="DW58" s="6">
        <f>DX58*(J58^0.5)</f>
        <v>2.3003747826499925</v>
      </c>
      <c r="DX58" s="6">
        <v>1.328122</v>
      </c>
      <c r="DY58" s="6">
        <f>(((J58-1)*(DW58^2)+(J58-1)*(DT58^2))/(J58+J58-2))^0.5</f>
        <v>1.9638351076635736</v>
      </c>
      <c r="DZ58" s="6">
        <f>(DV58-DS58)/DY58</f>
        <v>0.57683712628385464</v>
      </c>
      <c r="EA58" s="6">
        <f>((J58+J58)/(J58*J58))+(DZ58^2)/(2*(J58+J58))</f>
        <v>0.69439508918828463</v>
      </c>
      <c r="EB58" s="6">
        <v>2.2031299999999998</v>
      </c>
      <c r="EC58" s="6">
        <f>ED58*(J58^0.5)</f>
        <v>1.299038105676658</v>
      </c>
      <c r="ED58" s="6">
        <v>0.75</v>
      </c>
      <c r="EE58" s="6">
        <v>1.96875</v>
      </c>
      <c r="EF58" s="6">
        <f>EG58*(J58^0.5)</f>
        <v>2.0297557003738156</v>
      </c>
      <c r="EG58" s="6">
        <v>1.1718799999999998</v>
      </c>
      <c r="EH58" s="6">
        <f>LN(EE58)-LN(EB58)</f>
        <v>-0.11248025292766095</v>
      </c>
      <c r="EI58" s="6">
        <f>(EF58^2)/(J58*(EE58^2))+(EC58^2)/(J58*(EB58^2))</f>
        <v>0.47020043021859287</v>
      </c>
    </row>
    <row r="59" spans="1:139" x14ac:dyDescent="0.25">
      <c r="A59" s="5" t="s">
        <v>95</v>
      </c>
      <c r="B59" s="5" t="s">
        <v>105</v>
      </c>
      <c r="C59" s="5">
        <v>4950</v>
      </c>
      <c r="D59" s="7">
        <v>1.3</v>
      </c>
      <c r="E59" s="11">
        <v>339</v>
      </c>
      <c r="F59" s="5" t="s">
        <v>13</v>
      </c>
      <c r="G59" s="5">
        <v>3</v>
      </c>
      <c r="H59" s="6">
        <v>2.8</v>
      </c>
      <c r="I59" s="6">
        <v>-3.1326999999999998</v>
      </c>
      <c r="J59" s="5">
        <v>3</v>
      </c>
      <c r="DK59" s="6">
        <v>2.0068000000000001</v>
      </c>
      <c r="DL59" s="6">
        <f>DM59*(J59^0.5)</f>
        <v>0.52962649593841116</v>
      </c>
      <c r="DM59" s="6">
        <v>0.30577999999999994</v>
      </c>
      <c r="DN59" s="6">
        <v>2.2615699999999999</v>
      </c>
      <c r="DO59" s="6">
        <f>DP59*(J59^0.5)</f>
        <v>0.41600396296189301</v>
      </c>
      <c r="DP59" s="6">
        <v>0.24018000000000006</v>
      </c>
      <c r="DQ59" s="6">
        <f>LN(DN59)-LN(DK59)</f>
        <v>0.11951784873613081</v>
      </c>
      <c r="DR59" s="6">
        <f>(DO59^2)/(J59*(DN59^2))+(DL59^2)/(J59*(DK59^2))</f>
        <v>3.4495765602814962E-2</v>
      </c>
      <c r="DS59" s="6">
        <v>-0.265625</v>
      </c>
      <c r="DT59" s="6">
        <f>DU59*(J59^0.5)</f>
        <v>1.5561402634505668</v>
      </c>
      <c r="DU59" s="6">
        <v>0.89843799999999996</v>
      </c>
      <c r="DV59" s="6">
        <v>-0.22656299999999999</v>
      </c>
      <c r="DW59" s="6">
        <f>DX59*(J59^0.5)</f>
        <v>1.8944323028292669</v>
      </c>
      <c r="DX59" s="6">
        <v>1.0937509999999999</v>
      </c>
      <c r="DY59" s="6">
        <f>(((J59-1)*(DW59^2)+(J59-1)*(DT59^2))/(J59+J59-2))^0.5</f>
        <v>1.7335579409894264</v>
      </c>
      <c r="DZ59" s="6">
        <f>(DV59-DS59)/DY59</f>
        <v>2.2532849393949544E-2</v>
      </c>
      <c r="EA59" s="6">
        <f>((J59+J59)/(J59*J59))+(DZ59^2)/(2*(J59+J59))</f>
        <v>0.66670897744181745</v>
      </c>
      <c r="EB59" s="6">
        <v>2.2031299999999998</v>
      </c>
      <c r="EC59" s="6">
        <f>ED59*(J59^0.5)</f>
        <v>1.299038105676658</v>
      </c>
      <c r="ED59" s="6">
        <v>0.75</v>
      </c>
      <c r="EE59" s="6">
        <v>2.4375</v>
      </c>
      <c r="EF59" s="6">
        <f>EG59*(J59^0.5)</f>
        <v>2.1109369217245693</v>
      </c>
      <c r="EG59" s="6">
        <v>1.21875</v>
      </c>
      <c r="EH59" s="6">
        <f>LN(EE59)-LN(EB59)</f>
        <v>0.10109384737039806</v>
      </c>
      <c r="EI59" s="6">
        <f>(EF59^2)/(J59*(EE59^2))+(EC59^2)/(J59*(EB59^2))</f>
        <v>0.36588901675787239</v>
      </c>
    </row>
    <row r="60" spans="1:139" x14ac:dyDescent="0.25">
      <c r="A60" s="5" t="s">
        <v>95</v>
      </c>
      <c r="B60" s="5" t="s">
        <v>105</v>
      </c>
      <c r="C60" s="5">
        <v>4950</v>
      </c>
      <c r="D60" s="7">
        <v>1.3</v>
      </c>
      <c r="E60" s="11">
        <v>339</v>
      </c>
      <c r="F60" s="5" t="s">
        <v>13</v>
      </c>
      <c r="G60" s="5">
        <v>3</v>
      </c>
      <c r="H60" s="6">
        <v>3.6</v>
      </c>
      <c r="I60" s="6">
        <v>-4.0502000000000002</v>
      </c>
      <c r="J60" s="5">
        <v>3</v>
      </c>
      <c r="DK60" s="6">
        <v>2.0068000000000001</v>
      </c>
      <c r="DL60" s="6">
        <f>DM60*(J60^0.5)</f>
        <v>0.52962649593841116</v>
      </c>
      <c r="DM60" s="6">
        <v>0.30577999999999994</v>
      </c>
      <c r="DN60" s="6">
        <v>1.87347</v>
      </c>
      <c r="DO60" s="6">
        <f>DP60*(J60^0.5)</f>
        <v>0.34005353504999747</v>
      </c>
      <c r="DP60" s="6">
        <v>0.19632999999999989</v>
      </c>
      <c r="DQ60" s="6">
        <f>LN(DN60)-LN(DK60)</f>
        <v>-6.8749087314810553E-2</v>
      </c>
      <c r="DR60" s="6">
        <f>(DO60^2)/(J60*(DN60^2))+(DL60^2)/(J60*(DK60^2))</f>
        <v>3.4199166436498209E-2</v>
      </c>
      <c r="DS60" s="6">
        <v>-0.265625</v>
      </c>
      <c r="DT60" s="6">
        <f>DU60*(J60^0.5)</f>
        <v>1.5561402634505668</v>
      </c>
      <c r="DU60" s="6">
        <v>0.89843799999999996</v>
      </c>
      <c r="DV60" s="6">
        <v>7.8125E-3</v>
      </c>
      <c r="DW60" s="6">
        <f>DX60*(J60^0.5)</f>
        <v>1.0148735200598891</v>
      </c>
      <c r="DX60" s="6">
        <v>0.5859375</v>
      </c>
      <c r="DY60" s="6">
        <f>(((J60-1)*(DW60^2)+(J60-1)*(DT60^2))/(J60+J60-2))^0.5</f>
        <v>1.3136858036172023</v>
      </c>
      <c r="DZ60" s="6">
        <f>(DV60-DS60)/DY60</f>
        <v>0.20814528043699368</v>
      </c>
      <c r="EA60" s="6">
        <f>((J60+J60)/(J60*J60))+(DZ60^2)/(2*(J60+J60))</f>
        <v>0.67027703814734951</v>
      </c>
      <c r="EB60" s="6">
        <v>2.2031299999999998</v>
      </c>
      <c r="EC60" s="6">
        <f>ED60*(J60^0.5)</f>
        <v>1.299038105676658</v>
      </c>
      <c r="ED60" s="6">
        <v>0.75</v>
      </c>
      <c r="EE60" s="6">
        <v>1.92188</v>
      </c>
      <c r="EF60" s="6">
        <f>EG60*(J60^0.5)</f>
        <v>1.380219327027411</v>
      </c>
      <c r="EG60" s="6">
        <v>0.79686999999999997</v>
      </c>
      <c r="EH60" s="6">
        <f>LN(EE60)-LN(EB60)</f>
        <v>-0.13657520288408942</v>
      </c>
      <c r="EI60" s="6">
        <f>(EF60^2)/(J60*(EE60^2))+(EC60^2)/(J60*(EB60^2))</f>
        <v>0.28780744009494086</v>
      </c>
    </row>
    <row r="61" spans="1:139" x14ac:dyDescent="0.25">
      <c r="A61" s="5" t="s">
        <v>96</v>
      </c>
      <c r="B61" s="5" t="s">
        <v>106</v>
      </c>
      <c r="C61" s="5">
        <v>4700</v>
      </c>
      <c r="D61" s="7">
        <v>-1.2</v>
      </c>
      <c r="E61" s="11">
        <v>339</v>
      </c>
      <c r="F61" s="5" t="s">
        <v>13</v>
      </c>
      <c r="G61" s="5">
        <v>3</v>
      </c>
      <c r="H61" s="6">
        <v>1.6</v>
      </c>
      <c r="I61" s="6">
        <v>-0.55000000000000004</v>
      </c>
      <c r="J61" s="5">
        <v>4</v>
      </c>
      <c r="K61" s="6">
        <v>66.666700000000006</v>
      </c>
      <c r="L61" s="6">
        <f>M61*(J61^0.5)</f>
        <v>6.3491999999999962</v>
      </c>
      <c r="M61" s="6">
        <v>3.1745999999999981</v>
      </c>
      <c r="N61" s="6">
        <v>53.4392</v>
      </c>
      <c r="O61" s="6">
        <f>P61*(J61^0.5)</f>
        <v>2.1163999999999987</v>
      </c>
      <c r="P61" s="6">
        <v>1.0581999999999994</v>
      </c>
      <c r="Q61" s="6">
        <f>LN(N61)-LN(K61)</f>
        <v>-0.22116101882334505</v>
      </c>
      <c r="R61" s="6">
        <f>(O61^2)/(J61*(N61^2))+(L61^2)/(J61*(K61^2))</f>
        <v>2.6596838456656524E-3</v>
      </c>
      <c r="CM61" s="6">
        <v>1.4915400000000001</v>
      </c>
      <c r="CN61" s="6">
        <f>CO61*(J61^0.5)</f>
        <v>0.15513999999999983</v>
      </c>
      <c r="CO61" s="6">
        <v>7.7569999999999917E-2</v>
      </c>
      <c r="CP61" s="6">
        <v>1.66056</v>
      </c>
      <c r="CQ61" s="6">
        <f>CR61*(J61^0.5)</f>
        <v>0.46510000000000007</v>
      </c>
      <c r="CR61" s="6">
        <v>0.23255000000000003</v>
      </c>
      <c r="CS61" s="6">
        <f>LN(CP61)-LN(CM61)</f>
        <v>0.10734575162452131</v>
      </c>
      <c r="CT61" s="6">
        <f>(CQ61^2)/(J61*(CP61^2))+(CN61^2)/(J61*(CM61^2))</f>
        <v>2.231676662678252E-2</v>
      </c>
      <c r="DK61" s="6">
        <v>2.3557299999999999</v>
      </c>
      <c r="DL61" s="6">
        <f>DM61*(J61^0.5)</f>
        <v>0.50593999999999983</v>
      </c>
      <c r="DM61" s="6">
        <v>0.25296999999999992</v>
      </c>
      <c r="DN61" s="6">
        <v>1.8181799999999999</v>
      </c>
      <c r="DO61" s="6">
        <f>DP61*(J61^0.5)</f>
        <v>0.56918000000000024</v>
      </c>
      <c r="DP61" s="6">
        <v>0.28459000000000012</v>
      </c>
      <c r="DQ61" s="6">
        <f>LN(DN61)-LN(DK61)</f>
        <v>-0.25901465744834562</v>
      </c>
      <c r="DR61" s="6">
        <f>(DO61^2)/(J61*(DN61^2))+(DL61^2)/(J61*(DK61^2))</f>
        <v>3.6031500303437394E-2</v>
      </c>
      <c r="DS61" s="6">
        <v>3.0933299999999999</v>
      </c>
      <c r="DT61" s="6">
        <f>DU61*(J61^0.5)</f>
        <v>1.2088999999999999</v>
      </c>
      <c r="DU61" s="6">
        <v>0.60444999999999993</v>
      </c>
      <c r="DV61" s="6">
        <v>1.24444</v>
      </c>
      <c r="DW61" s="6">
        <f>DX61*(J61^0.5)</f>
        <v>0.42668000000000017</v>
      </c>
      <c r="DX61" s="6">
        <v>0.21334000000000009</v>
      </c>
      <c r="DY61" s="6">
        <f>(((J61-1)*(DW61^2)+(J61-1)*(DT61^2))/(J61+J61-2))^0.5</f>
        <v>0.90650290468370809</v>
      </c>
      <c r="DZ61" s="6">
        <f>(DV61-DS61)/DY61</f>
        <v>-2.0395853013235565</v>
      </c>
      <c r="EA61" s="6">
        <f>((J61+J61)/(J61*J61))+(DZ61^2)/(2*(J61+J61))</f>
        <v>0.75999426258594394</v>
      </c>
      <c r="EB61" s="6">
        <v>5.3837799999999998</v>
      </c>
      <c r="EC61" s="6">
        <f>ED61*(J61^0.5)</f>
        <v>1.6865000000000006</v>
      </c>
      <c r="ED61" s="6">
        <v>0.84325000000000028</v>
      </c>
      <c r="EE61" s="6">
        <v>3.0486499999999999</v>
      </c>
      <c r="EF61" s="6">
        <f>EG61*(J61^0.5)</f>
        <v>0.51892000000000049</v>
      </c>
      <c r="EG61" s="6">
        <v>0.25946000000000025</v>
      </c>
      <c r="EH61" s="6">
        <f>LN(EE61)-LN(EB61)</f>
        <v>-0.5686918600127342</v>
      </c>
      <c r="EI61" s="6">
        <f>(EF61^2)/(J61*(EE61^2))+(EC61^2)/(J61*(EB61^2))</f>
        <v>3.1775410194951954E-2</v>
      </c>
    </row>
    <row r="62" spans="1:139" x14ac:dyDescent="0.25">
      <c r="A62" s="5" t="s">
        <v>50</v>
      </c>
      <c r="B62" s="5" t="s">
        <v>105</v>
      </c>
      <c r="C62" s="5">
        <v>4500</v>
      </c>
      <c r="D62" s="7">
        <v>-1.2</v>
      </c>
      <c r="E62" s="11">
        <v>431.7</v>
      </c>
      <c r="F62" s="5" t="s">
        <v>13</v>
      </c>
      <c r="G62" s="5">
        <v>3</v>
      </c>
      <c r="H62" s="6">
        <v>1.63</v>
      </c>
      <c r="I62" s="6">
        <v>-1.38</v>
      </c>
      <c r="J62" s="5">
        <v>4</v>
      </c>
    </row>
    <row r="63" spans="1:139" x14ac:dyDescent="0.25">
      <c r="A63" s="5" t="s">
        <v>32</v>
      </c>
      <c r="B63" s="5" t="s">
        <v>105</v>
      </c>
      <c r="C63" s="5">
        <v>3200</v>
      </c>
      <c r="D63" s="7">
        <v>-1.7</v>
      </c>
      <c r="E63" s="11">
        <v>570</v>
      </c>
      <c r="F63" s="5" t="s">
        <v>64</v>
      </c>
      <c r="G63" s="5">
        <v>6</v>
      </c>
      <c r="H63" s="6">
        <v>1.57</v>
      </c>
      <c r="I63" s="6">
        <v>-11.91</v>
      </c>
      <c r="J63" s="5">
        <v>4</v>
      </c>
      <c r="S63" s="6">
        <v>1.0538099999999999</v>
      </c>
      <c r="T63" s="6">
        <f>U63*(J63^0.5)</f>
        <v>0.17938000000000009</v>
      </c>
      <c r="U63" s="6">
        <v>8.9690000000000047E-2</v>
      </c>
      <c r="V63" s="6">
        <v>1.17713</v>
      </c>
      <c r="W63" s="6">
        <f>X63*(J63^0.5)</f>
        <v>0.29147999999999996</v>
      </c>
      <c r="X63" s="6">
        <v>0.14573999999999998</v>
      </c>
      <c r="Y63" s="6">
        <f>LN(V63)-LN(S63)</f>
        <v>0.11066710426160534</v>
      </c>
      <c r="Z63" s="6">
        <f>(W63^2)/(J63*(V63^2))+(T63^2)/(J63*(S63^2))</f>
        <v>2.2572567616972222E-2</v>
      </c>
      <c r="AQ63" s="6">
        <v>116.592</v>
      </c>
      <c r="AR63" s="6">
        <f>AS63*(J63^0.5)</f>
        <v>15.693999999999988</v>
      </c>
      <c r="AS63" s="6">
        <v>7.8469999999999942</v>
      </c>
      <c r="AT63" s="6">
        <v>149.10300000000001</v>
      </c>
      <c r="AU63" s="6">
        <f>AV63*(J63^0.5)</f>
        <v>56.053999999999974</v>
      </c>
      <c r="AV63" s="6">
        <v>28.026999999999987</v>
      </c>
      <c r="AW63" s="6">
        <f>LN(AT63)-LN(AQ63)</f>
        <v>0.24595668136469317</v>
      </c>
      <c r="AX63" s="6">
        <f>(AU63^2)/(J63*(AT63^2))+(AR63^2)/(J63*(AQ63^2))</f>
        <v>3.986269971943867E-2</v>
      </c>
      <c r="CU63" s="6">
        <v>0.87012999999999996</v>
      </c>
      <c r="CV63" s="6">
        <f>CW63*(J63^0.5)</f>
        <v>0.16922999999999999</v>
      </c>
      <c r="CW63" s="6">
        <v>8.4614999999999996E-2</v>
      </c>
      <c r="CX63" s="6">
        <v>0.65864100000000003</v>
      </c>
      <c r="CY63" s="6">
        <f>CZ63*(J63^0.5)</f>
        <v>9.2207999999999846E-2</v>
      </c>
      <c r="CZ63" s="6">
        <v>4.6103999999999923E-2</v>
      </c>
      <c r="DA63" s="6">
        <f>LN(CX63)-LN(CU63)</f>
        <v>-0.27846400450402908</v>
      </c>
      <c r="DB63" s="6">
        <f>(CY63^2)/(J63*(CX63^2))+(CV63^2)/(J63*(CU63^2))</f>
        <v>1.4356228108352926E-2</v>
      </c>
    </row>
    <row r="64" spans="1:139" x14ac:dyDescent="0.25">
      <c r="A64" s="5" t="s">
        <v>32</v>
      </c>
      <c r="B64" s="5" t="s">
        <v>105</v>
      </c>
      <c r="C64" s="5">
        <v>3200</v>
      </c>
      <c r="D64" s="7">
        <v>-1.7</v>
      </c>
      <c r="E64" s="11">
        <v>570</v>
      </c>
      <c r="F64" s="5" t="s">
        <v>64</v>
      </c>
      <c r="G64" s="5">
        <v>6</v>
      </c>
      <c r="H64" s="6">
        <v>1.57</v>
      </c>
      <c r="I64" s="6">
        <v>-11.91</v>
      </c>
      <c r="J64" s="5">
        <v>4</v>
      </c>
      <c r="S64" s="6">
        <v>0.76233200000000001</v>
      </c>
      <c r="T64" s="6">
        <f>U64*(J64^0.5)</f>
        <v>0.15694999999999992</v>
      </c>
      <c r="U64" s="6">
        <v>7.8474999999999961E-2</v>
      </c>
      <c r="V64" s="6">
        <v>1.3452900000000001</v>
      </c>
      <c r="W64" s="6">
        <f>X64*(J64^0.5)</f>
        <v>0.49327999999999994</v>
      </c>
      <c r="X64" s="6">
        <v>0.24663999999999997</v>
      </c>
      <c r="Y64" s="6">
        <f>LN(V64)-LN(S64)</f>
        <v>0.5679827258406509</v>
      </c>
      <c r="Z64" s="6">
        <f>(W64^2)/(J64*(V64^2))+(T64^2)/(J64*(S64^2))</f>
        <v>4.4208855558214237E-2</v>
      </c>
      <c r="AQ64" s="6">
        <v>139.01300000000001</v>
      </c>
      <c r="AR64" s="6">
        <f>AS64*(J64^0.5)</f>
        <v>24.663999999999987</v>
      </c>
      <c r="AS64" s="6">
        <v>12.331999999999994</v>
      </c>
      <c r="AT64" s="6">
        <v>168.161</v>
      </c>
      <c r="AU64" s="6">
        <f>AV64*(J64^0.5)</f>
        <v>15.69599999999997</v>
      </c>
      <c r="AV64" s="6">
        <v>7.8479999999999848</v>
      </c>
      <c r="AW64" s="6">
        <f>LN(AT64)-LN(AQ64)</f>
        <v>0.19035439989103065</v>
      </c>
      <c r="AX64" s="6">
        <f>(AU64^2)/(J64*(AT64^2))+(AR64^2)/(J64*(AQ64^2))</f>
        <v>1.0047712081904931E-2</v>
      </c>
      <c r="CU64" s="6">
        <v>0.81053900000000001</v>
      </c>
      <c r="CV64" s="6">
        <f>CW64*(J64^0.5)</f>
        <v>0.10759399999999997</v>
      </c>
      <c r="CW64" s="6">
        <v>5.3796999999999984E-2</v>
      </c>
      <c r="CX64" s="6">
        <v>0.61438599999999999</v>
      </c>
      <c r="CY64" s="6">
        <f>CZ64*(J64^0.5)</f>
        <v>0.10779200000000011</v>
      </c>
      <c r="CZ64" s="6">
        <v>5.3896000000000055E-2</v>
      </c>
      <c r="DA64" s="6">
        <f>LN(CX64)-LN(CU64)</f>
        <v>-0.27707606334796586</v>
      </c>
      <c r="DB64" s="6">
        <f>(CY64^2)/(J64*(CX64^2))+(CV64^2)/(J64*(CU64^2))</f>
        <v>1.2100613580255753E-2</v>
      </c>
    </row>
    <row r="65" spans="1:165" x14ac:dyDescent="0.25">
      <c r="A65" s="5" t="s">
        <v>47</v>
      </c>
      <c r="B65" s="5" t="s">
        <v>105</v>
      </c>
      <c r="C65" s="5">
        <v>3200</v>
      </c>
      <c r="D65" s="7">
        <v>-1.7</v>
      </c>
      <c r="E65" s="11">
        <v>570</v>
      </c>
      <c r="F65" s="5" t="s">
        <v>64</v>
      </c>
      <c r="G65" s="5">
        <v>4</v>
      </c>
      <c r="H65" s="6">
        <v>1.55</v>
      </c>
      <c r="I65" s="6">
        <v>-11.91</v>
      </c>
      <c r="J65" s="5">
        <v>4</v>
      </c>
      <c r="BW65" s="6">
        <v>1.67</v>
      </c>
      <c r="BX65" s="6">
        <f>BW65*0.177653778456014</f>
        <v>0.29668181002154337</v>
      </c>
      <c r="BZ65" s="6">
        <v>1.62</v>
      </c>
      <c r="CA65" s="6">
        <f>BZ65*0.177653778456014</f>
        <v>0.28779912109874267</v>
      </c>
      <c r="CC65" s="6">
        <f>LN(BZ65)-LN(BW65)</f>
        <v>-3.0397477184370969E-2</v>
      </c>
      <c r="CD65" s="6">
        <f>(CA65^2)/(J65*(BZ65^2))+(BX65^2)/(J65*(BW65^2))</f>
        <v>1.5780432499849249E-2</v>
      </c>
      <c r="CE65" s="6">
        <v>0.5</v>
      </c>
      <c r="CF65" s="6">
        <f>CE65*0.204504797231107</f>
        <v>0.10225239861555351</v>
      </c>
      <c r="CH65" s="6">
        <v>0.51</v>
      </c>
      <c r="CI65" s="6">
        <f>CH65*0.204504797231107</f>
        <v>0.10429744658786458</v>
      </c>
      <c r="CK65" s="6">
        <f>LN(CH65)-LN(CE65)</f>
        <v>1.9802627296179653E-2</v>
      </c>
      <c r="CL65" s="6">
        <f>(CI65^2)/(J65*(CH65^2))+(CF65^2)/(J65*(CE65^2))</f>
        <v>2.0911106045268097E-2</v>
      </c>
    </row>
    <row r="66" spans="1:165" x14ac:dyDescent="0.25">
      <c r="A66" s="5" t="s">
        <v>47</v>
      </c>
      <c r="B66" s="5" t="s">
        <v>105</v>
      </c>
      <c r="C66" s="5">
        <v>3200</v>
      </c>
      <c r="D66" s="7">
        <v>-1.7</v>
      </c>
      <c r="E66" s="11">
        <v>570</v>
      </c>
      <c r="F66" s="5" t="s">
        <v>64</v>
      </c>
      <c r="G66" s="5">
        <v>4</v>
      </c>
      <c r="H66" s="6">
        <v>1.55</v>
      </c>
      <c r="I66" s="6">
        <v>-11.91</v>
      </c>
      <c r="J66" s="5">
        <v>4</v>
      </c>
      <c r="BW66" s="6">
        <v>1.54</v>
      </c>
      <c r="BX66" s="6">
        <f>BW66*0.177653778456014</f>
        <v>0.27358681882226155</v>
      </c>
      <c r="BZ66" s="6">
        <v>1.86</v>
      </c>
      <c r="CA66" s="6">
        <f>BZ66*0.177653778456014</f>
        <v>0.33043602792818605</v>
      </c>
      <c r="CC66" s="6">
        <f>LN(BZ66)-LN(BW66)</f>
        <v>0.18879407129957215</v>
      </c>
      <c r="CD66" s="6">
        <f>(CA66^2)/(J66*(BZ66^2))+(BX66^2)/(J66*(BW66^2))</f>
        <v>1.5780432499849249E-2</v>
      </c>
      <c r="CE66" s="6">
        <v>0.49</v>
      </c>
      <c r="CF66" s="6">
        <f>CE66*0.204504797231107</f>
        <v>0.10020735064324243</v>
      </c>
      <c r="CH66" s="6">
        <v>0.51</v>
      </c>
      <c r="CI66" s="6">
        <f>CH66*0.204504797231107</f>
        <v>0.10429744658786458</v>
      </c>
      <c r="CK66" s="6">
        <f>LN(CH66)-LN(CE66)</f>
        <v>4.0005334613699151E-2</v>
      </c>
      <c r="CL66" s="6">
        <f>(CI66^2)/(J66*(CH66^2))+(CF66^2)/(J66*(CE66^2))</f>
        <v>2.0911106045268097E-2</v>
      </c>
    </row>
    <row r="67" spans="1:165" x14ac:dyDescent="0.25">
      <c r="A67" s="5" t="s">
        <v>97</v>
      </c>
      <c r="B67" s="5" t="s">
        <v>105</v>
      </c>
      <c r="C67" s="5">
        <v>3214</v>
      </c>
      <c r="D67" s="7">
        <v>-1.7</v>
      </c>
      <c r="E67" s="11">
        <v>643</v>
      </c>
      <c r="F67" s="5" t="s">
        <v>64</v>
      </c>
      <c r="G67" s="5">
        <v>4</v>
      </c>
      <c r="H67" s="6">
        <v>1.9</v>
      </c>
      <c r="I67" s="6">
        <v>-9.19</v>
      </c>
      <c r="J67" s="5">
        <v>4</v>
      </c>
      <c r="BO67" s="6">
        <v>260</v>
      </c>
      <c r="BP67" s="6">
        <f>BO67*0.303565572078806</f>
        <v>78.927048740489568</v>
      </c>
      <c r="BR67" s="6">
        <v>297</v>
      </c>
      <c r="BS67" s="6">
        <f>BR67*0.303565572078806</f>
        <v>90.158974907405394</v>
      </c>
      <c r="BU67" s="6">
        <f>LN(BR67)-LN(BO67)</f>
        <v>0.1330505077871722</v>
      </c>
      <c r="BV67" s="6">
        <f>(BS67^2)/(J67*(BR67^2))+(BP67^2)/(J67*(BO67^2))</f>
        <v>4.6076028275766387E-2</v>
      </c>
    </row>
    <row r="68" spans="1:165" x14ac:dyDescent="0.25">
      <c r="A68" s="5" t="s">
        <v>51</v>
      </c>
      <c r="B68" s="5" t="s">
        <v>105</v>
      </c>
      <c r="C68" s="5">
        <v>3200</v>
      </c>
      <c r="D68" s="7">
        <v>-1.7</v>
      </c>
      <c r="E68" s="11">
        <v>570</v>
      </c>
      <c r="F68" s="5" t="s">
        <v>64</v>
      </c>
      <c r="G68" s="5">
        <v>3</v>
      </c>
      <c r="H68" s="6">
        <v>1.45</v>
      </c>
      <c r="I68" s="6">
        <v>-2.5</v>
      </c>
      <c r="J68" s="5">
        <v>4</v>
      </c>
      <c r="CM68" s="6">
        <v>320.291</v>
      </c>
      <c r="CN68" s="6">
        <f>CO68*(J68^0.5)</f>
        <v>21.436000000000035</v>
      </c>
      <c r="CO68" s="6">
        <v>10.718000000000018</v>
      </c>
      <c r="CP68" s="6">
        <v>348.05599999999998</v>
      </c>
      <c r="CQ68" s="6">
        <f>CR68*(J68^0.5)</f>
        <v>20.666000000000054</v>
      </c>
      <c r="CR68" s="6">
        <v>10.333000000000027</v>
      </c>
      <c r="CS68" s="6">
        <f>LN(CP68)-LN(CM68)</f>
        <v>8.3133428805714615E-2</v>
      </c>
      <c r="CT68" s="6">
        <f>(CQ68^2)/(J68*(CP68^2))+(CN68^2)/(J68*(CM68^2))</f>
        <v>2.001156321143456E-3</v>
      </c>
      <c r="DK68" s="6">
        <v>524.67499999999995</v>
      </c>
      <c r="DL68" s="6">
        <f>DM68*(J68^0.5)</f>
        <v>20.7800000000002</v>
      </c>
      <c r="DM68" s="6">
        <v>10.3900000000001</v>
      </c>
      <c r="DN68" s="6">
        <v>524.67499999999995</v>
      </c>
      <c r="DO68" s="6">
        <f>DP68*(J68^0.5)</f>
        <v>20.7800000000002</v>
      </c>
      <c r="DP68" s="6">
        <v>10.3900000000001</v>
      </c>
      <c r="DQ68" s="6">
        <f>LN(DN68)-LN(DK68)</f>
        <v>0</v>
      </c>
      <c r="DR68" s="6">
        <f>(DO68^2)/(J68*(DN68^2))+(DL68^2)/(J68*(DK68^2))</f>
        <v>7.8429662905519387E-4</v>
      </c>
    </row>
    <row r="69" spans="1:165" x14ac:dyDescent="0.25">
      <c r="A69" s="5" t="s">
        <v>51</v>
      </c>
      <c r="B69" s="5" t="s">
        <v>105</v>
      </c>
      <c r="C69" s="5">
        <v>3200</v>
      </c>
      <c r="D69" s="7">
        <v>-1.7</v>
      </c>
      <c r="E69" s="11">
        <v>570</v>
      </c>
      <c r="F69" s="5" t="s">
        <v>64</v>
      </c>
      <c r="G69" s="5">
        <v>3</v>
      </c>
      <c r="H69" s="6">
        <v>1.45</v>
      </c>
      <c r="I69" s="6">
        <v>-3.9</v>
      </c>
      <c r="J69" s="5">
        <v>4</v>
      </c>
      <c r="CM69" s="6">
        <v>315.416</v>
      </c>
      <c r="CN69" s="6">
        <f>CO69*(J69^0.5)</f>
        <v>20.673999999999978</v>
      </c>
      <c r="CO69" s="6">
        <v>10.336999999999989</v>
      </c>
      <c r="CP69" s="6">
        <v>345.09699999999998</v>
      </c>
      <c r="CQ69" s="6">
        <f>CR69*(J69^0.5)</f>
        <v>22.966000000000008</v>
      </c>
      <c r="CR69" s="6">
        <v>11.483000000000004</v>
      </c>
      <c r="CS69" s="6">
        <f>LN(CP69)-LN(CM69)</f>
        <v>8.9933134458772379E-2</v>
      </c>
      <c r="CT69" s="6">
        <f>(CQ69^2)/(J69*(CP69^2))+(CN69^2)/(J69*(CM69^2))</f>
        <v>2.1812486364910766E-3</v>
      </c>
    </row>
    <row r="70" spans="1:165" x14ac:dyDescent="0.25">
      <c r="A70" s="5" t="s">
        <v>54</v>
      </c>
      <c r="B70" s="5" t="s">
        <v>105</v>
      </c>
      <c r="C70" s="5">
        <v>3200</v>
      </c>
      <c r="D70" s="7">
        <v>-1.7</v>
      </c>
      <c r="E70" s="11">
        <v>570</v>
      </c>
      <c r="F70" s="5" t="s">
        <v>64</v>
      </c>
      <c r="G70" s="5">
        <v>5</v>
      </c>
      <c r="H70" s="6">
        <v>1.45</v>
      </c>
      <c r="I70" s="6">
        <v>-17.8</v>
      </c>
      <c r="J70" s="5">
        <v>4</v>
      </c>
      <c r="EJ70" s="6">
        <v>351.87200000000001</v>
      </c>
      <c r="EK70" s="6">
        <f>EL70*(J70^0.5)</f>
        <v>7.48599999999999</v>
      </c>
      <c r="EL70" s="6">
        <v>3.742999999999995</v>
      </c>
      <c r="EM70" s="6">
        <v>467.91399999999999</v>
      </c>
      <c r="EN70" s="6">
        <f>EO70*(J70^0.5)</f>
        <v>14.974000000000046</v>
      </c>
      <c r="EO70" s="6">
        <v>7.4870000000000232</v>
      </c>
      <c r="EP70" s="6">
        <f>LN(EM70)-LN(EJ70)</f>
        <v>0.2850170452450973</v>
      </c>
      <c r="EQ70" s="6">
        <f>(EN70^2)/(J70*(EM70^2))+(EK70^2)/(J70*(EJ70^2))</f>
        <v>3.6917979928121996E-4</v>
      </c>
    </row>
    <row r="71" spans="1:165" x14ac:dyDescent="0.25">
      <c r="A71" s="5" t="s">
        <v>54</v>
      </c>
      <c r="B71" s="5" t="s">
        <v>105</v>
      </c>
      <c r="C71" s="5">
        <v>3200</v>
      </c>
      <c r="D71" s="7">
        <v>-1.7</v>
      </c>
      <c r="E71" s="11">
        <v>570</v>
      </c>
      <c r="F71" s="5" t="s">
        <v>64</v>
      </c>
      <c r="G71" s="5">
        <v>5</v>
      </c>
      <c r="H71" s="6">
        <v>1.45</v>
      </c>
      <c r="I71" s="6">
        <v>-17.8</v>
      </c>
      <c r="J71" s="5">
        <v>4</v>
      </c>
      <c r="EJ71" s="6">
        <v>355.61500000000001</v>
      </c>
      <c r="EK71" s="6">
        <f>EL71*(J71^0.5)</f>
        <v>14.973999999999933</v>
      </c>
      <c r="EL71" s="6">
        <v>7.4869999999999663</v>
      </c>
      <c r="EM71" s="6">
        <v>434.22500000000002</v>
      </c>
      <c r="EN71" s="6">
        <f>EO71*(J71^0.5)</f>
        <v>14.97199999999998</v>
      </c>
      <c r="EO71" s="6">
        <v>7.48599999999999</v>
      </c>
      <c r="EP71" s="6">
        <f>LN(EM71)-LN(EJ71)</f>
        <v>0.19971414796275067</v>
      </c>
      <c r="EQ71" s="6">
        <f>(EN71^2)/(J71*(EM71^2))+(EK71^2)/(J71*(EJ71^2))</f>
        <v>7.4047142216848326E-4</v>
      </c>
    </row>
    <row r="72" spans="1:165" ht="13.2" customHeight="1" x14ac:dyDescent="0.25">
      <c r="A72" s="5" t="s">
        <v>60</v>
      </c>
      <c r="B72" s="5" t="s">
        <v>105</v>
      </c>
      <c r="C72" s="5">
        <v>3200</v>
      </c>
      <c r="D72" s="7">
        <v>-1.7</v>
      </c>
      <c r="E72" s="11">
        <v>560</v>
      </c>
      <c r="F72" s="5" t="s">
        <v>64</v>
      </c>
      <c r="G72" s="5">
        <v>10</v>
      </c>
      <c r="H72" s="6">
        <v>1.45</v>
      </c>
      <c r="I72" s="6">
        <v>-17.8</v>
      </c>
      <c r="J72" s="5">
        <v>4</v>
      </c>
      <c r="K72" s="6">
        <v>217.285</v>
      </c>
      <c r="L72" s="6">
        <f>M72*(J72^0.5)</f>
        <v>52.860000000000014</v>
      </c>
      <c r="M72" s="6">
        <v>26.430000000000007</v>
      </c>
      <c r="N72" s="6">
        <v>285.286</v>
      </c>
      <c r="O72" s="6">
        <f>P72*(J72^0.5)</f>
        <v>105.71399999999994</v>
      </c>
      <c r="P72" s="6">
        <v>52.856999999999971</v>
      </c>
      <c r="Q72" s="6">
        <f>LN(N72)-LN(K72)</f>
        <v>0.27228232997465707</v>
      </c>
      <c r="R72" s="6">
        <f>(O72^2)/(J72*(N72^2))+(L72^2)/(J72*(K72^2))</f>
        <v>4.9123328885051491E-2</v>
      </c>
      <c r="AA72" s="6">
        <v>9.5337399999999999</v>
      </c>
      <c r="AB72" s="6">
        <f>AC72*(J72^0.5)</f>
        <v>1.6197200000000009</v>
      </c>
      <c r="AC72" s="6">
        <v>0.80986000000000047</v>
      </c>
      <c r="AD72" s="6">
        <v>8.9079800000000002</v>
      </c>
      <c r="AE72" s="6">
        <f>AF72*(J72^0.5)</f>
        <v>0.66255999999999915</v>
      </c>
      <c r="AF72" s="6">
        <v>0.33127999999999957</v>
      </c>
      <c r="AG72" s="6">
        <f>LN(AD72)-LN(AA72)</f>
        <v>-6.7889581370833785E-2</v>
      </c>
      <c r="AH72" s="6">
        <f>(AE72^2)/(J72*(AD72^2))+(AB72^2)/(J72*(AA72^2))</f>
        <v>8.5989774373187722E-3</v>
      </c>
      <c r="AI72" s="6">
        <v>0.883436</v>
      </c>
      <c r="AJ72" s="6">
        <f>AK72*(J72^0.5)</f>
        <v>0.14723799999999998</v>
      </c>
      <c r="AK72" s="6">
        <v>7.361899999999999E-2</v>
      </c>
      <c r="AL72" s="6">
        <v>0.84662599999999999</v>
      </c>
      <c r="AM72" s="6">
        <f>AN72*(J72^0.5)</f>
        <v>7.3620000000000019E-2</v>
      </c>
      <c r="AN72" s="6">
        <v>3.6810000000000009E-2</v>
      </c>
      <c r="AO72" s="6">
        <f>LN(AL72)-LN(AI72)</f>
        <v>-4.2559811278625737E-2</v>
      </c>
      <c r="AP72" s="6">
        <f>(AM72^2)/(J72*(AL72^2))+(AJ72^2)/(J72*(AI72^2))</f>
        <v>8.8346957042719221E-3</v>
      </c>
      <c r="BG72" s="6">
        <v>12.4604</v>
      </c>
      <c r="BH72" s="6">
        <f>BI72*(J72^0.5)</f>
        <v>2.1817999999999991</v>
      </c>
      <c r="BI72" s="6">
        <v>1.0908999999999995</v>
      </c>
      <c r="BJ72" s="6">
        <v>6.8994299999999997</v>
      </c>
      <c r="BK72" s="6">
        <f>BL72*(J72^0.5)</f>
        <v>1.7664600000000004</v>
      </c>
      <c r="BL72" s="6">
        <v>0.88323000000000018</v>
      </c>
      <c r="BM72" s="6">
        <f>LN(BJ72)-LN(BG72)</f>
        <v>-0.59111681607748201</v>
      </c>
      <c r="BN72" s="6">
        <f>(BK72^2)/(J72*(BJ72^2))+(BH72^2)/(J72*(BG72^2))</f>
        <v>2.4052710302717772E-2</v>
      </c>
      <c r="BO72" s="6">
        <v>4.5489199999999999</v>
      </c>
      <c r="BP72" s="6">
        <f>BQ72*(J72^0.5)</f>
        <v>1.2467600000000001</v>
      </c>
      <c r="BQ72" s="6">
        <v>0.62338000000000005</v>
      </c>
      <c r="BR72" s="6">
        <v>4.5466499999999996</v>
      </c>
      <c r="BS72" s="6">
        <f>BT72*(J72^0.5)</f>
        <v>1.6623400000000004</v>
      </c>
      <c r="BT72" s="6">
        <v>0.83117000000000019</v>
      </c>
      <c r="BU72" s="6">
        <f>LN(BR72)-LN(BO72)</f>
        <v>-4.9914409918905278E-4</v>
      </c>
      <c r="BV72" s="6">
        <f>(BS72^2)/(J72*(BR72^2))+(BP72^2)/(J72*(BO72^2))</f>
        <v>5.2198968685710084E-2</v>
      </c>
    </row>
    <row r="73" spans="1:165" x14ac:dyDescent="0.25">
      <c r="A73" s="5" t="s">
        <v>60</v>
      </c>
      <c r="B73" s="5" t="s">
        <v>105</v>
      </c>
      <c r="C73" s="5">
        <v>3200</v>
      </c>
      <c r="D73" s="7">
        <v>-1.7</v>
      </c>
      <c r="E73" s="11">
        <v>560</v>
      </c>
      <c r="F73" s="5" t="s">
        <v>64</v>
      </c>
      <c r="G73" s="5">
        <v>10</v>
      </c>
      <c r="H73" s="6">
        <v>1.45</v>
      </c>
      <c r="I73" s="6">
        <v>-17.8</v>
      </c>
      <c r="J73" s="5">
        <v>4</v>
      </c>
      <c r="K73" s="6">
        <v>286.85700000000003</v>
      </c>
      <c r="L73" s="6">
        <f>M73*(J73^0.5)</f>
        <v>50</v>
      </c>
      <c r="M73" s="6">
        <v>25</v>
      </c>
      <c r="N73" s="6">
        <v>337.714</v>
      </c>
      <c r="O73" s="6">
        <f>P73*(J73^0.5)</f>
        <v>71.427999999999997</v>
      </c>
      <c r="P73" s="6">
        <v>35.713999999999999</v>
      </c>
      <c r="Q73" s="6">
        <f>LN(N73)-LN(K73)</f>
        <v>0.16321554969841401</v>
      </c>
      <c r="R73" s="6">
        <f>(O73^2)/(J73*(N73^2))+(L73^2)/(J73*(K73^2))</f>
        <v>1.8778901877415318E-2</v>
      </c>
      <c r="AA73" s="6">
        <v>9.2024500000000007</v>
      </c>
      <c r="AB73" s="6">
        <f>AC73*(J73^0.5)</f>
        <v>1.0306800000000003</v>
      </c>
      <c r="AC73" s="6">
        <v>0.51534000000000013</v>
      </c>
      <c r="AD73" s="6">
        <v>10.1595</v>
      </c>
      <c r="AE73" s="6">
        <f>AF73*(J73^0.5)</f>
        <v>0.88340000000000174</v>
      </c>
      <c r="AF73" s="6">
        <v>0.44170000000000087</v>
      </c>
      <c r="AG73" s="6">
        <f>LN(AD73)-LN(AA73)</f>
        <v>9.8939475390818821E-2</v>
      </c>
      <c r="AH73" s="6">
        <f>(AE73^2)/(J73*(AD73^2))+(AB73^2)/(J73*(AA73^2))</f>
        <v>5.0262443946422191E-3</v>
      </c>
      <c r="AI73" s="6">
        <v>0.883436</v>
      </c>
      <c r="AJ73" s="6">
        <f>AK73*(J73^0.5)</f>
        <v>7.3617999999999961E-2</v>
      </c>
      <c r="AK73" s="6">
        <v>3.6808999999999981E-2</v>
      </c>
      <c r="AL73" s="6">
        <v>0.95705499999999999</v>
      </c>
      <c r="AM73" s="6">
        <f>AN73*(J73^0.5)</f>
        <v>0.14722999999999997</v>
      </c>
      <c r="AN73" s="6">
        <v>7.3614999999999986E-2</v>
      </c>
      <c r="AO73" s="6">
        <f>LN(AL73)-LN(AI73)</f>
        <v>8.004201109242616E-2</v>
      </c>
      <c r="AP73" s="6">
        <f>(AM73^2)/(J73*(AL73^2))+(AJ73^2)/(J73*(AI73^2))</f>
        <v>7.6524503703873656E-3</v>
      </c>
      <c r="BG73" s="6">
        <v>7.0011700000000001</v>
      </c>
      <c r="BH73" s="6">
        <f>BI73*(J73^0.5)</f>
        <v>4.363859999999999</v>
      </c>
      <c r="BI73" s="6">
        <v>2.1819299999999995</v>
      </c>
      <c r="BJ73" s="6">
        <v>7.1029</v>
      </c>
      <c r="BK73" s="6">
        <f>BL73*(J73^0.5)</f>
        <v>2.3891600000000004</v>
      </c>
      <c r="BL73" s="6">
        <v>1.1945800000000002</v>
      </c>
      <c r="BM73" s="6">
        <f>LN(BJ73)-LN(BG73)</f>
        <v>1.4425873412568402E-2</v>
      </c>
      <c r="BN73" s="6">
        <f>(BK73^2)/(J73*(BJ73^2))+(BH73^2)/(J73*(BG73^2))</f>
        <v>0.12541227936340171</v>
      </c>
      <c r="BO73" s="6">
        <v>6.46645</v>
      </c>
      <c r="BP73" s="6">
        <f>BQ73*(J73^0.5)</f>
        <v>0.41558000000000028</v>
      </c>
      <c r="BQ73" s="6">
        <v>0.20779000000000014</v>
      </c>
      <c r="BR73" s="6">
        <v>5.8927500000000004</v>
      </c>
      <c r="BS73" s="6">
        <f>BT73*(J73^0.5)</f>
        <v>1.5584399999999992</v>
      </c>
      <c r="BT73" s="6">
        <v>0.77921999999999958</v>
      </c>
      <c r="BU73" s="6">
        <f>LN(BR73)-LN(BO73)</f>
        <v>-9.2904489943319568E-2</v>
      </c>
      <c r="BV73" s="6">
        <f>(BS73^2)/(J73*(BR73^2))+(BP73^2)/(J73*(BO73^2))</f>
        <v>1.8518310417861745E-2</v>
      </c>
    </row>
    <row r="74" spans="1:165" x14ac:dyDescent="0.25">
      <c r="A74" s="5" t="s">
        <v>34</v>
      </c>
      <c r="B74" s="5" t="s">
        <v>105</v>
      </c>
      <c r="C74" s="1">
        <v>4327</v>
      </c>
      <c r="D74" s="7">
        <v>1.3</v>
      </c>
      <c r="E74" s="11">
        <v>476.8</v>
      </c>
      <c r="F74" s="5" t="s">
        <v>13</v>
      </c>
      <c r="G74" s="5">
        <v>3</v>
      </c>
      <c r="H74" s="6">
        <v>1.91</v>
      </c>
      <c r="I74" s="6">
        <v>-2</v>
      </c>
      <c r="J74" s="5">
        <v>3</v>
      </c>
      <c r="K74" s="6">
        <v>18.22945</v>
      </c>
      <c r="L74" s="6">
        <f>K74*0.233878078976262</f>
        <v>4.2634687467938193</v>
      </c>
      <c r="N74" s="6">
        <v>18.271925</v>
      </c>
      <c r="O74" s="6">
        <f>N74*0.233878078976262</f>
        <v>4.2734027181983363</v>
      </c>
      <c r="Q74" s="6">
        <f>LN(N74)-LN(K74)</f>
        <v>2.3273106381176412E-3</v>
      </c>
      <c r="R74" s="6">
        <f>(O74^2)/(J74*(N74^2))+(L74^2)/(J74*(K74^2))</f>
        <v>3.6465970550417767E-2</v>
      </c>
      <c r="EB74" s="6">
        <v>0.70073375000000004</v>
      </c>
      <c r="EC74" s="6">
        <f>EB74*0.286204573369976</f>
        <v>0.20055320396469345</v>
      </c>
      <c r="EE74" s="6">
        <v>0.63382000000000005</v>
      </c>
      <c r="EF74" s="6">
        <f>EE74*0.286204573369976</f>
        <v>0.1814021826933582</v>
      </c>
      <c r="EH74" s="6">
        <f>LN(EE74)-LN(EB74)</f>
        <v>-0.10036299788137959</v>
      </c>
      <c r="EI74" s="6">
        <f>(EF74^2)/(J74*(EE74^2))+(EC74^2)/(J74*(EB74^2))</f>
        <v>5.460870521192665E-2</v>
      </c>
    </row>
    <row r="75" spans="1:165" x14ac:dyDescent="0.25">
      <c r="A75" s="5" t="s">
        <v>34</v>
      </c>
      <c r="B75" s="5" t="s">
        <v>105</v>
      </c>
      <c r="C75" s="1">
        <v>4327</v>
      </c>
      <c r="D75" s="7">
        <v>1.3</v>
      </c>
      <c r="E75" s="11">
        <v>476.8</v>
      </c>
      <c r="F75" s="5" t="s">
        <v>13</v>
      </c>
      <c r="G75" s="5">
        <v>3</v>
      </c>
      <c r="H75" s="6">
        <v>3.51</v>
      </c>
      <c r="I75" s="6">
        <v>-4</v>
      </c>
      <c r="J75" s="5">
        <v>3</v>
      </c>
      <c r="K75" s="6">
        <v>18.22945</v>
      </c>
      <c r="L75" s="6">
        <f>K75*0.233878078976262</f>
        <v>4.2634687467938193</v>
      </c>
      <c r="N75" s="6">
        <v>19.100574999999999</v>
      </c>
      <c r="O75" s="6">
        <f t="shared" ref="O75:O79" si="3">N75*0.233878078976262</f>
        <v>4.4672057883420155</v>
      </c>
      <c r="Q75" s="6">
        <f>LN(N75)-LN(K75)</f>
        <v>4.6680021125411031E-2</v>
      </c>
      <c r="R75" s="6">
        <f>(O75^2)/(J75*(N75^2))+(L75^2)/(J75*(K75^2))</f>
        <v>3.646597055041776E-2</v>
      </c>
      <c r="EB75" s="6">
        <v>0.70073375000000004</v>
      </c>
      <c r="EC75" s="6">
        <f>EB75*0.286204573369976</f>
        <v>0.20055320396469345</v>
      </c>
      <c r="EE75" s="6">
        <v>0.70350599999999996</v>
      </c>
      <c r="EF75" s="6">
        <f t="shared" ref="EF75:EF79" si="4">EE75*0.286204573369976</f>
        <v>0.20134663459321833</v>
      </c>
      <c r="EH75" s="6">
        <f>LN(EE75)-LN(EB75)</f>
        <v>3.9484049665893806E-3</v>
      </c>
      <c r="EI75" s="6">
        <f>(EF75^2)/(J75*(EE75^2))+(EC75^2)/(J75*(EB75^2))</f>
        <v>5.460870521192665E-2</v>
      </c>
    </row>
    <row r="76" spans="1:165" x14ac:dyDescent="0.25">
      <c r="A76" s="5" t="s">
        <v>34</v>
      </c>
      <c r="B76" s="5" t="s">
        <v>105</v>
      </c>
      <c r="C76" s="1">
        <v>4327</v>
      </c>
      <c r="D76" s="7">
        <v>1.3</v>
      </c>
      <c r="E76" s="11">
        <v>476.8</v>
      </c>
      <c r="F76" s="5" t="s">
        <v>13</v>
      </c>
      <c r="G76" s="5">
        <v>3</v>
      </c>
      <c r="H76" s="6">
        <v>1.91</v>
      </c>
      <c r="I76" s="6">
        <v>-2</v>
      </c>
      <c r="J76" s="5">
        <v>3</v>
      </c>
      <c r="K76" s="6">
        <v>18.7606</v>
      </c>
      <c r="L76" s="6">
        <f>K76*0.233878078976262</f>
        <v>4.3876930884420613</v>
      </c>
      <c r="N76" s="6">
        <v>20.587800000000001</v>
      </c>
      <c r="O76" s="6">
        <f t="shared" si="3"/>
        <v>4.815035114347487</v>
      </c>
      <c r="Q76" s="6">
        <f>LN(N76)-LN(K76)</f>
        <v>9.2939741337521475E-2</v>
      </c>
      <c r="R76" s="6">
        <f>(O76^2)/(J76*(N76^2))+(L76^2)/(J76*(K76^2))</f>
        <v>3.6465970550417767E-2</v>
      </c>
      <c r="EB76" s="6">
        <v>0.7139137499999999</v>
      </c>
      <c r="EC76" s="6">
        <f>EB76*0.286204573369976</f>
        <v>0.20432538024170968</v>
      </c>
      <c r="EE76" s="6">
        <v>0.85834049999999995</v>
      </c>
      <c r="EF76" s="6">
        <f t="shared" si="4"/>
        <v>0.24566097660867189</v>
      </c>
      <c r="EH76" s="6">
        <f>LN(EE76)-LN(EB76)</f>
        <v>0.18423871718588095</v>
      </c>
      <c r="EI76" s="6">
        <f>(EF76^2)/(J76*(EE76^2))+(EC76^2)/(J76*(EB76^2))</f>
        <v>5.460870521192665E-2</v>
      </c>
    </row>
    <row r="77" spans="1:165" x14ac:dyDescent="0.25">
      <c r="A77" s="5" t="s">
        <v>34</v>
      </c>
      <c r="B77" s="5" t="s">
        <v>105</v>
      </c>
      <c r="C77" s="1">
        <v>4327</v>
      </c>
      <c r="D77" s="7">
        <v>1.3</v>
      </c>
      <c r="E77" s="11">
        <v>476.8</v>
      </c>
      <c r="F77" s="5" t="s">
        <v>13</v>
      </c>
      <c r="G77" s="5">
        <v>3</v>
      </c>
      <c r="H77" s="6">
        <v>3.51</v>
      </c>
      <c r="I77" s="6">
        <v>-4</v>
      </c>
      <c r="J77" s="5">
        <v>3</v>
      </c>
      <c r="K77" s="6">
        <v>18.7606</v>
      </c>
      <c r="L77" s="6">
        <f>K77*0.233878078976262</f>
        <v>4.3876930884420613</v>
      </c>
      <c r="N77" s="6">
        <v>19.971699999999998</v>
      </c>
      <c r="O77" s="6">
        <f t="shared" si="3"/>
        <v>4.6709428298902118</v>
      </c>
      <c r="Q77" s="6">
        <f>LN(N77)-LN(K77)</f>
        <v>6.2557345487038951E-2</v>
      </c>
      <c r="R77" s="6">
        <f>(O77^2)/(J77*(N77^2))+(L77^2)/(J77*(K77^2))</f>
        <v>3.6465970550417767E-2</v>
      </c>
      <c r="EB77" s="6">
        <v>0.7139137499999999</v>
      </c>
      <c r="EC77" s="6">
        <f>EB77*0.286204573369976</f>
        <v>0.20432538024170968</v>
      </c>
      <c r="EE77" s="6">
        <v>0.81204074999999998</v>
      </c>
      <c r="EF77" s="6">
        <f t="shared" si="4"/>
        <v>0.23240977641278535</v>
      </c>
      <c r="EH77" s="6">
        <f>LN(EE77)-LN(EB77)</f>
        <v>0.12878836690797865</v>
      </c>
      <c r="EI77" s="6">
        <f>(EF77^2)/(J77*(EE77^2))+(EC77^2)/(J77*(EB77^2))</f>
        <v>5.460870521192665E-2</v>
      </c>
    </row>
    <row r="78" spans="1:165" x14ac:dyDescent="0.25">
      <c r="A78" s="5" t="s">
        <v>34</v>
      </c>
      <c r="B78" s="5" t="s">
        <v>105</v>
      </c>
      <c r="C78" s="1">
        <v>4327</v>
      </c>
      <c r="D78" s="7">
        <v>1.3</v>
      </c>
      <c r="E78" s="11">
        <v>476.8</v>
      </c>
      <c r="F78" s="5" t="s">
        <v>13</v>
      </c>
      <c r="G78" s="5">
        <v>3</v>
      </c>
      <c r="H78" s="6">
        <v>1.91</v>
      </c>
      <c r="I78" s="6">
        <v>-2</v>
      </c>
      <c r="J78" s="5">
        <v>3</v>
      </c>
      <c r="K78" s="6">
        <v>20.035399999999999</v>
      </c>
      <c r="L78" s="6">
        <f>K78*0.233878078976262</f>
        <v>4.6858408635209994</v>
      </c>
      <c r="N78" s="6">
        <v>21.990100000000002</v>
      </c>
      <c r="O78" s="6">
        <f t="shared" si="3"/>
        <v>5.1430023444958994</v>
      </c>
      <c r="Q78" s="6">
        <f>LN(N78)-LN(K78)</f>
        <v>9.3091643127979129E-2</v>
      </c>
      <c r="R78" s="6">
        <f>(O78^2)/(J78*(N78^2))+(L78^2)/(J78*(K78^2))</f>
        <v>3.6465970550417767E-2</v>
      </c>
      <c r="EB78" s="6">
        <v>0.83019025000000002</v>
      </c>
      <c r="EC78" s="6">
        <f>EB78*0.286204573369976</f>
        <v>0.23760424631716373</v>
      </c>
      <c r="EE78" s="6">
        <v>0.97719599999999995</v>
      </c>
      <c r="EF78" s="6">
        <f t="shared" si="4"/>
        <v>0.27967796427884706</v>
      </c>
      <c r="EH78" s="6">
        <f>LN(EE78)-LN(EB78)</f>
        <v>0.16303235465539107</v>
      </c>
      <c r="EI78" s="6">
        <f>(EF78^2)/(J78*(EE78^2))+(EC78^2)/(J78*(EB78^2))</f>
        <v>5.4608705211926657E-2</v>
      </c>
    </row>
    <row r="79" spans="1:165" x14ac:dyDescent="0.25">
      <c r="A79" s="5" t="s">
        <v>34</v>
      </c>
      <c r="B79" s="5" t="s">
        <v>105</v>
      </c>
      <c r="C79" s="1">
        <v>4327</v>
      </c>
      <c r="D79" s="7">
        <v>1.3</v>
      </c>
      <c r="E79" s="11">
        <v>476.8</v>
      </c>
      <c r="F79" s="5" t="s">
        <v>13</v>
      </c>
      <c r="G79" s="5">
        <v>3</v>
      </c>
      <c r="H79" s="6">
        <v>3.51</v>
      </c>
      <c r="I79" s="6">
        <v>-4</v>
      </c>
      <c r="J79" s="5">
        <v>3</v>
      </c>
      <c r="K79" s="6">
        <v>20.035399999999999</v>
      </c>
      <c r="L79" s="6">
        <f>K79*0.233878078976262</f>
        <v>4.6858408635209994</v>
      </c>
      <c r="N79" s="6">
        <v>20.035425</v>
      </c>
      <c r="O79" s="6">
        <f t="shared" si="3"/>
        <v>4.6858467104729744</v>
      </c>
      <c r="Q79" s="6">
        <f>LN(N79)-LN(K79)</f>
        <v>1.2477906308205888E-6</v>
      </c>
      <c r="R79" s="6">
        <f>(O79^2)/(J79*(N79^2))+(L79^2)/(J79*(K79^2))</f>
        <v>3.6465970550417767E-2</v>
      </c>
      <c r="EB79" s="6">
        <v>0.83019025000000002</v>
      </c>
      <c r="EC79" s="6">
        <f>EB79*0.286204573369976</f>
        <v>0.23760424631716373</v>
      </c>
      <c r="EE79" s="6">
        <v>0.82522650000000008</v>
      </c>
      <c r="EF79" s="6">
        <f t="shared" si="4"/>
        <v>0.23618359836609853</v>
      </c>
      <c r="EH79" s="6">
        <f>LN(EE79)-LN(EB79)</f>
        <v>-5.9969972834212626E-3</v>
      </c>
      <c r="EI79" s="6">
        <f>(EF79^2)/(J79*(EE79^2))+(EC79^2)/(J79*(EB79^2))</f>
        <v>5.4608705211926657E-2</v>
      </c>
    </row>
    <row r="80" spans="1:165" x14ac:dyDescent="0.25">
      <c r="A80" s="5" t="s">
        <v>45</v>
      </c>
      <c r="B80" s="1" t="s">
        <v>107</v>
      </c>
      <c r="C80" s="1">
        <v>4763</v>
      </c>
      <c r="D80" s="7">
        <v>1.42</v>
      </c>
      <c r="E80" s="11">
        <v>303</v>
      </c>
      <c r="F80" s="5" t="s">
        <v>13</v>
      </c>
      <c r="G80" s="5">
        <v>2</v>
      </c>
      <c r="H80" s="6">
        <v>2.7</v>
      </c>
      <c r="I80" s="6">
        <v>7</v>
      </c>
      <c r="J80" s="5">
        <v>4</v>
      </c>
      <c r="K80" s="6">
        <v>0.33</v>
      </c>
      <c r="L80" s="6">
        <v>0.03</v>
      </c>
      <c r="N80" s="6">
        <v>0.43</v>
      </c>
      <c r="O80" s="6">
        <v>0.08</v>
      </c>
      <c r="Q80" s="6">
        <f>LN(N80)-LN(K80)</f>
        <v>0.26469255422708216</v>
      </c>
      <c r="R80" s="6">
        <f>(O80^2)/(J80*(N80^2))+(L80^2)/(J80*(K80^2))</f>
        <v>1.0719441824707571E-2</v>
      </c>
      <c r="S80" s="6">
        <v>6.35</v>
      </c>
      <c r="T80" s="6">
        <v>0.73</v>
      </c>
      <c r="V80" s="6">
        <v>8.92</v>
      </c>
      <c r="W80" s="6">
        <v>0.89</v>
      </c>
      <c r="Y80" s="6">
        <f>LN(V80)-LN(S80)</f>
        <v>0.33984113368731772</v>
      </c>
      <c r="Z80" s="6">
        <f>(W80^2)/(J80*(V80^2))+(T80^2)/(J80*(S80^2))</f>
        <v>5.7927884137605832E-3</v>
      </c>
      <c r="AA80" s="6">
        <v>66.11</v>
      </c>
      <c r="AB80" s="6">
        <v>7.96</v>
      </c>
      <c r="AD80" s="6">
        <v>71.17</v>
      </c>
      <c r="AE80" s="6">
        <v>5.13</v>
      </c>
      <c r="AG80" s="6">
        <f>LN(AD80)-LN(AA80)</f>
        <v>7.3751359965693375E-2</v>
      </c>
      <c r="AH80" s="6">
        <f>(AE80^2)/(J80*(AD80^2))+(AB80^2)/(J80*(AA80^2))</f>
        <v>4.9232794068318608E-3</v>
      </c>
      <c r="AI80" s="6">
        <v>2.85</v>
      </c>
      <c r="AJ80" s="6">
        <v>0.2</v>
      </c>
      <c r="AL80" s="6">
        <v>3.05</v>
      </c>
      <c r="AM80" s="6">
        <v>0.26</v>
      </c>
      <c r="AO80" s="6">
        <f>LN(AL80)-LN(AI80)</f>
        <v>6.7822596338761088E-2</v>
      </c>
      <c r="AP80" s="6">
        <f>(AM80^2)/(J80*(AL80^2))+(AJ80^2)/(J80*(AI80^2))</f>
        <v>3.0478639821286675E-3</v>
      </c>
      <c r="AQ80" s="6">
        <v>35.19</v>
      </c>
      <c r="AR80" s="6">
        <v>3.7</v>
      </c>
      <c r="AT80" s="6">
        <v>42.57</v>
      </c>
      <c r="AU80" s="6">
        <v>9.2799999999999994</v>
      </c>
      <c r="AW80" s="6">
        <f>LN(AT80)-LN(AQ80)</f>
        <v>0.19038782850656721</v>
      </c>
      <c r="AX80" s="6">
        <f>(AU80^2)/(J80*(AT80^2))+(AR80^2)/(J80*(AQ80^2))</f>
        <v>1.4644123531426257E-2</v>
      </c>
      <c r="BG80" s="6">
        <v>34.369999999999997</v>
      </c>
      <c r="BH80" s="6">
        <v>6.56</v>
      </c>
      <c r="BJ80" s="6">
        <v>60.89</v>
      </c>
      <c r="BK80" s="6">
        <v>9.68</v>
      </c>
      <c r="BM80" s="6">
        <f>LN(BJ80)-LN(BG80)</f>
        <v>0.57188486675874062</v>
      </c>
      <c r="BN80" s="6">
        <f>(BK80^2)/(J80*(BJ80^2))+(BH80^2)/(J80*(BG80^2))</f>
        <v>1.5425557266699298E-2</v>
      </c>
      <c r="BO80" s="6">
        <v>14.09</v>
      </c>
      <c r="BP80" s="6">
        <v>3.22</v>
      </c>
      <c r="BR80" s="6">
        <v>25.14</v>
      </c>
      <c r="BS80" s="6">
        <v>6.51</v>
      </c>
      <c r="BU80" s="6">
        <f>LN(BR80)-LN(BO80)</f>
        <v>0.57899487725151255</v>
      </c>
      <c r="BV80" s="6">
        <f>(BS80^2)/(J80*(BR80^2))+(BP80^2)/(J80*(BO80^2))</f>
        <v>2.9820350148439242E-2</v>
      </c>
      <c r="BW80" s="6">
        <v>223.85</v>
      </c>
      <c r="BX80" s="6">
        <v>111.93</v>
      </c>
      <c r="BZ80" s="6">
        <v>309.73</v>
      </c>
      <c r="CA80" s="6">
        <v>104.75</v>
      </c>
      <c r="CC80" s="6">
        <f>LN(BZ80)-LN(BW80)</f>
        <v>0.32472476553749985</v>
      </c>
      <c r="CD80" s="6">
        <f>(CA80^2)/(J80*(BZ80^2))+(BX80^2)/(J80*(BW80^2))</f>
        <v>9.1100019694310697E-2</v>
      </c>
      <c r="CE80" s="6">
        <v>38.11</v>
      </c>
      <c r="CF80" s="6">
        <v>17.03</v>
      </c>
      <c r="CH80" s="6">
        <v>57.98</v>
      </c>
      <c r="CI80" s="6">
        <v>42.59</v>
      </c>
      <c r="CK80" s="6">
        <f>LN(CH80)-LN(CE80)</f>
        <v>0.41962140860774078</v>
      </c>
      <c r="CL80" s="6">
        <f>(CI80^2)/(J80*(CH80^2))+(CF80^2)/(J80*(CE80^2))</f>
        <v>0.18481787087659607</v>
      </c>
      <c r="DK80" s="6">
        <v>352.39</v>
      </c>
      <c r="DL80" s="6">
        <v>29.81</v>
      </c>
      <c r="DN80" s="6">
        <v>461.39</v>
      </c>
      <c r="DO80" s="6">
        <v>35.17</v>
      </c>
      <c r="DQ80" s="6">
        <f>LN(DN80)-LN(DK80)</f>
        <v>0.26950515552127019</v>
      </c>
      <c r="DR80" s="6">
        <f>(DO80^2)/(J80*(DN80^2))+(DL80^2)/(J80*(DK80^2))</f>
        <v>3.2416345089584502E-3</v>
      </c>
      <c r="ER80" s="6">
        <v>-3.14</v>
      </c>
      <c r="ES80" s="6">
        <f>ET80*(J80^0.5)</f>
        <v>2.16</v>
      </c>
      <c r="ET80" s="6">
        <v>1.08</v>
      </c>
      <c r="EU80" s="6">
        <v>-2.99</v>
      </c>
      <c r="EV80" s="6">
        <f>EW80*(J80^0.5)</f>
        <v>3.42</v>
      </c>
      <c r="EW80" s="6">
        <v>1.71</v>
      </c>
      <c r="EX80" s="6">
        <f>(((J80-1)*(EV80^2)+(J80-1)*(ES80^2))/(J80+J80-2))^0.5</f>
        <v>2.8602447447727264</v>
      </c>
      <c r="EY80" s="6">
        <f>(EU80-ER80)/EX80</f>
        <v>5.2443064627296025E-2</v>
      </c>
      <c r="EZ80" s="6">
        <f>((J80+J80)/(J80*J80))+(EY80^2)/(2*(J80+J80))</f>
        <v>0.50017189218921887</v>
      </c>
      <c r="FA80" s="6">
        <v>-2.02</v>
      </c>
      <c r="FB80" s="6">
        <f>FC80*(S80^0.5)</f>
        <v>3.1247015857518297</v>
      </c>
      <c r="FC80" s="6">
        <v>1.24</v>
      </c>
      <c r="FD80" s="6">
        <v>5.49</v>
      </c>
      <c r="FE80" s="6">
        <f>FF80*(S80^0.5)</f>
        <v>3.149900792088538</v>
      </c>
      <c r="FF80" s="6">
        <v>1.25</v>
      </c>
      <c r="FG80" s="6">
        <f>(((J80-1)*(FE80^2)+(J80-1)*(FB80^2))/(J80+J80-2))^0.5</f>
        <v>3.1373264892261372</v>
      </c>
      <c r="FH80" s="6">
        <f>(FD80-FA80)/FG80</f>
        <v>2.3937578781774924</v>
      </c>
      <c r="FI80" s="6">
        <f>((J80+J80)/(J80*J80))+(FH80^2)/(2*(J80+J80))</f>
        <v>0.85812979870855066</v>
      </c>
    </row>
    <row r="81" spans="1:165" x14ac:dyDescent="0.25">
      <c r="A81" s="5" t="s">
        <v>45</v>
      </c>
      <c r="B81" s="1" t="s">
        <v>107</v>
      </c>
      <c r="C81" s="1">
        <v>4763</v>
      </c>
      <c r="D81" s="7">
        <v>1.42</v>
      </c>
      <c r="E81" s="11">
        <v>303</v>
      </c>
      <c r="F81" s="5" t="s">
        <v>13</v>
      </c>
      <c r="G81" s="5">
        <v>2</v>
      </c>
      <c r="H81" s="6">
        <v>2.7</v>
      </c>
      <c r="I81" s="6">
        <v>7</v>
      </c>
      <c r="J81" s="5">
        <v>4</v>
      </c>
      <c r="K81" s="6">
        <v>0.36</v>
      </c>
      <c r="L81" s="6">
        <v>0.03</v>
      </c>
      <c r="N81" s="6">
        <v>0.41</v>
      </c>
      <c r="O81" s="6">
        <v>7.0000000000000007E-2</v>
      </c>
      <c r="Q81" s="6">
        <f>LN(N81)-LN(K81)</f>
        <v>0.13005312824819781</v>
      </c>
      <c r="R81" s="6">
        <f>(O81^2)/(J81*(N81^2))+(L81^2)/(J81*(K81^2))</f>
        <v>9.0234400819617974E-3</v>
      </c>
      <c r="S81" s="6">
        <v>7.68</v>
      </c>
      <c r="T81" s="6">
        <v>1.44</v>
      </c>
      <c r="V81" s="6">
        <v>8.76</v>
      </c>
      <c r="W81" s="6">
        <v>1.03</v>
      </c>
      <c r="Y81" s="6">
        <f>LN(V81)-LN(S81)</f>
        <v>0.13157635778871901</v>
      </c>
      <c r="Z81" s="6">
        <f>(W81^2)/(J81*(V81^2))+(T81^2)/(J81*(S81^2))</f>
        <v>1.2245321231052313E-2</v>
      </c>
      <c r="AA81" s="6">
        <v>68.28</v>
      </c>
      <c r="AB81" s="6">
        <v>9.6</v>
      </c>
      <c r="AD81" s="6">
        <v>73.81</v>
      </c>
      <c r="AE81" s="6">
        <v>8.43</v>
      </c>
      <c r="AG81" s="6">
        <f>LN(AD81)-LN(AA81)</f>
        <v>7.7877325855721047E-2</v>
      </c>
      <c r="AH81" s="6">
        <f>(AE81^2)/(J81*(AD81^2))+(AB81^2)/(J81*(AA81^2))</f>
        <v>8.2030217683007577E-3</v>
      </c>
      <c r="AI81" s="6">
        <v>2.88</v>
      </c>
      <c r="AJ81" s="6">
        <v>0.49</v>
      </c>
      <c r="AL81" s="6">
        <v>2.97</v>
      </c>
      <c r="AM81" s="6">
        <v>0.42</v>
      </c>
      <c r="AO81" s="6">
        <f>LN(AL81)-LN(AI81)</f>
        <v>3.0771658666753687E-2</v>
      </c>
      <c r="AP81" s="6">
        <f>(AM81^2)/(J81*(AL81^2))+(AJ81^2)/(J81*(AI81^2))</f>
        <v>1.2236300226061115E-2</v>
      </c>
      <c r="AQ81" s="6">
        <v>32.700000000000003</v>
      </c>
      <c r="AR81" s="6">
        <v>2</v>
      </c>
      <c r="AT81" s="6">
        <v>43.13</v>
      </c>
      <c r="AU81" s="6">
        <v>6.73</v>
      </c>
      <c r="AW81" s="6">
        <f>LN(AT81)-LN(AQ81)</f>
        <v>0.27684373275654384</v>
      </c>
      <c r="AX81" s="6">
        <f>(AU81^2)/(J81*(AT81^2))+(AR81^2)/(J81*(AQ81^2))</f>
        <v>7.0223109859836614E-3</v>
      </c>
      <c r="BG81" s="6">
        <v>36.31</v>
      </c>
      <c r="BH81" s="6">
        <v>7.83</v>
      </c>
      <c r="BJ81" s="6">
        <v>47.26</v>
      </c>
      <c r="BK81" s="6">
        <v>5.48</v>
      </c>
      <c r="BM81" s="6">
        <f>LN(BJ81)-LN(BG81)</f>
        <v>0.26357108633251736</v>
      </c>
      <c r="BN81" s="6">
        <f>(BK81^2)/(J81*(BJ81^2))+(BH81^2)/(J81*(BG81^2))</f>
        <v>1.4986833445426154E-2</v>
      </c>
      <c r="BO81" s="6">
        <v>13.09</v>
      </c>
      <c r="BP81" s="6">
        <v>2.0299999999999998</v>
      </c>
      <c r="BR81" s="6">
        <v>20.73</v>
      </c>
      <c r="BS81" s="6">
        <v>4.29</v>
      </c>
      <c r="BU81" s="6">
        <f>LN(BR81)-LN(BO81)</f>
        <v>0.45973334652587994</v>
      </c>
      <c r="BV81" s="6">
        <f>(BS81^2)/(J81*(BR81^2))+(BP81^2)/(J81*(BO81^2))</f>
        <v>1.6719176934728058E-2</v>
      </c>
      <c r="BW81" s="6">
        <v>219.98</v>
      </c>
      <c r="BX81" s="6">
        <v>67.739999999999995</v>
      </c>
      <c r="BZ81" s="6">
        <v>309.60000000000002</v>
      </c>
      <c r="CA81" s="6">
        <v>35.93</v>
      </c>
      <c r="CC81" s="6">
        <f>LN(BZ81)-LN(BW81)</f>
        <v>0.34174450858660155</v>
      </c>
      <c r="CD81" s="6">
        <f>(CA81^2)/(J81*(BZ81^2))+(BX81^2)/(J81*(BW81^2))</f>
        <v>2.7073385161679158E-2</v>
      </c>
      <c r="CE81" s="6">
        <v>42.23</v>
      </c>
      <c r="CF81" s="6">
        <v>8.91</v>
      </c>
      <c r="CH81" s="6">
        <v>56.98</v>
      </c>
      <c r="CI81" s="6">
        <v>4.66</v>
      </c>
      <c r="CK81" s="6">
        <f>LN(CH81)-LN(CE81)</f>
        <v>0.2995694601239105</v>
      </c>
      <c r="CL81" s="6">
        <f>(CI81^2)/(J81*(CH81^2))+(CF81^2)/(J81*(CE81^2))</f>
        <v>1.2801044097136172E-2</v>
      </c>
      <c r="DK81" s="6">
        <v>339.99</v>
      </c>
      <c r="DL81" s="6">
        <v>22.36</v>
      </c>
      <c r="DN81" s="6">
        <v>511.98</v>
      </c>
      <c r="DO81" s="6">
        <v>38.29</v>
      </c>
      <c r="DQ81" s="6">
        <f>LN(DN81)-LN(DK81)</f>
        <v>0.40936935636358118</v>
      </c>
      <c r="DR81" s="6">
        <f>(DO81^2)/(J81*(DN81^2))+(DL81^2)/(J81*(DK81^2))</f>
        <v>2.4796268806372649E-3</v>
      </c>
      <c r="ER81" s="6">
        <v>-5.59</v>
      </c>
      <c r="ES81" s="6">
        <f>ET81*(J81^0.5)</f>
        <v>2.54</v>
      </c>
      <c r="ET81" s="6">
        <v>1.27</v>
      </c>
      <c r="EU81" s="6">
        <v>-5.07</v>
      </c>
      <c r="EV81" s="6">
        <f>EW81*(J81^0.5)</f>
        <v>3.96</v>
      </c>
      <c r="EW81" s="6">
        <v>1.98</v>
      </c>
      <c r="EX81" s="6">
        <f>(((J81-1)*(EV81^2)+(J81-1)*(ES81^2))/(J81+J81-2))^0.5</f>
        <v>3.3266499665579485</v>
      </c>
      <c r="EY81" s="6">
        <f>(EU81-ER81)/EX81</f>
        <v>0.15631340995519236</v>
      </c>
      <c r="EZ81" s="6">
        <f>((J81+J81)/(J81*J81))+(EY81^2)/(2*(J81+J81))</f>
        <v>0.50152711763323876</v>
      </c>
      <c r="FA81" s="6">
        <v>-0.43</v>
      </c>
      <c r="FB81" s="6">
        <f>FC81*(S81^0.5)</f>
        <v>3.2978247376111423</v>
      </c>
      <c r="FC81" s="6">
        <v>1.19</v>
      </c>
      <c r="FD81" s="6">
        <v>6.93</v>
      </c>
      <c r="FE81" s="6">
        <f>FF81*(S81^0.5)</f>
        <v>3.9352194347964891</v>
      </c>
      <c r="FF81" s="6">
        <v>1.42</v>
      </c>
      <c r="FG81" s="6">
        <f>(((J81-1)*(FE81^2)+(J81-1)*(FB81^2))/(J81+J81-2))^0.5</f>
        <v>3.6305371503401531</v>
      </c>
      <c r="FH81" s="6">
        <f>(FD81-FA81)/FG81</f>
        <v>2.0272482267012264</v>
      </c>
      <c r="FI81" s="6">
        <f>((J81+J81)/(J81*J81))+(FH81^2)/(2*(J81+J81))</f>
        <v>0.75685846079145414</v>
      </c>
    </row>
    <row r="82" spans="1:165" x14ac:dyDescent="0.25">
      <c r="A82" s="1" t="s">
        <v>98</v>
      </c>
      <c r="B82" s="5" t="s">
        <v>105</v>
      </c>
      <c r="C82" s="1">
        <v>4967</v>
      </c>
      <c r="D82" s="9">
        <v>-5.3</v>
      </c>
      <c r="E82" s="13">
        <v>270</v>
      </c>
      <c r="F82" s="1" t="s">
        <v>13</v>
      </c>
      <c r="G82" s="1">
        <v>2</v>
      </c>
      <c r="H82" s="6">
        <v>2.6</v>
      </c>
      <c r="I82" s="6">
        <v>-1.8</v>
      </c>
      <c r="J82" s="5">
        <v>3</v>
      </c>
      <c r="S82" s="6">
        <v>5.4054100000000001E-2</v>
      </c>
      <c r="T82" s="6">
        <f>S82/10</f>
        <v>5.4054100000000002E-3</v>
      </c>
      <c r="V82" s="6">
        <v>8.1081100000000003E-2</v>
      </c>
      <c r="W82" s="6">
        <f>V82/10</f>
        <v>8.10811E-3</v>
      </c>
      <c r="Y82" s="6">
        <f>LN(V82)-LN(S82)</f>
        <v>0.4054644914418315</v>
      </c>
      <c r="Z82" s="6">
        <f>(W82^2)/(J82*(V82^2))+(T82^2)/(J82*(S82^2))</f>
        <v>6.6666666666666671E-3</v>
      </c>
    </row>
    <row r="83" spans="1:165" x14ac:dyDescent="0.25">
      <c r="A83" s="1" t="s">
        <v>98</v>
      </c>
      <c r="B83" s="1" t="s">
        <v>107</v>
      </c>
      <c r="C83" s="1">
        <v>4967</v>
      </c>
      <c r="D83" s="9">
        <v>-5.3</v>
      </c>
      <c r="E83" s="13">
        <v>270</v>
      </c>
      <c r="F83" s="1" t="s">
        <v>13</v>
      </c>
      <c r="G83" s="1">
        <v>2</v>
      </c>
      <c r="H83" s="6">
        <v>3.1</v>
      </c>
      <c r="I83" s="6">
        <v>-2.5</v>
      </c>
      <c r="J83" s="5">
        <v>3</v>
      </c>
      <c r="S83" s="6">
        <v>1.4864900000000001</v>
      </c>
      <c r="T83" s="6">
        <f>U83*(J83^0.5)</f>
        <v>9.3617346149097697E-2</v>
      </c>
      <c r="U83" s="6">
        <v>5.4049999999999931E-2</v>
      </c>
      <c r="V83" s="6">
        <v>2.91892</v>
      </c>
      <c r="W83" s="6">
        <f>X83*(J83^0.5)</f>
        <v>4.6817333328586556E-2</v>
      </c>
      <c r="X83" s="6">
        <v>2.7029999999999887E-2</v>
      </c>
      <c r="Y83" s="6">
        <f>LN(V83)-LN(S83)</f>
        <v>0.6747960486284803</v>
      </c>
      <c r="Z83" s="6">
        <f>(W83^2)/(J83*(V83^2))+(T83^2)/(J83*(S83^2))</f>
        <v>1.4078621409390609E-3</v>
      </c>
    </row>
    <row r="84" spans="1:165" ht="13.5" customHeight="1" x14ac:dyDescent="0.25">
      <c r="A84" s="5" t="s">
        <v>33</v>
      </c>
      <c r="B84" s="5" t="s">
        <v>105</v>
      </c>
      <c r="C84" s="5">
        <v>3100</v>
      </c>
      <c r="D84" s="7">
        <v>1.4</v>
      </c>
      <c r="E84" s="11">
        <v>350</v>
      </c>
      <c r="F84" s="5" t="s">
        <v>13</v>
      </c>
      <c r="G84" s="5">
        <v>1</v>
      </c>
      <c r="H84" s="6">
        <v>1.72</v>
      </c>
      <c r="I84" s="6">
        <v>-6.0049999999999999</v>
      </c>
      <c r="J84" s="5">
        <v>3</v>
      </c>
      <c r="AI84" s="6">
        <v>0.28000000000000003</v>
      </c>
      <c r="AJ84" s="6">
        <f>AK84*(J84^0.5)</f>
        <v>3.4641016151377546E-2</v>
      </c>
      <c r="AK84" s="6">
        <v>0.02</v>
      </c>
      <c r="AL84" s="6">
        <v>0.32</v>
      </c>
      <c r="AM84" s="6">
        <f>AN84*(J84^0.5)</f>
        <v>1.7320508075688773E-2</v>
      </c>
      <c r="AN84" s="6">
        <v>0.01</v>
      </c>
      <c r="AO84" s="6">
        <f>LN(AL84)-LN(AI84)</f>
        <v>0.13353139262452252</v>
      </c>
      <c r="AP84" s="6">
        <f>(AM84^2)/(J84*(AL84^2))+(AJ84^2)/(J84*(AI84^2))</f>
        <v>6.0786033163265311E-3</v>
      </c>
      <c r="BG84" s="6">
        <v>0.34</v>
      </c>
      <c r="BH84" s="6">
        <f>BI84*(J84^0.5)</f>
        <v>5.1961524227066312E-2</v>
      </c>
      <c r="BI84" s="6">
        <v>0.03</v>
      </c>
      <c r="BJ84" s="6">
        <v>1.1100000000000001</v>
      </c>
      <c r="BK84" s="6">
        <f>BL84*(J84^0.5)</f>
        <v>0.32908965343808666</v>
      </c>
      <c r="BL84" s="6">
        <v>0.19</v>
      </c>
      <c r="BM84" s="6">
        <f>LN(BJ84)-LN(BG84)</f>
        <v>1.1831696766961726</v>
      </c>
      <c r="BN84" s="6">
        <f>(BK84^2)/(J84*(BJ84^2))+(BH84^2)/(J84*(BG84^2))</f>
        <v>3.7085036968138044E-2</v>
      </c>
      <c r="BO84" s="6">
        <v>5.82</v>
      </c>
      <c r="BP84" s="6">
        <f>BQ84*(J84^0.5)</f>
        <v>1.4202816622064791</v>
      </c>
      <c r="BQ84" s="6">
        <v>0.82</v>
      </c>
      <c r="BR84" s="6">
        <v>3.99</v>
      </c>
      <c r="BS84" s="6">
        <f>BT84*(J84^0.5)</f>
        <v>1.7666918237202547</v>
      </c>
      <c r="BT84" s="6">
        <v>1.02</v>
      </c>
      <c r="BU84" s="6">
        <f>LN(BR84)-LN(BO84)</f>
        <v>-0.37750903084157428</v>
      </c>
      <c r="BV84" s="6">
        <f>(BS84^2)/(J84*(BR84^2))+(BP84^2)/(J84*(BO84^2))</f>
        <v>8.5202318406909977E-2</v>
      </c>
      <c r="DK84" s="6">
        <v>146.72130000000001</v>
      </c>
      <c r="DL84" s="6">
        <f>DK84*0.294645413711549</f>
        <v>43.230758138796297</v>
      </c>
      <c r="DN84" s="6">
        <v>147.26766666666666</v>
      </c>
      <c r="DO84" s="6">
        <f t="shared" ref="DO84:DO87" si="5">DN84*0.294645413711549</f>
        <v>43.39174257133449</v>
      </c>
      <c r="DQ84" s="6">
        <f>LN(DN84)-LN(DK84)</f>
        <v>3.7169238144532102E-3</v>
      </c>
      <c r="DR84" s="6">
        <f>(DO84^2)/(J84*(DN84^2))+(DL84^2)/(J84*(DK84^2))</f>
        <v>5.7877279880833243E-2</v>
      </c>
      <c r="ER84" s="6">
        <v>-64.870699999999999</v>
      </c>
      <c r="ES84" s="6">
        <f>ABS(ER84*0.76678967835883)</f>
        <v>49.742183187912154</v>
      </c>
      <c r="EU84" s="6">
        <v>-32.543099999999995</v>
      </c>
      <c r="EV84" s="6">
        <f>ABS(EU84*0.76678967835883)</f>
        <v>24.953713181799237</v>
      </c>
      <c r="EX84" s="6">
        <f>(((J84-1)*(EV84^2)+(J84-1)*(ES84^2))/(J84+J84-2))^0.5</f>
        <v>39.35081060066814</v>
      </c>
      <c r="EY84" s="6">
        <f>(EU84-ER84)/EX84</f>
        <v>0.82152310223187908</v>
      </c>
      <c r="EZ84" s="6">
        <f>((J84+J84)/(J84*J84))+(EY84^2)/(2*(J84+J84))</f>
        <v>0.72290835062505754</v>
      </c>
      <c r="FA84" s="6">
        <v>2.5803296666666662</v>
      </c>
      <c r="FB84" s="6">
        <f>ABS(FA84*2.58946174537336)</f>
        <v>6.6816649622853257</v>
      </c>
      <c r="FD84" s="6">
        <v>0.16870656666666664</v>
      </c>
      <c r="FE84" s="6">
        <f>ABS(FD84*2.58946174537336)</f>
        <v>0.4368592005766137</v>
      </c>
      <c r="FG84" s="6">
        <f>(((J84-1)*(FE84^2)+(J84-1)*(FB84^2))/(J84+J84-2))^0.5</f>
        <v>4.7347382519712635</v>
      </c>
      <c r="FH84" s="6">
        <f>(FD84-FA84)/FG84</f>
        <v>-0.50934665691307079</v>
      </c>
      <c r="FI84" s="6">
        <f>((J84+J84)/(J84*J84))+(FH84^2)/(2*(J84+J84))</f>
        <v>0.68828616807571008</v>
      </c>
    </row>
    <row r="85" spans="1:165" x14ac:dyDescent="0.25">
      <c r="A85" s="5" t="s">
        <v>33</v>
      </c>
      <c r="B85" s="5" t="s">
        <v>105</v>
      </c>
      <c r="C85" s="5">
        <v>3100</v>
      </c>
      <c r="D85" s="7">
        <v>1.4</v>
      </c>
      <c r="E85" s="11">
        <v>350</v>
      </c>
      <c r="F85" s="5" t="s">
        <v>13</v>
      </c>
      <c r="G85" s="5">
        <v>1</v>
      </c>
      <c r="H85" s="6">
        <v>1.72</v>
      </c>
      <c r="I85" s="6">
        <v>-6.07</v>
      </c>
      <c r="J85" s="5">
        <v>3</v>
      </c>
      <c r="AI85" s="6">
        <v>0.28000000000000003</v>
      </c>
      <c r="AJ85" s="6">
        <f>AK85*(J85^0.5)</f>
        <v>3.4641016151377546E-2</v>
      </c>
      <c r="AK85" s="6">
        <v>0.02</v>
      </c>
      <c r="AL85" s="6">
        <v>0.33</v>
      </c>
      <c r="AM85" s="6">
        <f>AN85*(J85^0.5)</f>
        <v>1.7320508075688773E-2</v>
      </c>
      <c r="AN85" s="6">
        <v>0.01</v>
      </c>
      <c r="AO85" s="6">
        <f>LN(AL85)-LN(AI85)</f>
        <v>0.1643030512912762</v>
      </c>
      <c r="AP85" s="6">
        <f>(AM85^2)/(J85*(AL85^2))+(AJ85^2)/(J85*(AI85^2))</f>
        <v>6.0203144618729042E-3</v>
      </c>
      <c r="BG85" s="6">
        <v>0.21</v>
      </c>
      <c r="BH85" s="6">
        <f>BI85*(J85^0.5)</f>
        <v>3.4641016151377546E-2</v>
      </c>
      <c r="BI85" s="6">
        <v>0.02</v>
      </c>
      <c r="BJ85" s="6">
        <v>1.1499999999999999</v>
      </c>
      <c r="BK85" s="6">
        <f>BL85*(J85^0.5)</f>
        <v>3.4641016151377546E-2</v>
      </c>
      <c r="BL85" s="6">
        <v>0.02</v>
      </c>
      <c r="BM85" s="6">
        <f>LN(BJ85)-LN(BG85)</f>
        <v>1.7004096906398269</v>
      </c>
      <c r="BN85" s="6">
        <f>(BK85^2)/(J85*(BJ85^2))+(BH85^2)/(J85*(BG85^2))</f>
        <v>9.3727522514992154E-3</v>
      </c>
      <c r="BO85" s="6">
        <v>8.5500000000000007</v>
      </c>
      <c r="BP85" s="6">
        <f>BQ85*(J85^0.5)</f>
        <v>1.0911920087683926</v>
      </c>
      <c r="BQ85" s="6">
        <v>0.63</v>
      </c>
      <c r="BR85" s="6">
        <v>2.96</v>
      </c>
      <c r="BS85" s="6">
        <f>BT85*(J85^0.5)</f>
        <v>0.88334591186012734</v>
      </c>
      <c r="BT85" s="6">
        <v>0.51</v>
      </c>
      <c r="BU85" s="6">
        <f>LN(BR85)-LN(BO85)</f>
        <v>-1.0607420146127</v>
      </c>
      <c r="BV85" s="6">
        <f>(BS85^2)/(J85*(BR85^2))+(BP85^2)/(J85*(BO85^2))</f>
        <v>3.5115721536839672E-2</v>
      </c>
      <c r="DK85" s="6">
        <v>107.10386666666666</v>
      </c>
      <c r="DL85" s="6">
        <f>DK85*0.294645413711549</f>
        <v>31.557663104106581</v>
      </c>
      <c r="DN85" s="6">
        <v>106.83076666666666</v>
      </c>
      <c r="DO85" s="6">
        <f t="shared" si="5"/>
        <v>31.477195441621959</v>
      </c>
      <c r="DQ85" s="6">
        <f>LN(DN85)-LN(DK85)</f>
        <v>-2.553117689202189E-3</v>
      </c>
      <c r="DR85" s="6">
        <f>(DO85^2)/(J85*(DN85^2))+(DL85^2)/(J85*(DK85^2))</f>
        <v>5.7877279880833257E-2</v>
      </c>
      <c r="ER85" s="6">
        <v>-54.31035</v>
      </c>
      <c r="ES85" s="6">
        <f>ABS(ER85*0.76678967835883)</f>
        <v>41.644615808055484</v>
      </c>
      <c r="EU85" s="6">
        <v>-55.603449999999995</v>
      </c>
      <c r="EV85" s="6">
        <f t="shared" ref="EV85:EV87" si="6">ABS(EU85*0.76678967835883)</f>
        <v>42.636151541141288</v>
      </c>
      <c r="EX85" s="6">
        <f>(((J85-1)*(EV85^2)+(J85-1)*(ES85^2))/(J85+J85-2))^0.5</f>
        <v>42.143299847304966</v>
      </c>
      <c r="EY85" s="6">
        <f>(EU85-ER85)/EX85</f>
        <v>-3.068340648893654E-2</v>
      </c>
      <c r="EZ85" s="6">
        <f>((J85+J85)/(J85*J85))+(EY85^2)/(2*(J85+J85))</f>
        <v>0.66674512261948038</v>
      </c>
      <c r="FA85" s="6">
        <v>-1.7772459999999999</v>
      </c>
      <c r="FB85" s="6">
        <f>ABS(FA85*2.58946174537336)</f>
        <v>4.6021105291178221</v>
      </c>
      <c r="FD85" s="6">
        <v>-0.20606833333333333</v>
      </c>
      <c r="FE85" s="6">
        <f t="shared" ref="FE85:FE86" si="7">ABS(FD85*2.58946174537336)</f>
        <v>0.53360606609951267</v>
      </c>
      <c r="FG85" s="6">
        <f>(((J85-1)*(FE85^2)+(J85-1)*(FB85^2))/(J85+J85-2))^0.5</f>
        <v>3.2759851003931106</v>
      </c>
      <c r="FH85" s="6">
        <f>(FD85-FA85)/FG85</f>
        <v>0.47960464364692285</v>
      </c>
      <c r="FI85" s="6">
        <f>((J85+J85)/(J85*J85))+(FH85^2)/(2*(J85+J85))</f>
        <v>0.68583505118397425</v>
      </c>
    </row>
    <row r="86" spans="1:165" x14ac:dyDescent="0.25">
      <c r="A86" s="5" t="s">
        <v>33</v>
      </c>
      <c r="B86" s="5" t="s">
        <v>106</v>
      </c>
      <c r="C86" s="5">
        <v>3270</v>
      </c>
      <c r="D86" s="7">
        <v>0</v>
      </c>
      <c r="E86" s="11">
        <v>377</v>
      </c>
      <c r="F86" s="5" t="s">
        <v>13</v>
      </c>
      <c r="G86" s="5">
        <v>1</v>
      </c>
      <c r="H86" s="6">
        <v>1.41</v>
      </c>
      <c r="I86" s="6">
        <v>-5.39</v>
      </c>
      <c r="J86" s="5">
        <v>3</v>
      </c>
      <c r="AI86" s="6">
        <v>0.21</v>
      </c>
      <c r="AJ86" s="6">
        <f>AK86*(J86^0.5)</f>
        <v>1.7320508075688773E-2</v>
      </c>
      <c r="AK86" s="6">
        <v>0.01</v>
      </c>
      <c r="AL86" s="6">
        <v>0.27</v>
      </c>
      <c r="AM86" s="6">
        <f>AN86*(J86^0.5)</f>
        <v>3.4641016151377546E-2</v>
      </c>
      <c r="AN86" s="6">
        <v>0.02</v>
      </c>
      <c r="AO86" s="6">
        <f>LN(AL86)-LN(AI86)</f>
        <v>0.25131442828090611</v>
      </c>
      <c r="AP86" s="6">
        <f>(AM86^2)/(J86*(AL86^2))+(AJ86^2)/(J86*(AI86^2))</f>
        <v>7.7545421460765386E-3</v>
      </c>
      <c r="BG86" s="6">
        <v>0.68</v>
      </c>
      <c r="BH86" s="6">
        <f>BI86*(J86^0.5)</f>
        <v>0.10392304845413262</v>
      </c>
      <c r="BI86" s="6">
        <v>0.06</v>
      </c>
      <c r="BJ86" s="6">
        <v>1.1000000000000001</v>
      </c>
      <c r="BK86" s="6">
        <f>BL86*(J86^0.5)</f>
        <v>0.13856406460551018</v>
      </c>
      <c r="BL86" s="6">
        <v>0.08</v>
      </c>
      <c r="BM86" s="6">
        <f>LN(BJ86)-LN(BG86)</f>
        <v>0.48097266061630956</v>
      </c>
      <c r="BN86" s="6">
        <f>(BK86^2)/(J86*(BJ86^2))+(BH86^2)/(J86*(BG86^2))</f>
        <v>1.3074723326374785E-2</v>
      </c>
      <c r="BO86" s="6">
        <v>3.17</v>
      </c>
      <c r="BP86" s="6">
        <f>BQ86*(J86^0.5)</f>
        <v>0.72746133917892841</v>
      </c>
      <c r="BQ86" s="6">
        <v>0.42</v>
      </c>
      <c r="BR86" s="6">
        <v>4.26</v>
      </c>
      <c r="BS86" s="6">
        <f>BT86*(J86^0.5)</f>
        <v>1.368320137979413</v>
      </c>
      <c r="BT86" s="6">
        <v>0.79</v>
      </c>
      <c r="BU86" s="6">
        <f>LN(BR86)-LN(BO86)</f>
        <v>0.29553757239208989</v>
      </c>
      <c r="BV86" s="6">
        <f>(BS86^2)/(J86*(BR86^2))+(BP86^2)/(J86*(BO86^2))</f>
        <v>5.1944382555387164E-2</v>
      </c>
      <c r="DK86" s="6">
        <v>192.07633333333334</v>
      </c>
      <c r="DL86" s="6">
        <f>DK86*0.294645413711549</f>
        <v>56.59441069919739</v>
      </c>
      <c r="DN86" s="6">
        <v>111.74873333333335</v>
      </c>
      <c r="DO86" s="6">
        <f t="shared" si="5"/>
        <v>32.926251764741572</v>
      </c>
      <c r="DQ86" s="6">
        <f>LN(DN86)-LN(DK86)</f>
        <v>-0.54163996385775359</v>
      </c>
      <c r="DR86" s="6">
        <f>(DO86^2)/(J86*(DN86^2))+(DL86^2)/(J86*(DK86^2))</f>
        <v>5.787727988083325E-2</v>
      </c>
      <c r="ER86" s="6">
        <v>-36.206900000000005</v>
      </c>
      <c r="ES86" s="6">
        <f>ABS(ER86*0.76678967835883)</f>
        <v>27.763077205370326</v>
      </c>
      <c r="EU86" s="6">
        <v>-89.870750000000001</v>
      </c>
      <c r="EV86" s="6">
        <f t="shared" si="6"/>
        <v>68.91196348636683</v>
      </c>
      <c r="EX86" s="6">
        <f>(((J86-1)*(EV86^2)+(J86-1)*(ES86^2))/(J86+J86-2))^0.5</f>
        <v>52.534023106258047</v>
      </c>
      <c r="EY86" s="6">
        <f>(EU86-ER86)/EX86</f>
        <v>-1.0215065747288514</v>
      </c>
      <c r="EZ86" s="6">
        <f>((J86+J86)/(J86*J86))+(EY86^2)/(2*(J86+J86))</f>
        <v>0.7536229735178559</v>
      </c>
      <c r="FA86" s="6">
        <v>2.8627633333333335</v>
      </c>
      <c r="FB86" s="6">
        <f>ABS(FA86*2.58946174537336)</f>
        <v>7.4130161377241919</v>
      </c>
      <c r="FD86" s="6">
        <v>-4.1279510000000004</v>
      </c>
      <c r="FE86" s="6">
        <f t="shared" si="7"/>
        <v>10.689171201275707</v>
      </c>
      <c r="FG86" s="6">
        <f>(((J86-1)*(FE86^2)+(J86-1)*(FB86^2))/(J86+J86-2))^0.5</f>
        <v>9.1981299520158242</v>
      </c>
      <c r="FH86" s="6">
        <f>(FD86-FA86)/FG86</f>
        <v>-0.76001473884387527</v>
      </c>
      <c r="FI86" s="6">
        <f>((J86+J86)/(J86*J86))+(FH86^2)/(2*(J86+J86))</f>
        <v>0.71480186693832692</v>
      </c>
    </row>
    <row r="87" spans="1:165" x14ac:dyDescent="0.25">
      <c r="A87" s="5" t="s">
        <v>33</v>
      </c>
      <c r="B87" s="5" t="s">
        <v>106</v>
      </c>
      <c r="C87" s="5">
        <v>3270</v>
      </c>
      <c r="D87" s="7">
        <v>0</v>
      </c>
      <c r="E87" s="11">
        <v>377</v>
      </c>
      <c r="F87" s="5" t="s">
        <v>13</v>
      </c>
      <c r="G87" s="5">
        <v>1</v>
      </c>
      <c r="H87" s="6">
        <v>1.41</v>
      </c>
      <c r="I87" s="6">
        <v>-7.34</v>
      </c>
      <c r="J87" s="5">
        <v>3</v>
      </c>
      <c r="AI87" s="6">
        <v>0.24</v>
      </c>
      <c r="AJ87" s="6">
        <f>AK87*(J87^0.5)</f>
        <v>3.4641016151377546E-2</v>
      </c>
      <c r="AK87" s="6">
        <v>0.02</v>
      </c>
      <c r="AL87" s="6">
        <v>0.27</v>
      </c>
      <c r="AM87" s="6">
        <f>AN87*(J87^0.5)</f>
        <v>5.1961524227066312E-2</v>
      </c>
      <c r="AN87" s="6">
        <v>0.03</v>
      </c>
      <c r="AO87" s="6">
        <f>LN(AL87)-LN(AI87)</f>
        <v>0.11778303565638359</v>
      </c>
      <c r="AP87" s="6">
        <f>(AM87^2)/(J87*(AL87^2))+(AJ87^2)/(J87*(AI87^2))</f>
        <v>1.9290123456790119E-2</v>
      </c>
      <c r="BG87" s="6">
        <v>1.02</v>
      </c>
      <c r="BH87" s="6">
        <f>BI87*(J87^0.5)</f>
        <v>0.29444863728670917</v>
      </c>
      <c r="BI87" s="6">
        <v>0.17</v>
      </c>
      <c r="BJ87" s="6">
        <v>0.79</v>
      </c>
      <c r="BK87" s="6">
        <f>BL87*(J87^0.5)</f>
        <v>0.36373066958946421</v>
      </c>
      <c r="BL87" s="6">
        <v>0.21</v>
      </c>
      <c r="BM87" s="6">
        <f>LN(BJ87)-LN(BG87)</f>
        <v>-0.25552496081724957</v>
      </c>
      <c r="BN87" s="6">
        <f>(BK87^2)/(J87*(BJ87^2))+(BH87^2)/(J87*(BG87^2))</f>
        <v>9.8439530701988631E-2</v>
      </c>
      <c r="BO87" s="6">
        <v>3.36</v>
      </c>
      <c r="BP87" s="6">
        <f>BQ87*(J87^0.5)</f>
        <v>0.62353829072479572</v>
      </c>
      <c r="BQ87" s="6">
        <v>0.36</v>
      </c>
      <c r="BR87" s="6">
        <v>4.05</v>
      </c>
      <c r="BS87" s="6">
        <f>BT87*(J87^0.5)</f>
        <v>0.29444863728670917</v>
      </c>
      <c r="BT87" s="6">
        <v>0.17</v>
      </c>
      <c r="BU87" s="6">
        <f>LN(BR87)-LN(BO87)</f>
        <v>0.18677590714333503</v>
      </c>
      <c r="BV87" s="6">
        <f>(BS87^2)/(J87*(BR87^2))+(BP87^2)/(J87*(BO87^2))</f>
        <v>1.324151837232378E-2</v>
      </c>
      <c r="DK87" s="6">
        <v>171.03800000000001</v>
      </c>
      <c r="DL87" s="6">
        <f>DK87*0.294645413711549</f>
        <v>50.395562270395921</v>
      </c>
      <c r="DN87" s="6">
        <v>88.524766666666665</v>
      </c>
      <c r="DO87" s="6">
        <f t="shared" si="5"/>
        <v>26.083416498218341</v>
      </c>
      <c r="DQ87" s="6">
        <f>LN(DN87)-LN(DK87)</f>
        <v>-0.65860339183295391</v>
      </c>
      <c r="DR87" s="6">
        <f>(DO87^2)/(J87*(DN87^2))+(DL87^2)/(J87*(DK87^2))</f>
        <v>5.7877279880833243E-2</v>
      </c>
      <c r="ER87" s="6">
        <v>-59.698250000000002</v>
      </c>
      <c r="ES87" s="6">
        <f>ABS(ER87*0.76678967835883)</f>
        <v>45.776001916085029</v>
      </c>
      <c r="EU87" s="6">
        <v>-86.207049999999995</v>
      </c>
      <c r="EV87" s="6">
        <f t="shared" si="6"/>
        <v>66.102676141763581</v>
      </c>
      <c r="EX87" s="6">
        <f>(((J87-1)*(EV87^2)+(J87-1)*(ES87^2))/(J87+J87-2))^0.5</f>
        <v>56.855105947154392</v>
      </c>
      <c r="EY87" s="6">
        <f>(EU87-ER87)/EX87</f>
        <v>-0.46625187937631069</v>
      </c>
      <c r="EZ87" s="6">
        <f>((J87+J87)/(J87*J87))+(EY87^2)/(2*(J87+J87))</f>
        <v>0.68478256791849512</v>
      </c>
      <c r="FA87" s="6">
        <v>3.3661820000000002</v>
      </c>
      <c r="FB87" s="6">
        <f>ABS(FA87*2.58946174537336)</f>
        <v>8.7165995169643882</v>
      </c>
      <c r="FD87" s="6">
        <v>2.0206366666666669</v>
      </c>
      <c r="FG87" s="6">
        <f>(((J87-1)*(FE87^2)+(J87-1)*(FB87^2))/(J87+J87-2))^0.5</f>
        <v>6.1635666273329033</v>
      </c>
      <c r="FH87" s="6">
        <f>(FD87-FA87)/FG87</f>
        <v>-0.21830628509252886</v>
      </c>
      <c r="FI87" s="6">
        <f>((J87+J87)/(J87*J87))+(FH87^2)/(2*(J87+J87))</f>
        <v>0.67063813617590828</v>
      </c>
    </row>
    <row r="88" spans="1:165" x14ac:dyDescent="0.25">
      <c r="A88" s="5" t="s">
        <v>99</v>
      </c>
      <c r="B88" s="5" t="s">
        <v>105</v>
      </c>
      <c r="C88" s="5">
        <v>3140</v>
      </c>
      <c r="D88" s="7">
        <v>1.34</v>
      </c>
      <c r="E88" s="11">
        <v>408.45</v>
      </c>
      <c r="F88" s="5" t="s">
        <v>13</v>
      </c>
      <c r="G88" s="5">
        <v>4</v>
      </c>
      <c r="H88" s="6">
        <v>1.03</v>
      </c>
      <c r="I88" s="6">
        <v>-3.5</v>
      </c>
      <c r="J88" s="5">
        <v>6</v>
      </c>
      <c r="K88" s="6">
        <v>330.39600000000002</v>
      </c>
      <c r="L88" s="6">
        <f>M88*(J88^0.5)</f>
        <v>25.89845505044649</v>
      </c>
      <c r="M88" s="6">
        <v>10.572999999999979</v>
      </c>
      <c r="N88" s="6">
        <v>377.97399999999999</v>
      </c>
      <c r="O88" s="6">
        <f>P88*(J88^0.5)</f>
        <v>64.742463391502127</v>
      </c>
      <c r="P88" s="6">
        <v>26.430999999999983</v>
      </c>
      <c r="Q88" s="6">
        <f>LN(N88)-LN(K88)</f>
        <v>0.13453347514913272</v>
      </c>
      <c r="R88" s="6">
        <f>(O88^2)/(J88*(N88^2))+(L88^2)/(J88*(K88^2))</f>
        <v>5.9140013487392895E-3</v>
      </c>
      <c r="S88" s="6">
        <v>1852.65</v>
      </c>
      <c r="T88" s="6">
        <f>U88*(J88^0.5)</f>
        <v>354.5146504730094</v>
      </c>
      <c r="U88" s="6">
        <v>144.73000000000002</v>
      </c>
      <c r="V88" s="6">
        <v>2248.2600000000002</v>
      </c>
      <c r="W88" s="6">
        <f>X88*(J88^0.5)</f>
        <v>193.36272029530309</v>
      </c>
      <c r="X88" s="6">
        <v>78.9399999999996</v>
      </c>
      <c r="Y88" s="6">
        <f>LN(V88)-LN(S88)</f>
        <v>0.19353953713652494</v>
      </c>
      <c r="Z88" s="6">
        <f>(W88^2)/(J88*(V88^2))+(T88^2)/(J88*(S88^2))</f>
        <v>7.3356414884351226E-3</v>
      </c>
      <c r="BW88" s="6">
        <v>262.32175000000001</v>
      </c>
      <c r="BX88" s="6">
        <f>BW88*0.177653778456014</f>
        <v>46.60245005869389</v>
      </c>
      <c r="BY88" s="6">
        <v>11.997249999999994</v>
      </c>
      <c r="BZ88" s="6">
        <v>209.79249999999999</v>
      </c>
      <c r="CA88" s="6">
        <f>BZ88*0.177653778456014</f>
        <v>37.270430316733311</v>
      </c>
      <c r="CB88" s="6">
        <v>13.780750000000005</v>
      </c>
      <c r="CC88" s="6">
        <f>LN(BZ88)-LN(BW88)</f>
        <v>-0.22345285676390692</v>
      </c>
      <c r="CD88" s="6">
        <f>(CA88^2)/(J88*(BZ88^2))+(BX88^2)/(J88*(BW88^2))</f>
        <v>1.0520288333232833E-2</v>
      </c>
      <c r="CM88" s="6">
        <v>4.1121499999999997</v>
      </c>
      <c r="CN88" s="6">
        <f>CO88*(J88^0.5)</f>
        <v>0.36627220123836951</v>
      </c>
      <c r="CO88" s="6">
        <v>0.14953000000000038</v>
      </c>
      <c r="CP88" s="6">
        <v>4</v>
      </c>
      <c r="CQ88" s="6">
        <f>CR88*(J88^0.5)</f>
        <v>0.2747102746531328</v>
      </c>
      <c r="CR88" s="6">
        <v>0.11214999999999975</v>
      </c>
      <c r="CS88" s="6">
        <f>LN(CP88)-LN(CM88)</f>
        <v>-2.7651644966867117E-2</v>
      </c>
      <c r="CT88" s="6">
        <f>(CQ88^2)/(J88*(CP88^2))+(CN88^2)/(J88*(CM88^2))</f>
        <v>2.1083672218719083E-3</v>
      </c>
      <c r="CU88" s="6">
        <v>2.3177599999999998</v>
      </c>
      <c r="CV88" s="6">
        <f>CW88*(J88^0.5)</f>
        <v>0.18312385317047131</v>
      </c>
      <c r="CW88" s="6">
        <v>7.4760000000000382E-2</v>
      </c>
      <c r="CX88" s="6">
        <v>2.0934599999999999</v>
      </c>
      <c r="CY88" s="6">
        <f>CZ88*(J88^0.5)</f>
        <v>0.18312385317047022</v>
      </c>
      <c r="CZ88" s="6">
        <v>7.4759999999999938E-2</v>
      </c>
      <c r="DA88" s="6">
        <f>LN(CX88)-LN(CU88)</f>
        <v>-0.10178300248931571</v>
      </c>
      <c r="DB88" s="6">
        <f>(CY88^2)/(J88*(CX88^2))+(CV88^2)/(J88*(CU88^2))</f>
        <v>2.3156940213940286E-3</v>
      </c>
      <c r="DK88" s="6">
        <v>3.3820199999999998</v>
      </c>
      <c r="DL88" s="6">
        <f>DM88*(J88^0.5)</f>
        <v>0.31353468707624704</v>
      </c>
      <c r="DM88" s="6">
        <v>0.12800000000000011</v>
      </c>
      <c r="DN88" s="6">
        <v>4.2819900000000004</v>
      </c>
      <c r="DO88" s="6">
        <f>DP88*(J88^0.5)</f>
        <v>0.47027753571694147</v>
      </c>
      <c r="DP88" s="6">
        <v>0.19198999999999966</v>
      </c>
      <c r="DQ88" s="6">
        <f>LN(DN88)-LN(DK88)</f>
        <v>0.23594469068799562</v>
      </c>
      <c r="DR88" s="6">
        <f>(DO88^2)/(J88*(DN88^2))+(DL88^2)/(J88*(DK88^2))</f>
        <v>3.4427341937635094E-3</v>
      </c>
    </row>
    <row r="89" spans="1:165" x14ac:dyDescent="0.25">
      <c r="A89" s="5" t="s">
        <v>45</v>
      </c>
      <c r="B89" s="5" t="s">
        <v>105</v>
      </c>
      <c r="C89" s="5">
        <v>3140</v>
      </c>
      <c r="D89" s="7">
        <v>0.8</v>
      </c>
      <c r="E89" s="11">
        <v>398.2</v>
      </c>
      <c r="F89" s="5" t="s">
        <v>13</v>
      </c>
      <c r="G89" s="5">
        <v>3</v>
      </c>
      <c r="H89" s="6">
        <v>0.98</v>
      </c>
      <c r="I89" s="6">
        <v>-4.25</v>
      </c>
      <c r="J89" s="5">
        <v>6</v>
      </c>
      <c r="DS89" s="6">
        <v>-6.9443484615384623</v>
      </c>
      <c r="DT89" s="6">
        <f>ABS(DS89*0.286204573369976)</f>
        <v>1.9875042887670649</v>
      </c>
      <c r="DV89" s="6">
        <v>-8.1869885714285715</v>
      </c>
      <c r="DW89" s="6">
        <f>ABS(DV89*0.286204573369976)</f>
        <v>2.3431535712705838</v>
      </c>
      <c r="DY89" s="6">
        <f>(((J89-1)*(DW89^2)+(J89-1)*(DT89^2))/(J89+J89-2))^0.5</f>
        <v>2.1726184612611537</v>
      </c>
      <c r="DZ89" s="6">
        <f>(DV89-DS89)/DY89</f>
        <v>-0.57195505425687398</v>
      </c>
      <c r="EA89" s="6">
        <f>((J89+J89)/(J89*J89))+(DZ89^2)/(2*(J89+J89))</f>
        <v>0.34696385767041599</v>
      </c>
      <c r="EB89" s="6">
        <v>14.24616</v>
      </c>
      <c r="EC89" s="6">
        <f>EB89*0.286204573369976</f>
        <v>4.0773161449604176</v>
      </c>
      <c r="EE89" s="6">
        <v>17.248637142857099</v>
      </c>
      <c r="EF89" s="6">
        <f>EE89*0.286204573369976</f>
        <v>4.9366388346849384</v>
      </c>
      <c r="EH89" s="6">
        <f>LN(EE89)-LN(EB89)</f>
        <v>0.19124573742913942</v>
      </c>
      <c r="EI89" s="6">
        <f>(EF89^2)/(J89*(EE89^2))+(EC89^2)/(J89*(EB89^2))</f>
        <v>2.7304352605963332E-2</v>
      </c>
    </row>
    <row r="90" spans="1:165" x14ac:dyDescent="0.25">
      <c r="A90" s="5" t="s">
        <v>35</v>
      </c>
      <c r="B90" s="5" t="s">
        <v>105</v>
      </c>
      <c r="C90" s="5">
        <v>4333</v>
      </c>
      <c r="D90" s="7">
        <v>1.3</v>
      </c>
      <c r="E90" s="11">
        <v>470</v>
      </c>
      <c r="F90" s="5" t="s">
        <v>13</v>
      </c>
      <c r="G90" s="5">
        <v>4</v>
      </c>
      <c r="H90" s="6">
        <v>1.4</v>
      </c>
      <c r="I90" s="6">
        <v>-4.7</v>
      </c>
      <c r="J90" s="5">
        <v>5</v>
      </c>
      <c r="K90" s="6">
        <v>167.64699999999999</v>
      </c>
      <c r="L90" s="6">
        <f>M90*(J90^0.5)</f>
        <v>44.392657557303345</v>
      </c>
      <c r="M90" s="6">
        <v>19.853000000000009</v>
      </c>
      <c r="N90" s="6">
        <v>94.852900000000005</v>
      </c>
      <c r="O90" s="6">
        <f>P90*(J90^0.5)</f>
        <v>14.798521481891354</v>
      </c>
      <c r="P90" s="6">
        <v>6.6180999999999983</v>
      </c>
      <c r="Q90" s="6">
        <f>LN(N90)-LN(K90)</f>
        <v>-0.56953330782413492</v>
      </c>
      <c r="R90" s="6">
        <f>(O90^2)/(J90*(N90^2))+(L90^2)/(J90*(K90^2))</f>
        <v>1.8891805149427121E-2</v>
      </c>
      <c r="S90" s="6">
        <v>557.48</v>
      </c>
      <c r="T90" s="6">
        <f>U90*(J90^0.5)</f>
        <v>422.56541818397773</v>
      </c>
      <c r="U90" s="6">
        <v>188.97699999999998</v>
      </c>
      <c r="V90" s="6">
        <v>623.62199999999996</v>
      </c>
      <c r="W90" s="6">
        <f>X90*(J90^0.5)</f>
        <v>507.07760739358247</v>
      </c>
      <c r="X90" s="6">
        <v>226.77200000000005</v>
      </c>
      <c r="Y90" s="6">
        <f>LN(V90)-LN(S90)</f>
        <v>0.11211778733503763</v>
      </c>
      <c r="Z90" s="6">
        <f>(W90^2)/(J90*(V90^2))+(T90^2)/(J90*(S90^2))</f>
        <v>0.24714222412742737</v>
      </c>
      <c r="BW90" s="6">
        <v>206.38300000000001</v>
      </c>
      <c r="BX90" s="6">
        <f>BY90*(J90^0.5)</f>
        <v>80.878578746167364</v>
      </c>
      <c r="BY90" s="6">
        <v>36.169999999999987</v>
      </c>
      <c r="BZ90" s="6">
        <v>170.21299999999999</v>
      </c>
      <c r="CA90" s="6">
        <f>CB90*(J90^0.5)</f>
        <v>47.574582289285551</v>
      </c>
      <c r="CB90" s="6">
        <v>21.27600000000001</v>
      </c>
      <c r="CC90" s="6">
        <f>LN(BZ90)-LN(BW90)</f>
        <v>-0.19268307192322531</v>
      </c>
      <c r="CD90" s="6">
        <f>(CA90^2)/(J90*(BZ90^2))+(BX90^2)/(J90*(BW90^2))</f>
        <v>4.6338986969268442E-2</v>
      </c>
      <c r="DK90" s="6">
        <v>4.4444400000000002</v>
      </c>
      <c r="DL90" s="6">
        <f>DM90*(J90^0.5)</f>
        <v>4.2236864420195781</v>
      </c>
      <c r="DM90" s="6">
        <v>1.88889</v>
      </c>
      <c r="DN90" s="6">
        <v>3</v>
      </c>
      <c r="DO90" s="6">
        <f>DP90*(J90^0.5)</f>
        <v>2.5673414483663843</v>
      </c>
      <c r="DP90" s="6">
        <v>1.1481500000000002</v>
      </c>
      <c r="DQ90" s="6">
        <f>LN(DN90)-LN(DK90)</f>
        <v>-0.39304158810910717</v>
      </c>
      <c r="DR90" s="6">
        <f>(DO90^2)/(J90*(DN90^2))+(DL90^2)/(J90*(DK90^2))</f>
        <v>0.32709762069547388</v>
      </c>
    </row>
    <row r="91" spans="1:165" x14ac:dyDescent="0.25">
      <c r="A91" s="5" t="s">
        <v>35</v>
      </c>
      <c r="B91" s="5" t="s">
        <v>105</v>
      </c>
      <c r="C91" s="5">
        <v>4333</v>
      </c>
      <c r="D91" s="7">
        <v>1.3</v>
      </c>
      <c r="E91" s="11">
        <v>470</v>
      </c>
      <c r="F91" s="5" t="s">
        <v>13</v>
      </c>
      <c r="G91" s="5">
        <v>4</v>
      </c>
      <c r="H91" s="6">
        <v>1.6</v>
      </c>
      <c r="I91" s="6">
        <v>-4.7</v>
      </c>
      <c r="J91" s="5">
        <v>5</v>
      </c>
      <c r="K91" s="6">
        <v>167.64699999999999</v>
      </c>
      <c r="L91" s="6">
        <f>M91*(J91^0.5)</f>
        <v>44.392657557303345</v>
      </c>
      <c r="M91" s="6">
        <v>19.853000000000009</v>
      </c>
      <c r="N91" s="6">
        <v>125.735</v>
      </c>
      <c r="O91" s="6">
        <f>P91*(J91^0.5)</f>
        <v>44.392657557303316</v>
      </c>
      <c r="P91" s="6">
        <v>19.852999999999994</v>
      </c>
      <c r="Q91" s="6">
        <f>LN(N91)-LN(K91)</f>
        <v>-0.28768406075854891</v>
      </c>
      <c r="R91" s="6">
        <f>(O91^2)/(J91*(N91^2))+(L91^2)/(J91*(K91^2))</f>
        <v>3.8954650946736016E-2</v>
      </c>
      <c r="S91" s="6">
        <v>557.48</v>
      </c>
      <c r="T91" s="6">
        <f>U91*(J91^0.5)</f>
        <v>422.56541818397773</v>
      </c>
      <c r="U91" s="6">
        <v>188.97699999999998</v>
      </c>
      <c r="V91" s="6">
        <v>311.81099999999998</v>
      </c>
      <c r="W91" s="6">
        <f>X91*(J91^0.5)</f>
        <v>147.89800816779109</v>
      </c>
      <c r="X91" s="6">
        <v>66.141999999999996</v>
      </c>
      <c r="Y91" s="6">
        <f>LN(V91)-LN(S91)</f>
        <v>-0.58102939322490688</v>
      </c>
      <c r="Z91" s="6">
        <f>(W91^2)/(J91*(V91^2))+(T91^2)/(J91*(S91^2))</f>
        <v>0.1599061747915097</v>
      </c>
      <c r="BW91" s="6">
        <v>206.38300000000001</v>
      </c>
      <c r="BX91" s="6">
        <f>BY91*(J91^0.5)</f>
        <v>80.878578746167364</v>
      </c>
      <c r="BY91" s="6">
        <v>36.169999999999987</v>
      </c>
      <c r="BZ91" s="6">
        <v>136.16999999999999</v>
      </c>
      <c r="CA91" s="6">
        <f>CB91*(J91^0.5)</f>
        <v>61.849640257644239</v>
      </c>
      <c r="CB91" s="6">
        <v>27.660000000000025</v>
      </c>
      <c r="CC91" s="6">
        <f>LN(BZ91)-LN(BW91)</f>
        <v>-0.41582956073771005</v>
      </c>
      <c r="CD91" s="6">
        <f>(CA91^2)/(J91*(BZ91^2))+(BX91^2)/(J91*(BW91^2))</f>
        <v>7.1976069030326398E-2</v>
      </c>
      <c r="DK91" s="6">
        <v>4.4444400000000002</v>
      </c>
      <c r="DL91" s="6">
        <f>DM91*(J91^0.5)</f>
        <v>4.2236864420195781</v>
      </c>
      <c r="DM91" s="6">
        <v>1.88889</v>
      </c>
      <c r="DN91" s="6">
        <v>2.3333300000000001</v>
      </c>
      <c r="DO91" s="6">
        <f>DP91*(J91^0.5)</f>
        <v>2.1532663802929721</v>
      </c>
      <c r="DP91" s="6">
        <v>0.96296999999999988</v>
      </c>
      <c r="DQ91" s="6">
        <f>LN(DN91)-LN(DK91)</f>
        <v>-0.64435744496246228</v>
      </c>
      <c r="DR91" s="6">
        <f>(DO91^2)/(J91*(DN91^2))+(DL91^2)/(J91*(DK91^2))</f>
        <v>0.35094852953259614</v>
      </c>
    </row>
    <row r="92" spans="1:165" x14ac:dyDescent="0.25">
      <c r="A92" s="5" t="s">
        <v>35</v>
      </c>
      <c r="B92" s="5" t="s">
        <v>105</v>
      </c>
      <c r="C92" s="5">
        <v>4333</v>
      </c>
      <c r="D92" s="7">
        <v>1.3</v>
      </c>
      <c r="E92" s="11">
        <v>470</v>
      </c>
      <c r="F92" s="5" t="s">
        <v>13</v>
      </c>
      <c r="G92" s="5">
        <v>4</v>
      </c>
      <c r="H92" s="6">
        <v>1.4</v>
      </c>
      <c r="I92" s="6">
        <v>-4.7</v>
      </c>
      <c r="J92" s="5">
        <v>5</v>
      </c>
      <c r="K92" s="6">
        <v>260.29399999999998</v>
      </c>
      <c r="L92" s="6">
        <f>M92*(J92^0.5)</f>
        <v>39.459891598938775</v>
      </c>
      <c r="M92" s="6">
        <v>17.646999999999991</v>
      </c>
      <c r="N92" s="6">
        <v>163.23500000000001</v>
      </c>
      <c r="O92" s="6">
        <f>P92*(J92^0.5)</f>
        <v>69.056487349125973</v>
      </c>
      <c r="P92" s="6">
        <v>30.882999999999981</v>
      </c>
      <c r="Q92" s="6">
        <f>LN(N92)-LN(K92)</f>
        <v>-0.46662088108741617</v>
      </c>
      <c r="R92" s="6">
        <f>(O92^2)/(J92*(N92^2))+(L92^2)/(J92*(K92^2))</f>
        <v>4.039053205083034E-2</v>
      </c>
      <c r="S92" s="6">
        <v>651.96900000000005</v>
      </c>
      <c r="T92" s="6">
        <f>U92*(J92^0.5)</f>
        <v>274.66517394820909</v>
      </c>
      <c r="U92" s="6">
        <v>122.83399999999995</v>
      </c>
      <c r="V92" s="6">
        <v>954.33100000000002</v>
      </c>
      <c r="W92" s="6">
        <f>X92*(J92^0.5)</f>
        <v>232.41466951335056</v>
      </c>
      <c r="X92" s="6">
        <v>103.93899999999996</v>
      </c>
      <c r="Y92" s="6">
        <f>LN(V92)-LN(S92)</f>
        <v>0.38101355665520575</v>
      </c>
      <c r="Z92" s="6">
        <f>(W92^2)/(J92*(V92^2))+(T92^2)/(J92*(S92^2))</f>
        <v>4.7358346849026338E-2</v>
      </c>
      <c r="BW92" s="6">
        <v>227.66</v>
      </c>
      <c r="BX92" s="6">
        <f>BY92*(J92^0.5)</f>
        <v>28.545643800762296</v>
      </c>
      <c r="BY92" s="6">
        <v>12.765999999999991</v>
      </c>
      <c r="BZ92" s="6">
        <v>187.23400000000001</v>
      </c>
      <c r="CA92" s="6">
        <f>CB92*(J92^0.5)</f>
        <v>47.576818357263001</v>
      </c>
      <c r="CB92" s="6">
        <v>21.276999999999987</v>
      </c>
      <c r="CC92" s="6">
        <f>LN(BZ92)-LN(BW92)</f>
        <v>-0.19549411641358461</v>
      </c>
      <c r="CD92" s="6">
        <f>(CA92^2)/(J92*(BZ92^2))+(BX92^2)/(J92*(BW92^2))</f>
        <v>1.6058108347121937E-2</v>
      </c>
      <c r="DK92" s="6">
        <v>4.0370400000000002</v>
      </c>
      <c r="DL92" s="6">
        <f>DM92*(J92^0.5)</f>
        <v>3.1470420715332041</v>
      </c>
      <c r="DM92" s="6">
        <v>1.4074</v>
      </c>
      <c r="DN92" s="6">
        <v>3.9259300000000001</v>
      </c>
      <c r="DO92" s="6">
        <f>DP92*(J92^0.5)</f>
        <v>4.2236640813398019</v>
      </c>
      <c r="DP92" s="6">
        <v>1.8888799999999994</v>
      </c>
      <c r="DQ92" s="6">
        <f>LN(DN92)-LN(DK92)</f>
        <v>-2.7908484326450544E-2</v>
      </c>
      <c r="DR92" s="6">
        <f>(DO92^2)/(J92*(DN92^2))+(DL92^2)/(J92*(DK92^2))</f>
        <v>0.35302254817413986</v>
      </c>
    </row>
    <row r="93" spans="1:165" x14ac:dyDescent="0.25">
      <c r="A93" s="5" t="s">
        <v>35</v>
      </c>
      <c r="B93" s="5" t="s">
        <v>105</v>
      </c>
      <c r="C93" s="5">
        <v>4333</v>
      </c>
      <c r="D93" s="7">
        <v>1.3</v>
      </c>
      <c r="E93" s="11">
        <v>470</v>
      </c>
      <c r="F93" s="5" t="s">
        <v>13</v>
      </c>
      <c r="G93" s="5">
        <v>4</v>
      </c>
      <c r="H93" s="6">
        <v>1.6</v>
      </c>
      <c r="I93" s="6">
        <v>-4.7</v>
      </c>
      <c r="J93" s="5">
        <v>5</v>
      </c>
      <c r="K93" s="6">
        <v>260.29399999999998</v>
      </c>
      <c r="L93" s="6">
        <f>M93*(J93^0.5)</f>
        <v>39.459891598938775</v>
      </c>
      <c r="M93" s="6">
        <v>17.646999999999991</v>
      </c>
      <c r="N93" s="6">
        <v>191.91200000000001</v>
      </c>
      <c r="O93" s="6">
        <f>P93*(J93^0.5)</f>
        <v>49.325423515667858</v>
      </c>
      <c r="P93" s="6">
        <v>22.058999999999997</v>
      </c>
      <c r="Q93" s="6">
        <f>LN(N93)-LN(K93)</f>
        <v>-0.30477482778068943</v>
      </c>
      <c r="R93" s="6">
        <f>(O93^2)/(J93*(N93^2))+(L93^2)/(J93*(K93^2))</f>
        <v>1.7808317767257657E-2</v>
      </c>
      <c r="S93" s="6">
        <v>651.96900000000005</v>
      </c>
      <c r="T93" s="6">
        <f>U93*(J93^0.5)</f>
        <v>274.66517394820909</v>
      </c>
      <c r="U93" s="6">
        <v>122.83399999999995</v>
      </c>
      <c r="V93" s="6">
        <v>755.90599999999995</v>
      </c>
      <c r="W93" s="6">
        <f>X93*(J93^0.5)</f>
        <v>147.89577209981377</v>
      </c>
      <c r="X93" s="6">
        <v>66.141000000000076</v>
      </c>
      <c r="Y93" s="6">
        <f>LN(V93)-LN(S93)</f>
        <v>0.14792001504047114</v>
      </c>
      <c r="Z93" s="6">
        <f>(W93^2)/(J93*(V93^2))+(T93^2)/(J93*(S93^2))</f>
        <v>4.3152387775949465E-2</v>
      </c>
      <c r="BW93" s="6">
        <v>227.66</v>
      </c>
      <c r="BX93" s="6">
        <f>BY93*(J93^0.5)</f>
        <v>28.545643800762296</v>
      </c>
      <c r="BY93" s="6">
        <v>12.765999999999991</v>
      </c>
      <c r="BZ93" s="6">
        <v>142.553</v>
      </c>
      <c r="CA93" s="6">
        <f>CB93*(J93^0.5)</f>
        <v>61.849640257644175</v>
      </c>
      <c r="CB93" s="6">
        <v>27.659999999999997</v>
      </c>
      <c r="CC93" s="6">
        <f>LN(BZ93)-LN(BW93)</f>
        <v>-0.46813942751255588</v>
      </c>
      <c r="CD93" s="6">
        <f>(CA93^2)/(J93*(BZ93^2))+(BX93^2)/(J93*(BW93^2))</f>
        <v>4.0793231152387879E-2</v>
      </c>
      <c r="DK93" s="6">
        <v>4.0370400000000002</v>
      </c>
      <c r="DL93" s="6">
        <f>DM93*(J93^0.5)</f>
        <v>3.1470420715332041</v>
      </c>
      <c r="DM93" s="6">
        <v>1.4074</v>
      </c>
      <c r="DN93" s="6">
        <v>3.6666699999999999</v>
      </c>
      <c r="DO93" s="6">
        <f>DP93*(J93^0.5)</f>
        <v>2.9814165164397952</v>
      </c>
      <c r="DP93" s="6">
        <v>1.3333300000000001</v>
      </c>
      <c r="DQ93" s="6">
        <f>LN(DN93)-LN(DK93)</f>
        <v>-9.6227856948742696E-2</v>
      </c>
      <c r="DR93" s="6">
        <f>(DO93^2)/(J93*(DN93^2))+(DL93^2)/(J93*(DK93^2))</f>
        <v>0.25376763665754437</v>
      </c>
    </row>
    <row r="94" spans="1:165" x14ac:dyDescent="0.25">
      <c r="A94" s="5" t="s">
        <v>58</v>
      </c>
      <c r="B94" s="5" t="s">
        <v>105</v>
      </c>
      <c r="C94" s="5">
        <v>4333</v>
      </c>
      <c r="D94" s="7">
        <v>1.3</v>
      </c>
      <c r="E94" s="11">
        <v>470</v>
      </c>
      <c r="F94" s="5" t="s">
        <v>13</v>
      </c>
      <c r="G94" s="5">
        <v>3</v>
      </c>
      <c r="H94" s="6">
        <v>1.8</v>
      </c>
      <c r="I94" s="6">
        <v>-4.7</v>
      </c>
      <c r="J94" s="5">
        <v>5</v>
      </c>
      <c r="CM94" s="6">
        <v>3.49533</v>
      </c>
      <c r="CN94" s="6">
        <f>CM94*0.14455330148456</f>
        <v>0.50526149127802711</v>
      </c>
      <c r="CP94" s="6">
        <v>2.7943924999999998</v>
      </c>
      <c r="CQ94" s="6">
        <f>CP94*0.14455330148456</f>
        <v>0.40393866151869329</v>
      </c>
      <c r="CS94" s="6">
        <f>LN(CP94)-LN(CM94)</f>
        <v>-0.2238130612617113</v>
      </c>
      <c r="CT94" s="6">
        <f>(CQ94^2)/(J94*(CP94^2))+(CN94^2)/(J94*(CM94^2))</f>
        <v>8.358262788034438E-3</v>
      </c>
    </row>
    <row r="95" spans="1:165" x14ac:dyDescent="0.25">
      <c r="A95" s="5" t="s">
        <v>58</v>
      </c>
      <c r="B95" s="5" t="s">
        <v>105</v>
      </c>
      <c r="C95" s="5">
        <v>4333</v>
      </c>
      <c r="D95" s="7">
        <v>1.3</v>
      </c>
      <c r="E95" s="11">
        <v>470</v>
      </c>
      <c r="F95" s="5" t="s">
        <v>13</v>
      </c>
      <c r="G95" s="5">
        <v>3</v>
      </c>
      <c r="H95" s="6">
        <v>1.8</v>
      </c>
      <c r="I95" s="6">
        <v>-4.7</v>
      </c>
      <c r="J95" s="5">
        <v>5</v>
      </c>
      <c r="CM95" s="6">
        <v>4.0560749999999999</v>
      </c>
      <c r="CN95" s="6">
        <f>CM95*0.14455330148456</f>
        <v>0.58631903231898663</v>
      </c>
      <c r="CP95" s="6">
        <v>3.2710275000000002</v>
      </c>
      <c r="CQ95" s="6">
        <f>CP95*0.14455330148456</f>
        <v>0.47283782437178662</v>
      </c>
      <c r="CS95" s="6">
        <f>LN(CP95)-LN(CM95)</f>
        <v>-0.21511160150635811</v>
      </c>
      <c r="CT95" s="6">
        <f>(CQ95^2)/(J95*(CP95^2))+(CN95^2)/(J95*(CM95^2))</f>
        <v>8.358262788034438E-3</v>
      </c>
    </row>
    <row r="96" spans="1:165" x14ac:dyDescent="0.25">
      <c r="A96" s="5" t="s">
        <v>46</v>
      </c>
      <c r="B96" s="5" t="s">
        <v>105</v>
      </c>
      <c r="C96" s="5">
        <v>4327</v>
      </c>
      <c r="D96" s="7">
        <v>1.3</v>
      </c>
      <c r="E96" s="11">
        <v>476.8</v>
      </c>
      <c r="F96" s="5" t="s">
        <v>13</v>
      </c>
      <c r="G96" s="5">
        <v>2</v>
      </c>
      <c r="H96" s="6">
        <v>2.95</v>
      </c>
      <c r="I96" s="6">
        <v>-2</v>
      </c>
      <c r="J96" s="5">
        <v>3</v>
      </c>
      <c r="K96" s="6">
        <v>16.944400000000002</v>
      </c>
      <c r="L96" s="6">
        <f>M96*(J96^0.5)</f>
        <v>1.4434911430278978</v>
      </c>
      <c r="M96" s="6">
        <v>0.83339999999999748</v>
      </c>
      <c r="N96" s="6">
        <v>18.75</v>
      </c>
      <c r="O96" s="6">
        <f>P96*(J96^0.5)</f>
        <v>0.72174557151394891</v>
      </c>
      <c r="P96" s="6">
        <v>0.41669999999999874</v>
      </c>
      <c r="Q96" s="6">
        <f>LN(N96)-LN(K96)</f>
        <v>0.10125635665943244</v>
      </c>
      <c r="R96" s="6">
        <f>(O96^2)/(J96*(N96^2))+(L96^2)/(J96*(K96^2))</f>
        <v>2.9130105238782244E-3</v>
      </c>
      <c r="BG96" s="6">
        <v>5.24017</v>
      </c>
      <c r="BH96" s="6">
        <f>BI96*(J96^0.5)</f>
        <v>0.90762926418224332</v>
      </c>
      <c r="BI96" s="6">
        <v>0.52402000000000015</v>
      </c>
      <c r="BJ96" s="6">
        <v>23.406099999999999</v>
      </c>
      <c r="BK96" s="6">
        <f>BL96*(J96^0.5)</f>
        <v>6.6559248433256819</v>
      </c>
      <c r="BL96" s="6">
        <v>3.8428000000000004</v>
      </c>
      <c r="BM96" s="6">
        <f>LN(BJ96)-LN(BG96)</f>
        <v>1.4966427315974438</v>
      </c>
      <c r="BN96" s="6">
        <f>(BK96^2)/(J96*(BJ96^2))+(BH96^2)/(J96*(BG96^2))</f>
        <v>3.6954997539729195E-2</v>
      </c>
      <c r="BO96" s="6">
        <v>6.8355100000000002</v>
      </c>
      <c r="BP96" s="6">
        <f>BQ96*(J96^0.5)</f>
        <v>1.5193203273832678</v>
      </c>
      <c r="BQ96" s="6">
        <v>0.87718000000000007</v>
      </c>
      <c r="BR96" s="6">
        <v>28.399799999999999</v>
      </c>
      <c r="BS96" s="6">
        <f>BT96*(J96^0.5)</f>
        <v>12.534332079133693</v>
      </c>
      <c r="BT96" s="6">
        <v>7.236699999999999</v>
      </c>
      <c r="BU96" s="6">
        <f>LN(BR96)-LN(BO96)</f>
        <v>1.4242510195492311</v>
      </c>
      <c r="BV96" s="6">
        <f>(BS96^2)/(J96*(BR96^2))+(BP96^2)/(J96*(BO96^2))</f>
        <v>8.1398573749732112E-2</v>
      </c>
      <c r="EB96" s="6">
        <v>0.57391300000000001</v>
      </c>
      <c r="EC96" s="6">
        <f>ED96*(J96^0.5)</f>
        <v>0.12049011442852892</v>
      </c>
      <c r="ED96" s="6">
        <v>6.9564999999999988E-2</v>
      </c>
      <c r="EE96" s="6">
        <v>0.68695700000000004</v>
      </c>
      <c r="EF96" s="6">
        <f>EG96*(J96^0.5)</f>
        <v>3.0122095594430229E-2</v>
      </c>
      <c r="EG96" s="6">
        <v>1.7390999999999934E-2</v>
      </c>
      <c r="EH96" s="6">
        <f>LN(EE96)-LN(EB96)</f>
        <v>0.1797938824004639</v>
      </c>
      <c r="EI96" s="6">
        <f>(EF96^2)/(J96*(EE96^2))+(EC96^2)/(J96*(EB96^2))</f>
        <v>1.5333188332144532E-2</v>
      </c>
    </row>
    <row r="97" spans="1:147" x14ac:dyDescent="0.25">
      <c r="A97" s="5" t="s">
        <v>46</v>
      </c>
      <c r="B97" s="5" t="s">
        <v>105</v>
      </c>
      <c r="C97" s="5">
        <v>4327</v>
      </c>
      <c r="D97" s="7">
        <v>1.3</v>
      </c>
      <c r="E97" s="11">
        <v>476.8</v>
      </c>
      <c r="F97" s="5" t="s">
        <v>13</v>
      </c>
      <c r="G97" s="5">
        <v>2</v>
      </c>
      <c r="H97" s="6">
        <v>2.76</v>
      </c>
      <c r="I97" s="6">
        <v>-2</v>
      </c>
      <c r="J97" s="5">
        <v>3</v>
      </c>
      <c r="K97" s="6">
        <v>16.944400000000002</v>
      </c>
      <c r="L97" s="6">
        <f>M97*(J97^0.5)</f>
        <v>1.4434911430278978</v>
      </c>
      <c r="M97" s="6">
        <v>0.83339999999999748</v>
      </c>
      <c r="N97" s="6">
        <v>16.1111</v>
      </c>
      <c r="O97" s="6">
        <f>P97*(J97^0.5)</f>
        <v>1.2029092858565815</v>
      </c>
      <c r="P97" s="6">
        <v>0.6944999999999979</v>
      </c>
      <c r="Q97" s="6">
        <f>LN(N97)-LN(K97)</f>
        <v>-5.0428920328042359E-2</v>
      </c>
      <c r="R97" s="6">
        <f>(O97^2)/(J97*(N97^2))+(L97^2)/(J97*(K97^2))</f>
        <v>4.2773114412426455E-3</v>
      </c>
      <c r="BG97" s="6">
        <v>5.24017</v>
      </c>
      <c r="BH97" s="6">
        <f>BI97*(J97^0.5)</f>
        <v>0.90762926418224332</v>
      </c>
      <c r="BI97" s="6">
        <v>0.52402000000000015</v>
      </c>
      <c r="BJ97" s="6">
        <v>16.943200000000001</v>
      </c>
      <c r="BK97" s="6">
        <f>BL97*(J97^0.5)</f>
        <v>6.9585141194079609</v>
      </c>
      <c r="BL97" s="6">
        <v>4.0174999999999983</v>
      </c>
      <c r="BM97" s="6">
        <f>LN(BJ97)-LN(BG97)</f>
        <v>1.1735126328364667</v>
      </c>
      <c r="BN97" s="6">
        <f>(BK97^2)/(J97*(BJ97^2))+(BH97^2)/(J97*(BG97^2))</f>
        <v>6.6224005282829707E-2</v>
      </c>
      <c r="BO97" s="6">
        <v>6.8355100000000002</v>
      </c>
      <c r="BP97" s="6">
        <f>BQ97*(J97^0.5)</f>
        <v>1.5193203273832678</v>
      </c>
      <c r="BQ97" s="6">
        <v>0.87718000000000007</v>
      </c>
      <c r="BR97" s="6">
        <v>12.2453</v>
      </c>
      <c r="BS97" s="6">
        <f>BT97*(J97^0.5)</f>
        <v>4.1768405224523475</v>
      </c>
      <c r="BT97" s="6">
        <v>2.4115000000000002</v>
      </c>
      <c r="BU97" s="6">
        <f>LN(BR97)-LN(BO97)</f>
        <v>0.58301110656023969</v>
      </c>
      <c r="BV97" s="6">
        <f>(BS97^2)/(J97*(BR97^2))+(BP97^2)/(J97*(BO97^2))</f>
        <v>5.5250289073237945E-2</v>
      </c>
      <c r="EB97" s="6">
        <v>0.57391300000000001</v>
      </c>
      <c r="EC97" s="6">
        <f>ED97*(J97^0.5)</f>
        <v>0.12049011442852892</v>
      </c>
      <c r="ED97" s="6">
        <v>6.9564999999999988E-2</v>
      </c>
      <c r="EE97" s="6">
        <v>0.48695699999999997</v>
      </c>
      <c r="EF97" s="6">
        <f>EG97*(J97^0.5)</f>
        <v>0.15061221002295935</v>
      </c>
      <c r="EG97" s="6">
        <v>8.6956000000000033E-2</v>
      </c>
      <c r="EH97" s="6">
        <f>LN(EE97)-LN(EB97)</f>
        <v>-0.1643019933913229</v>
      </c>
      <c r="EI97" s="6">
        <f>(EF97^2)/(J97*(EE97^2))+(EC97^2)/(J97*(EB97^2))</f>
        <v>4.657959854193483E-2</v>
      </c>
    </row>
    <row r="98" spans="1:147" x14ac:dyDescent="0.25">
      <c r="A98" s="5" t="s">
        <v>100</v>
      </c>
      <c r="B98" s="5" t="s">
        <v>105</v>
      </c>
      <c r="C98" s="5">
        <v>4313</v>
      </c>
      <c r="D98" s="7">
        <v>1.9</v>
      </c>
      <c r="E98" s="14">
        <v>474.9</v>
      </c>
      <c r="F98" s="5" t="s">
        <v>13</v>
      </c>
      <c r="G98" s="5">
        <v>7</v>
      </c>
      <c r="H98" s="5">
        <v>1.23</v>
      </c>
      <c r="I98" s="6">
        <v>-6</v>
      </c>
      <c r="J98" s="5">
        <v>4</v>
      </c>
      <c r="AA98" s="6">
        <v>24.718299999999999</v>
      </c>
      <c r="AB98" s="6">
        <f>AC98*(J98^0.5)</f>
        <v>7.6056000000000026</v>
      </c>
      <c r="AC98" s="6">
        <v>3.8028000000000013</v>
      </c>
      <c r="AD98" s="6">
        <v>25.3521</v>
      </c>
      <c r="AE98" s="6">
        <f>AF98*(J98^0.5)</f>
        <v>5.0703999999999994</v>
      </c>
      <c r="AF98" s="6">
        <v>2.5351999999999997</v>
      </c>
      <c r="AG98" s="6">
        <f>LN(AD98)-LN(AA98)</f>
        <v>2.5317706844643073E-2</v>
      </c>
      <c r="AH98" s="6">
        <f>(AE98^2)/(J98*(AD98^2))+(AB98^2)/(J98*(AA98^2))</f>
        <v>3.3668368657855628E-2</v>
      </c>
      <c r="AI98" s="6">
        <v>2.0559400000000001</v>
      </c>
      <c r="AJ98" s="6">
        <f>AK98*(J98^0.5)</f>
        <v>0.50349999999999984</v>
      </c>
      <c r="AK98" s="6">
        <v>0.25174999999999992</v>
      </c>
      <c r="AL98" s="6">
        <v>2.1818200000000001</v>
      </c>
      <c r="AM98" s="6">
        <f>AN98*(J98^0.5)</f>
        <v>0.16781999999999986</v>
      </c>
      <c r="AN98" s="6">
        <v>8.3909999999999929E-2</v>
      </c>
      <c r="AO98" s="6">
        <f>LN(AL98)-LN(AI98)</f>
        <v>5.9426226594848419E-2</v>
      </c>
      <c r="AP98" s="6">
        <f>(AM98^2)/(J98*(AL98^2))+(AJ98^2)/(J98*(AI98^2))</f>
        <v>1.6473092996829471E-2</v>
      </c>
      <c r="BW98" s="6">
        <v>347.26</v>
      </c>
      <c r="BX98" s="6">
        <f>BW98*0.177653778456014</f>
        <v>61.692051106635418</v>
      </c>
      <c r="BZ98" s="6">
        <v>273.05933333333337</v>
      </c>
      <c r="CA98" s="6">
        <f>BZ98*0.177653778456014</f>
        <v>48.51002230934688</v>
      </c>
      <c r="CC98" s="6">
        <f>LN(BZ98)-LN(BW98)</f>
        <v>-0.24038466912822187</v>
      </c>
      <c r="CD98" s="6">
        <f>(CA98^2)/(J98*(BZ98^2))+(BX98^2)/(J98*(BW98^2))</f>
        <v>1.5780432499849249E-2</v>
      </c>
      <c r="CE98" s="6">
        <v>69.189333333333323</v>
      </c>
      <c r="CF98" s="6">
        <f>CE98*0.204504797231107</f>
        <v>14.149550583888805</v>
      </c>
      <c r="CH98" s="6">
        <v>54.054066666666664</v>
      </c>
      <c r="CI98" s="6">
        <f>CH98*0.204504797231107</f>
        <v>11.054315943183406</v>
      </c>
      <c r="CK98" s="6">
        <f>LN(CH98)-LN(CE98)</f>
        <v>-0.24686192792938311</v>
      </c>
      <c r="CL98" s="6">
        <f>(CI98^2)/(J98*(CH98^2))+(CF98^2)/(J98*(CE98^2))</f>
        <v>2.0911106045268094E-2</v>
      </c>
    </row>
    <row r="99" spans="1:147" x14ac:dyDescent="0.25">
      <c r="A99" s="5" t="s">
        <v>100</v>
      </c>
      <c r="B99" s="5" t="s">
        <v>105</v>
      </c>
      <c r="C99" s="5">
        <v>4513</v>
      </c>
      <c r="D99" s="7">
        <v>1.9</v>
      </c>
      <c r="E99" s="14">
        <v>474.9</v>
      </c>
      <c r="F99" s="5" t="s">
        <v>13</v>
      </c>
      <c r="G99" s="5">
        <v>7</v>
      </c>
      <c r="H99" s="5">
        <v>1.33</v>
      </c>
      <c r="I99" s="6">
        <v>-6</v>
      </c>
      <c r="J99" s="5">
        <v>4</v>
      </c>
      <c r="AA99" s="6">
        <v>27.253499999999999</v>
      </c>
      <c r="AB99" s="6">
        <f>AC99*(J99^0.5)</f>
        <v>2.5352000000000032</v>
      </c>
      <c r="AC99" s="6">
        <v>1.2676000000000016</v>
      </c>
      <c r="AD99" s="6">
        <v>30.422499999999999</v>
      </c>
      <c r="AE99" s="6">
        <f>AF99*(J99^0.5)</f>
        <v>2.5352000000000032</v>
      </c>
      <c r="AF99" s="6">
        <v>1.2676000000000016</v>
      </c>
      <c r="AG99" s="6">
        <f>LN(AD99)-LN(AA99)</f>
        <v>0.11000051300035008</v>
      </c>
      <c r="AH99" s="6">
        <f>(AE99^2)/(J99*(AD99^2))+(AB99^2)/(J99*(AA99^2))</f>
        <v>3.8994153527562693E-3</v>
      </c>
      <c r="AI99" s="6">
        <v>2.5174799999999999</v>
      </c>
      <c r="AJ99" s="6">
        <f>AK99*(J99^0.5)</f>
        <v>8.3919999999999995E-2</v>
      </c>
      <c r="AK99" s="6">
        <v>4.1959999999999997E-2</v>
      </c>
      <c r="AL99" s="6">
        <v>2.5594399999999999</v>
      </c>
      <c r="AM99" s="6">
        <f>AN99*(J99^0.5)</f>
        <v>0.33565999999999985</v>
      </c>
      <c r="AN99" s="6">
        <v>0.16782999999999992</v>
      </c>
      <c r="AO99" s="6">
        <f>LN(AL99)-LN(AI99)</f>
        <v>1.6530083372451765E-2</v>
      </c>
      <c r="AP99" s="6">
        <f>(AM99^2)/(J99*(AL99^2))+(AJ99^2)/(J99*(AI99^2))</f>
        <v>4.5776144355936434E-3</v>
      </c>
      <c r="BW99" s="6">
        <v>347.26033333333334</v>
      </c>
      <c r="BX99" s="6">
        <f>BW99*0.177653778456014</f>
        <v>61.692110324561568</v>
      </c>
      <c r="BZ99" s="6">
        <v>284.93133333333338</v>
      </c>
      <c r="CA99" s="6">
        <f t="shared" ref="CA99:CA100" si="8">BZ99*0.177653778456014</f>
        <v>50.619127967176681</v>
      </c>
      <c r="CC99" s="6">
        <f>LN(BZ99)-LN(BW99)</f>
        <v>-0.19782652324462013</v>
      </c>
      <c r="CD99" s="6">
        <f>(CA99^2)/(J99*(BZ99^2))+(BX99^2)/(J99*(BW99^2))</f>
        <v>1.5780432499849249E-2</v>
      </c>
      <c r="CE99" s="6">
        <v>55.675700000000006</v>
      </c>
      <c r="CF99" s="6">
        <f>CE99*0.204504797231107</f>
        <v>11.385947739199946</v>
      </c>
      <c r="CH99" s="6">
        <v>45.405433333333328</v>
      </c>
      <c r="CI99" s="6">
        <f t="shared" ref="CI99:CI100" si="9">CH99*0.204504797231107</f>
        <v>9.2856289370238798</v>
      </c>
      <c r="CK99" s="6">
        <f>LN(CH99)-LN(CE99)</f>
        <v>-0.20391201120025482</v>
      </c>
      <c r="CL99" s="6">
        <f>(CI99^2)/(J99*(CH99^2))+(CF99^2)/(J99*(CE99^2))</f>
        <v>2.0911106045268097E-2</v>
      </c>
    </row>
    <row r="100" spans="1:147" x14ac:dyDescent="0.25">
      <c r="A100" s="5" t="s">
        <v>100</v>
      </c>
      <c r="B100" s="5" t="s">
        <v>105</v>
      </c>
      <c r="C100" s="5">
        <v>4693</v>
      </c>
      <c r="D100" s="7">
        <v>1.9</v>
      </c>
      <c r="E100" s="14">
        <v>474.9</v>
      </c>
      <c r="F100" s="5" t="s">
        <v>13</v>
      </c>
      <c r="G100" s="5">
        <v>7</v>
      </c>
      <c r="H100" s="5">
        <v>1.24</v>
      </c>
      <c r="I100" s="6">
        <v>-6</v>
      </c>
      <c r="J100" s="5">
        <v>4</v>
      </c>
      <c r="AA100" s="6">
        <v>67.816900000000004</v>
      </c>
      <c r="AB100" s="6">
        <f>AC100*(J100^0.5)</f>
        <v>10.140799999999984</v>
      </c>
      <c r="AC100" s="6">
        <v>5.0703999999999922</v>
      </c>
      <c r="AD100" s="6">
        <v>73.521100000000004</v>
      </c>
      <c r="AE100" s="6">
        <f>AF100*(J100^0.5)</f>
        <v>8.8731999999999971</v>
      </c>
      <c r="AF100" s="6">
        <v>4.4365999999999985</v>
      </c>
      <c r="AG100" s="6">
        <f>LN(AD100)-LN(AA100)</f>
        <v>8.0761013428150008E-2</v>
      </c>
      <c r="AH100" s="6">
        <f>(AE100^2)/(J100*(AD100^2))+(AB100^2)/(J100*(AA100^2))</f>
        <v>9.2314269027744308E-3</v>
      </c>
      <c r="AI100" s="6">
        <v>4.6573399999999996</v>
      </c>
      <c r="AJ100" s="6">
        <f>AK100*(J100^0.5)</f>
        <v>0.33566000000000074</v>
      </c>
      <c r="AK100" s="6">
        <v>0.16783000000000037</v>
      </c>
      <c r="AL100" s="6">
        <v>4.4475499999999997</v>
      </c>
      <c r="AM100" s="6">
        <f>AN100*(J100^0.5)</f>
        <v>0.75524000000000058</v>
      </c>
      <c r="AN100" s="6">
        <v>0.37762000000000029</v>
      </c>
      <c r="AO100" s="6">
        <f>LN(AL100)-LN(AI100)</f>
        <v>-4.6091086944150428E-2</v>
      </c>
      <c r="AP100" s="6">
        <f>(AM100^2)/(J100*(AL100^2))+(AJ100^2)/(J100*(AI100^2))</f>
        <v>8.5074521472638855E-3</v>
      </c>
      <c r="BW100" s="6">
        <v>691.55233333333342</v>
      </c>
      <c r="BX100" s="6">
        <f>BW100*0.177653778456014</f>
        <v>122.85688501673955</v>
      </c>
      <c r="BZ100" s="6">
        <v>602.51133333333337</v>
      </c>
      <c r="CA100" s="6">
        <f t="shared" si="8"/>
        <v>107.0384149292376</v>
      </c>
      <c r="CC100" s="6">
        <f>LN(BZ100)-LN(BW100)</f>
        <v>-0.13783235342846822</v>
      </c>
      <c r="CD100" s="6">
        <f>(CA100^2)/(J100*(BZ100^2))+(BX100^2)/(J100*(BW100^2))</f>
        <v>1.5780432499849249E-2</v>
      </c>
      <c r="CE100" s="6">
        <v>97.837833333333336</v>
      </c>
      <c r="CF100" s="6">
        <f>CE100*0.204504797231107</f>
        <v>20.008306267364176</v>
      </c>
      <c r="CH100" s="6">
        <v>85.946033333333332</v>
      </c>
      <c r="CI100" s="6">
        <f t="shared" si="9"/>
        <v>17.576376119651297</v>
      </c>
      <c r="CK100" s="6">
        <f>LN(CH100)-LN(CE100)</f>
        <v>-0.12959176623410595</v>
      </c>
      <c r="CL100" s="6">
        <f>(CI100^2)/(J100*(CH100^2))+(CF100^2)/(J100*(CE100^2))</f>
        <v>2.0911106045268094E-2</v>
      </c>
    </row>
    <row r="101" spans="1:147" x14ac:dyDescent="0.25">
      <c r="A101" s="5" t="s">
        <v>48</v>
      </c>
      <c r="B101" s="5" t="s">
        <v>105</v>
      </c>
      <c r="C101" s="5">
        <v>4313</v>
      </c>
      <c r="D101" s="7">
        <v>1.9</v>
      </c>
      <c r="E101" s="14">
        <v>474.9</v>
      </c>
      <c r="F101" s="5" t="s">
        <v>13</v>
      </c>
      <c r="G101" s="5">
        <v>2</v>
      </c>
      <c r="H101" s="6">
        <v>1.26</v>
      </c>
      <c r="I101" s="6">
        <v>-3.7</v>
      </c>
      <c r="J101" s="5">
        <v>4</v>
      </c>
    </row>
    <row r="102" spans="1:147" x14ac:dyDescent="0.25">
      <c r="A102" s="5" t="s">
        <v>48</v>
      </c>
      <c r="B102" s="5" t="s">
        <v>105</v>
      </c>
      <c r="C102" s="5">
        <v>4513</v>
      </c>
      <c r="D102" s="7">
        <v>1.9</v>
      </c>
      <c r="E102" s="14">
        <v>474.9</v>
      </c>
      <c r="F102" s="5" t="s">
        <v>13</v>
      </c>
      <c r="G102" s="5">
        <v>2</v>
      </c>
      <c r="H102" s="6">
        <v>0.98</v>
      </c>
      <c r="I102" s="6">
        <v>-3.5</v>
      </c>
      <c r="J102" s="5">
        <v>4</v>
      </c>
    </row>
    <row r="103" spans="1:147" x14ac:dyDescent="0.25">
      <c r="A103" s="5" t="s">
        <v>48</v>
      </c>
      <c r="B103" s="5" t="s">
        <v>105</v>
      </c>
      <c r="C103" s="5">
        <v>4693</v>
      </c>
      <c r="D103" s="7">
        <v>1.9</v>
      </c>
      <c r="E103" s="14">
        <v>474.9</v>
      </c>
      <c r="F103" s="5" t="s">
        <v>13</v>
      </c>
      <c r="G103" s="5">
        <v>2</v>
      </c>
      <c r="H103" s="6">
        <v>1.37</v>
      </c>
      <c r="I103" s="6">
        <v>-4.3</v>
      </c>
      <c r="J103" s="5">
        <v>4</v>
      </c>
    </row>
    <row r="104" spans="1:147" x14ac:dyDescent="0.25">
      <c r="A104" s="5" t="s">
        <v>101</v>
      </c>
      <c r="B104" s="5" t="s">
        <v>105</v>
      </c>
      <c r="C104" s="5">
        <v>4313</v>
      </c>
      <c r="D104" s="7">
        <v>1.9</v>
      </c>
      <c r="E104" s="14">
        <v>474.9</v>
      </c>
      <c r="F104" s="5" t="s">
        <v>13</v>
      </c>
      <c r="G104" s="5">
        <v>5</v>
      </c>
      <c r="H104" s="6">
        <v>0.82</v>
      </c>
      <c r="I104" s="6">
        <v>-6</v>
      </c>
      <c r="J104" s="5">
        <v>4</v>
      </c>
      <c r="K104" s="6">
        <v>19.765374999999999</v>
      </c>
      <c r="L104" s="6">
        <f>K104*0.233878078976262</f>
        <v>4.622687935245434</v>
      </c>
      <c r="N104" s="6">
        <v>16.787025</v>
      </c>
      <c r="O104" s="6">
        <f t="shared" ref="O104:O106" si="10">N104*0.233878078976262</f>
        <v>3.9261171587264845</v>
      </c>
      <c r="Q104" s="6">
        <f>LN(N104)-LN(K104)</f>
        <v>-0.16332540291381559</v>
      </c>
      <c r="R104" s="6">
        <f>(O104^2)/(J104*(N104^2))+(L104^2)/(J104*(K104^2))</f>
        <v>2.7349477912813322E-2</v>
      </c>
      <c r="EB104" s="6">
        <v>0.56174999999999997</v>
      </c>
      <c r="EC104" s="6">
        <f>EB104*0.286204573369976</f>
        <v>0.16077541909058402</v>
      </c>
      <c r="EE104" s="6">
        <v>0.42684375000000002</v>
      </c>
      <c r="EF104" s="6">
        <f>EE104*0.286204573369976</f>
        <v>0.12216463336439071</v>
      </c>
      <c r="EH104" s="6">
        <f>LN(EE104)-LN(EB104)</f>
        <v>-0.27463888986227314</v>
      </c>
      <c r="EI104" s="6">
        <f>(EF104^2)/(J104*(EE104^2))+(EC104^2)/(J104*(EB104^2))</f>
        <v>4.0956528908944995E-2</v>
      </c>
    </row>
    <row r="105" spans="1:147" x14ac:dyDescent="0.25">
      <c r="A105" s="5" t="s">
        <v>101</v>
      </c>
      <c r="B105" s="5" t="s">
        <v>105</v>
      </c>
      <c r="C105" s="5">
        <v>4513</v>
      </c>
      <c r="D105" s="7">
        <v>1.9</v>
      </c>
      <c r="E105" s="14">
        <v>474.9</v>
      </c>
      <c r="F105" s="5" t="s">
        <v>13</v>
      </c>
      <c r="G105" s="5">
        <v>5</v>
      </c>
      <c r="H105" s="6">
        <v>0.83</v>
      </c>
      <c r="I105" s="6">
        <v>-6</v>
      </c>
      <c r="J105" s="5">
        <v>4</v>
      </c>
      <c r="K105" s="6">
        <v>26.263500000000001</v>
      </c>
      <c r="L105" s="6">
        <f>K105*0.233878078976262</f>
        <v>6.1424569271930576</v>
      </c>
      <c r="N105" s="6">
        <v>25.857399999999998</v>
      </c>
      <c r="O105" s="6">
        <f t="shared" si="10"/>
        <v>6.0474790393207964</v>
      </c>
      <c r="Q105" s="6">
        <f>LN(N105)-LN(K105)</f>
        <v>-1.5583315639899453E-2</v>
      </c>
      <c r="R105" s="6">
        <f>(O105^2)/(J105*(N105^2))+(L105^2)/(J105*(K105^2))</f>
        <v>2.7349477912813322E-2</v>
      </c>
      <c r="EB105" s="6">
        <v>0.97690699999999997</v>
      </c>
      <c r="EC105" s="6">
        <f>EB105*0.286204573369976</f>
        <v>0.27959525115714312</v>
      </c>
      <c r="EE105" s="6">
        <v>0.85547649999999997</v>
      </c>
      <c r="EF105" s="6">
        <f t="shared" ref="EF105:EF106" si="11">EE105*0.286204573369976</f>
        <v>0.24484128671054028</v>
      </c>
      <c r="EH105" s="6">
        <f>LN(EE105)-LN(EB105)</f>
        <v>-0.13273283451804946</v>
      </c>
      <c r="EI105" s="6">
        <f>(EF105^2)/(J105*(EE105^2))+(EC105^2)/(J105*(EB105^2))</f>
        <v>4.0956528908944988E-2</v>
      </c>
    </row>
    <row r="106" spans="1:147" ht="14.4" customHeight="1" x14ac:dyDescent="0.25">
      <c r="A106" s="5" t="s">
        <v>101</v>
      </c>
      <c r="B106" s="5" t="s">
        <v>105</v>
      </c>
      <c r="C106" s="5">
        <v>4693</v>
      </c>
      <c r="D106" s="7">
        <v>1.9</v>
      </c>
      <c r="E106" s="14">
        <v>474.9</v>
      </c>
      <c r="F106" s="5" t="s">
        <v>13</v>
      </c>
      <c r="G106" s="5">
        <v>5</v>
      </c>
      <c r="H106" s="6">
        <v>0.28000000000000003</v>
      </c>
      <c r="I106" s="6">
        <v>-6</v>
      </c>
      <c r="J106" s="5">
        <v>4</v>
      </c>
      <c r="K106" s="6">
        <v>30.73105</v>
      </c>
      <c r="L106" s="6">
        <f>K106*0.233878078976262</f>
        <v>7.1873189389234566</v>
      </c>
      <c r="N106" s="6">
        <v>27.481974999999998</v>
      </c>
      <c r="O106" s="6">
        <f t="shared" si="10"/>
        <v>6.4274315194736573</v>
      </c>
      <c r="Q106" s="6">
        <f>LN(N106)-LN(K106)</f>
        <v>-0.11174320890075284</v>
      </c>
      <c r="R106" s="6">
        <f>(O106^2)/(J106*(N106^2))+(L106^2)/(J106*(K106^2))</f>
        <v>2.7349477912813322E-2</v>
      </c>
      <c r="EB106" s="6">
        <v>1.1142984999999999</v>
      </c>
      <c r="EC106" s="6">
        <f>EB106*0.286204573369976</f>
        <v>0.31891732679930418</v>
      </c>
      <c r="EE106" s="6">
        <v>0.92117925000000001</v>
      </c>
      <c r="EF106" s="6">
        <f t="shared" si="11"/>
        <v>0.26364571424352445</v>
      </c>
      <c r="EH106" s="6">
        <f>LN(EE106)-LN(EB106)</f>
        <v>-0.19032569519010861</v>
      </c>
      <c r="EI106" s="6">
        <f>(EF106^2)/(J106*(EE106^2))+(EC106^2)/(J106*(EB106^2))</f>
        <v>4.0956528908944995E-2</v>
      </c>
    </row>
    <row r="107" spans="1:147" x14ac:dyDescent="0.25">
      <c r="A107" s="5" t="s">
        <v>57</v>
      </c>
      <c r="B107" s="5" t="s">
        <v>105</v>
      </c>
      <c r="C107" s="5">
        <v>4313</v>
      </c>
      <c r="D107" s="7">
        <v>1.9</v>
      </c>
      <c r="E107" s="14">
        <v>474.9</v>
      </c>
      <c r="F107" s="5" t="s">
        <v>13</v>
      </c>
      <c r="G107" s="5">
        <v>2</v>
      </c>
      <c r="H107" s="6">
        <v>1.26</v>
      </c>
      <c r="I107" s="6">
        <v>-3.7</v>
      </c>
      <c r="J107" s="5">
        <v>4</v>
      </c>
      <c r="AQ107" s="6">
        <v>77.406700000000015</v>
      </c>
      <c r="AR107" s="6">
        <f>AQ107*0.182078181864654</f>
        <v>14.094071200142714</v>
      </c>
      <c r="AT107" s="6">
        <v>77.275199999999998</v>
      </c>
      <c r="AU107" s="6">
        <f>AT107*0.182078181864654</f>
        <v>14.070127919227509</v>
      </c>
      <c r="AW107" s="6">
        <f>LN(AT107)-LN(AQ107)</f>
        <v>-1.700263982786332E-3</v>
      </c>
      <c r="AX107" s="6">
        <f>(AU107^2)/(J107*(AT107^2))+(AR107^2)/(J107*(AQ107^2))</f>
        <v>1.6576232155569005E-2</v>
      </c>
      <c r="AY107" s="6">
        <v>5.524163333333334</v>
      </c>
      <c r="AZ107" s="6">
        <f>AY107*0.204846462668016</f>
        <v>1.1316053180336896</v>
      </c>
      <c r="BB107" s="6">
        <v>5</v>
      </c>
      <c r="BC107" s="6">
        <f>BB107*0.204846462668016</f>
        <v>1.0242323133400801</v>
      </c>
      <c r="BE107" s="6">
        <f>LN(BB107)-LN(AY107)</f>
        <v>-9.9693890621755266E-2</v>
      </c>
      <c r="BF107" s="6">
        <f>(BC107^2)/(J107*(BB107^2))+(AZ107^2)/(J107*(AY107^2))</f>
        <v>2.0981036633799438E-2</v>
      </c>
      <c r="BG107" s="6">
        <v>5.8465266666666666</v>
      </c>
      <c r="BH107" s="6">
        <f>BG107*0.222987871157387</f>
        <v>1.3037045350648939</v>
      </c>
      <c r="BJ107" s="6">
        <v>4.5842700000000001</v>
      </c>
      <c r="BK107" s="6">
        <f>BJ107*0.222987871157387</f>
        <v>1.0222366081106744</v>
      </c>
      <c r="BM107" s="6">
        <f>LN(BJ107)-LN(BG107)</f>
        <v>-0.24321687451984508</v>
      </c>
      <c r="BN107" s="6">
        <f>(BK107^2)/(J107*(BJ107^2))+(BH107^2)/(J107*(BG107^2))</f>
        <v>2.4861795341651709E-2</v>
      </c>
      <c r="BO107" s="6">
        <v>6.0683833333333332</v>
      </c>
      <c r="BP107" s="6">
        <f>BO107*0.303565572078806</f>
        <v>1.842152258176825</v>
      </c>
      <c r="BR107" s="6">
        <v>3.8974333333333337</v>
      </c>
      <c r="BS107" s="6">
        <f>BR107*0.303565572078806</f>
        <v>1.1831265794723413</v>
      </c>
      <c r="BU107" s="6">
        <f>LN(BR107)-LN(BO107)</f>
        <v>-0.4427740155983102</v>
      </c>
      <c r="BV107" s="6">
        <f>(BS107^2)/(J107*(BR107^2))+(BP107^2)/(J107*(BO107^2))</f>
        <v>4.607602827576638E-2</v>
      </c>
    </row>
    <row r="108" spans="1:147" x14ac:dyDescent="0.25">
      <c r="A108" s="5" t="s">
        <v>57</v>
      </c>
      <c r="B108" s="5" t="s">
        <v>105</v>
      </c>
      <c r="C108" s="5">
        <v>4513</v>
      </c>
      <c r="D108" s="7">
        <v>1.9</v>
      </c>
      <c r="E108" s="14">
        <v>474.9</v>
      </c>
      <c r="F108" s="5" t="s">
        <v>13</v>
      </c>
      <c r="G108" s="5">
        <v>2</v>
      </c>
      <c r="H108" s="6">
        <v>0.98</v>
      </c>
      <c r="I108" s="6">
        <v>-3.5</v>
      </c>
      <c r="J108" s="5">
        <v>4</v>
      </c>
      <c r="AQ108" s="6">
        <v>79.476366666666664</v>
      </c>
      <c r="AR108" s="6">
        <f>AQ108*0.182078181864654</f>
        <v>14.470912343875257</v>
      </c>
      <c r="AT108" s="6">
        <v>72.848299999999995</v>
      </c>
      <c r="AU108" s="6">
        <f t="shared" ref="AU108:AU109" si="12">AT108*0.182078181864654</f>
        <v>13.264086015930873</v>
      </c>
      <c r="AW108" s="6">
        <f>LN(AT108)-LN(AQ108)</f>
        <v>-8.7080506084505238E-2</v>
      </c>
      <c r="AX108" s="6">
        <f>(AU108^2)/(J108*(AT108^2))+(AR108^2)/(J108*(AQ108^2))</f>
        <v>1.6576232155569005E-2</v>
      </c>
      <c r="AY108" s="6">
        <v>6.4264733333333339</v>
      </c>
      <c r="AZ108" s="6">
        <f>AY108*0.204846462668016</f>
        <v>1.3164403297636671</v>
      </c>
      <c r="BB108" s="6">
        <v>4.6029400000000003</v>
      </c>
      <c r="BC108" s="6">
        <f t="shared" ref="BC108:BC109" si="13">BB108*0.204846462668016</f>
        <v>0.94289597687311766</v>
      </c>
      <c r="BE108" s="6">
        <f>LN(BB108)-LN(AY108)</f>
        <v>-0.3337306873012762</v>
      </c>
      <c r="BF108" s="6">
        <f>(BC108^2)/(J108*(BB108^2))+(AZ108^2)/(J108*(AY108^2))</f>
        <v>2.0981036633799438E-2</v>
      </c>
      <c r="BG108" s="6">
        <v>5.6308833333333332</v>
      </c>
      <c r="BH108" s="6">
        <f>BG108*0.222987871157387</f>
        <v>1.2556186872356112</v>
      </c>
      <c r="BJ108" s="6">
        <v>4.7082166666666669</v>
      </c>
      <c r="BK108" s="6">
        <f t="shared" ref="BK108:BK109" si="14">BJ108*0.222987871157387</f>
        <v>1.0498752114477288</v>
      </c>
      <c r="BM108" s="6">
        <f>LN(BJ108)-LN(BG108)</f>
        <v>-0.17895711812065573</v>
      </c>
      <c r="BN108" s="6">
        <f>(BK108^2)/(J108*(BJ108^2))+(BH108^2)/(J108*(BG108^2))</f>
        <v>2.4861795341651713E-2</v>
      </c>
      <c r="BO108" s="6">
        <v>6.3931633333333338</v>
      </c>
      <c r="BP108" s="6">
        <f>BO108*0.303565572078806</f>
        <v>1.9407442846765799</v>
      </c>
      <c r="BR108" s="6">
        <v>4.5299166666666668</v>
      </c>
      <c r="BS108" s="6">
        <f t="shared" ref="BS108:BS109" si="15">BR108*0.303565572078806</f>
        <v>1.3751267443859847</v>
      </c>
      <c r="BU108" s="6">
        <f>LN(BR108)-LN(BO108)</f>
        <v>-0.34452564678912068</v>
      </c>
      <c r="BV108" s="6">
        <f>(BS108^2)/(J108*(BR108^2))+(BP108^2)/(J108*(BO108^2))</f>
        <v>4.607602827576638E-2</v>
      </c>
    </row>
    <row r="109" spans="1:147" x14ac:dyDescent="0.25">
      <c r="A109" s="5" t="s">
        <v>57</v>
      </c>
      <c r="B109" s="5" t="s">
        <v>105</v>
      </c>
      <c r="C109" s="5">
        <v>4693</v>
      </c>
      <c r="D109" s="7">
        <v>1.9</v>
      </c>
      <c r="E109" s="14">
        <v>474.9</v>
      </c>
      <c r="F109" s="5" t="s">
        <v>13</v>
      </c>
      <c r="G109" s="5">
        <v>2</v>
      </c>
      <c r="H109" s="6">
        <v>1.37</v>
      </c>
      <c r="I109" s="6">
        <v>-4.3</v>
      </c>
      <c r="J109" s="5">
        <v>4</v>
      </c>
      <c r="AQ109" s="6">
        <v>112.39433333333334</v>
      </c>
      <c r="AR109" s="6">
        <f>AQ109*0.182078181864654</f>
        <v>20.464555865223211</v>
      </c>
      <c r="AT109" s="6">
        <v>115.80366666666667</v>
      </c>
      <c r="AU109" s="6">
        <f t="shared" si="12"/>
        <v>21.085321079927105</v>
      </c>
      <c r="AW109" s="6">
        <f>LN(AT109)-LN(AQ109)</f>
        <v>2.9882707420912702E-2</v>
      </c>
      <c r="AX109" s="6">
        <f>(AU109^2)/(J109*(AT109^2))+(AR109^2)/(J109*(AQ109^2))</f>
        <v>1.6576232155569012E-2</v>
      </c>
      <c r="AY109" s="6">
        <v>7.6323533333333335</v>
      </c>
      <c r="AZ109" s="6">
        <f>AY109*0.204846462668016</f>
        <v>1.5634605821657743</v>
      </c>
      <c r="BB109" s="6">
        <v>7.9558833333333334</v>
      </c>
      <c r="BC109" s="6">
        <f t="shared" si="13"/>
        <v>1.6297345582327574</v>
      </c>
      <c r="BE109" s="6">
        <f>LN(BB109)-LN(AY109)</f>
        <v>4.1515467528314698E-2</v>
      </c>
      <c r="BF109" s="6">
        <f>(BC109^2)/(J109*(BB109^2))+(AZ109^2)/(J109*(AY109^2))</f>
        <v>2.0981036633799438E-2</v>
      </c>
      <c r="BG109" s="6">
        <v>14.890743333333335</v>
      </c>
      <c r="BH109" s="6">
        <f>BG109*0.222987871157387</f>
        <v>3.3204551558510529</v>
      </c>
      <c r="BJ109" s="6">
        <v>14.893799999999999</v>
      </c>
      <c r="BK109" s="6">
        <f t="shared" si="14"/>
        <v>3.3211367554438902</v>
      </c>
      <c r="BM109" s="6">
        <f>LN(BJ109)-LN(BG109)</f>
        <v>2.052518746507026E-4</v>
      </c>
      <c r="BN109" s="6">
        <f>(BK109^2)/(J109*(BJ109^2))+(BH109^2)/(J109*(BG109^2))</f>
        <v>2.4861795341651709E-2</v>
      </c>
      <c r="BO109" s="6">
        <v>5.0256433333333339</v>
      </c>
      <c r="BP109" s="6">
        <f>BO109*0.303565572078806</f>
        <v>1.525612293547371</v>
      </c>
      <c r="BR109" s="6">
        <v>5.8632466666666661</v>
      </c>
      <c r="BS109" s="6">
        <f t="shared" si="15"/>
        <v>1.7798798286058191</v>
      </c>
      <c r="BU109" s="6">
        <f>LN(BR109)-LN(BO109)</f>
        <v>0.15415001656203642</v>
      </c>
      <c r="BV109" s="6">
        <f>(BS109^2)/(J109*(BR109^2))+(BP109^2)/(J109*(BO109^2))</f>
        <v>4.6076028275766387E-2</v>
      </c>
    </row>
    <row r="110" spans="1:147" x14ac:dyDescent="0.25">
      <c r="A110" s="5" t="s">
        <v>49</v>
      </c>
      <c r="B110" s="5" t="s">
        <v>105</v>
      </c>
      <c r="C110" s="5">
        <v>4460</v>
      </c>
      <c r="D110" s="7">
        <v>-1.2</v>
      </c>
      <c r="E110" s="11">
        <v>431.7</v>
      </c>
      <c r="F110" s="5" t="s">
        <v>13</v>
      </c>
      <c r="G110" s="5">
        <v>3</v>
      </c>
      <c r="H110" s="6">
        <v>1.05</v>
      </c>
      <c r="I110" s="6">
        <v>-0.69</v>
      </c>
      <c r="J110" s="5">
        <v>4</v>
      </c>
      <c r="AA110" s="6">
        <v>35.43</v>
      </c>
      <c r="AB110" s="6">
        <f>AC110*(J110^0.5)</f>
        <v>3.68</v>
      </c>
      <c r="AC110" s="6">
        <v>1.84</v>
      </c>
      <c r="AD110" s="6">
        <v>45.48</v>
      </c>
      <c r="AE110" s="6">
        <f>AF110*(J110^0.5)</f>
        <v>3.06</v>
      </c>
      <c r="AF110" s="6">
        <v>1.53</v>
      </c>
      <c r="AG110" s="6">
        <f>LN(AD110)-LN(AA110)</f>
        <v>0.24971375000495488</v>
      </c>
      <c r="AH110" s="6">
        <f>(AE110^2)/(J110*(AD110^2))+(AB110^2)/(J110*(AA110^2))</f>
        <v>3.8288046843736674E-3</v>
      </c>
      <c r="AI110" s="6">
        <v>4.5599999999999996</v>
      </c>
      <c r="AJ110" s="6">
        <f>AK110*(J110^0.5)</f>
        <v>0.44</v>
      </c>
      <c r="AK110" s="6">
        <v>0.22</v>
      </c>
      <c r="AL110" s="6">
        <v>6.1</v>
      </c>
      <c r="AM110" s="6">
        <f>AN110*(J110^0.5)</f>
        <v>0.34</v>
      </c>
      <c r="AN110" s="6">
        <v>0.17</v>
      </c>
      <c r="AO110" s="6">
        <f t="shared" ref="AO110:AO117" si="16">LN(AL110)-LN(AI110)</f>
        <v>0.2909661476529708</v>
      </c>
      <c r="AP110" s="6">
        <f>(AM110^2)/(J110*(AL110^2))+(AJ110^2)/(J110*(AI110^2))</f>
        <v>3.1043122110050777E-3</v>
      </c>
      <c r="BG110" s="6">
        <v>0.08</v>
      </c>
      <c r="BH110" s="6">
        <f>BI110*(J110^0.5)</f>
        <v>0.04</v>
      </c>
      <c r="BI110" s="6">
        <v>0.02</v>
      </c>
      <c r="BJ110" s="6">
        <v>0.1</v>
      </c>
      <c r="BK110" s="6">
        <f>BL110*(J110^0.5)</f>
        <v>0.04</v>
      </c>
      <c r="BL110" s="6">
        <v>0.02</v>
      </c>
      <c r="BM110" s="6">
        <f>LN(BJ110)-LN(BG110)</f>
        <v>0.22314355131421015</v>
      </c>
      <c r="BN110" s="6">
        <f>(BK110^2)/(J110*(BJ110^2))+(BH110^2)/(J110*(BG110^2))</f>
        <v>0.10249999999999999</v>
      </c>
      <c r="BO110" s="6">
        <v>0.03</v>
      </c>
      <c r="BP110" s="6">
        <f>BQ110*(J110^0.5)</f>
        <v>0.04</v>
      </c>
      <c r="BQ110" s="6">
        <v>0.02</v>
      </c>
      <c r="BR110" s="6">
        <v>5.0000000000000001E-3</v>
      </c>
      <c r="BS110" s="6">
        <f>BT110*(J110^0.5)</f>
        <v>6.0000000000000001E-3</v>
      </c>
      <c r="BT110" s="6">
        <v>3.0000000000000001E-3</v>
      </c>
      <c r="BU110" s="6">
        <f>LN(BR110)-LN(BO110)</f>
        <v>-1.7917594692280545</v>
      </c>
      <c r="BV110" s="6">
        <f>(BS110^2)/(J110*(BR110^2))+(BP110^2)/(J110*(BO110^2))</f>
        <v>0.80444444444444452</v>
      </c>
      <c r="EJ110" s="6">
        <v>37.8947</v>
      </c>
      <c r="EK110" s="6">
        <f>EL110*(J110^0.5)</f>
        <v>4.7369999999999948</v>
      </c>
      <c r="EL110" s="6">
        <v>2.3684999999999974</v>
      </c>
      <c r="EM110" s="6">
        <v>69.473699999999994</v>
      </c>
      <c r="EN110" s="6">
        <f>EO110*(J110^0.5)</f>
        <v>18.947400000000016</v>
      </c>
      <c r="EO110" s="6">
        <v>9.473700000000008</v>
      </c>
      <c r="EP110" s="6">
        <f>LN(EM110)-LN(EJ110)</f>
        <v>0.60613700306571161</v>
      </c>
      <c r="EQ110" s="6">
        <f>(EN110^2)/(J110*(EM110^2))+(EK110^2)/(J110*(EJ110^2))</f>
        <v>2.2501612870530506E-2</v>
      </c>
    </row>
    <row r="111" spans="1:147" x14ac:dyDescent="0.25">
      <c r="A111" s="5" t="s">
        <v>20</v>
      </c>
      <c r="B111" s="5" t="s">
        <v>105</v>
      </c>
      <c r="C111" s="5">
        <v>4460</v>
      </c>
      <c r="D111" s="7">
        <v>-1.2</v>
      </c>
      <c r="E111" s="11">
        <v>431.7</v>
      </c>
      <c r="F111" s="5" t="s">
        <v>13</v>
      </c>
      <c r="G111" s="5">
        <v>3</v>
      </c>
      <c r="H111" s="6">
        <v>1.69</v>
      </c>
      <c r="I111" s="6">
        <v>-1.65</v>
      </c>
      <c r="J111" s="5">
        <v>4</v>
      </c>
      <c r="AA111" s="6">
        <v>35.43</v>
      </c>
      <c r="AB111" s="6">
        <f>AC111*(J111^0.5)</f>
        <v>3.68</v>
      </c>
      <c r="AC111" s="6">
        <v>1.84</v>
      </c>
      <c r="AD111" s="6">
        <v>51.21</v>
      </c>
      <c r="AE111" s="6">
        <f>AF111*(J111^0.5)</f>
        <v>11.36</v>
      </c>
      <c r="AF111" s="6">
        <v>5.68</v>
      </c>
      <c r="AG111" s="6">
        <f>LN(AD111)-LN(AA111)</f>
        <v>0.36837590659707864</v>
      </c>
      <c r="AH111" s="6">
        <f>(AE111^2)/(J111*(AD111^2))+(AB111^2)/(J111*(AA111^2))</f>
        <v>1.4999399816412172E-2</v>
      </c>
      <c r="AI111" s="6">
        <v>4.5599999999999996</v>
      </c>
      <c r="AJ111" s="6">
        <f>AK111*(J111^0.5)</f>
        <v>0.44</v>
      </c>
      <c r="AK111" s="6">
        <v>0.22</v>
      </c>
      <c r="AL111" s="6">
        <v>6.03</v>
      </c>
      <c r="AM111" s="6">
        <f>AN111*(J111^0.5)</f>
        <v>1.44</v>
      </c>
      <c r="AN111" s="6">
        <v>0.72</v>
      </c>
      <c r="AO111" s="6">
        <f t="shared" si="16"/>
        <v>0.2794243872127995</v>
      </c>
      <c r="AP111" s="6">
        <f>(AM111^2)/(J111*(AL111^2))+(AJ111^2)/(J111*(AI111^2))</f>
        <v>1.6584712118354217E-2</v>
      </c>
      <c r="BG111" s="6">
        <v>0.08</v>
      </c>
      <c r="BH111" s="6">
        <f>BI111*(J111^0.5)</f>
        <v>0.04</v>
      </c>
      <c r="BI111" s="6">
        <v>0.02</v>
      </c>
      <c r="BJ111" s="6">
        <v>0.08</v>
      </c>
      <c r="BK111" s="6">
        <f>BL111*(J111^0.5)</f>
        <v>8.0000000000000002E-3</v>
      </c>
      <c r="BL111" s="6">
        <v>4.0000000000000001E-3</v>
      </c>
      <c r="BM111" s="6">
        <f>LN(BJ111)-LN(BG111)</f>
        <v>0</v>
      </c>
      <c r="BN111" s="6">
        <f>(BK111^2)/(J111*(BJ111^2))+(BH111^2)/(J111*(BG111^2))</f>
        <v>6.5000000000000002E-2</v>
      </c>
      <c r="BO111" s="6">
        <v>0.03</v>
      </c>
      <c r="BP111" s="6">
        <f>BQ111*(J111^0.5)</f>
        <v>0.04</v>
      </c>
      <c r="BQ111" s="6">
        <v>0.02</v>
      </c>
      <c r="BR111" s="6">
        <v>0.02</v>
      </c>
      <c r="BS111" s="6">
        <f>BT111*(J111^0.5)</f>
        <v>8.0000000000000002E-3</v>
      </c>
      <c r="BT111" s="6">
        <v>4.0000000000000001E-3</v>
      </c>
      <c r="BU111" s="6">
        <f>LN(BR111)-LN(BO111)</f>
        <v>-0.40546510810816416</v>
      </c>
      <c r="BV111" s="6">
        <f>(BS111^2)/(J111*(BR111^2))+(BP111^2)/(J111*(BO111^2))</f>
        <v>0.48444444444444446</v>
      </c>
      <c r="EJ111" s="6">
        <v>37.8947</v>
      </c>
      <c r="EK111" s="6">
        <f>EL111*(J111^0.5)</f>
        <v>4.7369999999999948</v>
      </c>
      <c r="EL111" s="6">
        <v>2.3684999999999974</v>
      </c>
      <c r="EM111" s="6">
        <v>67.8947</v>
      </c>
      <c r="EN111" s="6">
        <f>EO111*(J111^0.5)</f>
        <v>7.8948000000000036</v>
      </c>
      <c r="EO111" s="6">
        <v>3.9474000000000018</v>
      </c>
      <c r="EP111" s="6">
        <f>LN(EM111)-LN(EJ111)</f>
        <v>0.58314671493250536</v>
      </c>
      <c r="EQ111" s="6">
        <f>(EN111^2)/(J111*(EM111^2))+(EK111^2)/(J111*(EJ111^2))</f>
        <v>7.2867812855122779E-3</v>
      </c>
    </row>
    <row r="112" spans="1:147" x14ac:dyDescent="0.25">
      <c r="A112" s="5" t="s">
        <v>20</v>
      </c>
      <c r="B112" s="5" t="s">
        <v>106</v>
      </c>
      <c r="C112" s="5">
        <v>4460</v>
      </c>
      <c r="D112" s="7">
        <v>-1.2</v>
      </c>
      <c r="E112" s="11">
        <v>431.7</v>
      </c>
      <c r="F112" s="5" t="s">
        <v>13</v>
      </c>
      <c r="G112" s="5">
        <v>3</v>
      </c>
      <c r="H112" s="6">
        <v>1.25</v>
      </c>
      <c r="I112" s="6">
        <v>-0.33</v>
      </c>
      <c r="J112" s="5">
        <v>4</v>
      </c>
      <c r="AA112" s="6">
        <v>29.1</v>
      </c>
      <c r="AB112" s="6">
        <f>AC112*(J112^0.5)</f>
        <v>1.1399999999999999</v>
      </c>
      <c r="AC112" s="6">
        <v>0.56999999999999995</v>
      </c>
      <c r="AD112" s="6">
        <v>56.85</v>
      </c>
      <c r="AE112" s="6">
        <f>AF112*(J112^0.5)</f>
        <v>5.72</v>
      </c>
      <c r="AF112" s="6">
        <v>2.86</v>
      </c>
      <c r="AG112" s="6">
        <f>LN(AD112)-LN(AA112)</f>
        <v>0.66967804601909808</v>
      </c>
      <c r="AH112" s="6">
        <f>(AE112^2)/(J112*(AD112^2))+(AB112^2)/(J112*(AA112^2))</f>
        <v>2.9145527240863238E-3</v>
      </c>
      <c r="AI112" s="6">
        <v>4.01</v>
      </c>
      <c r="AJ112" s="6">
        <f>AK112*(J112^0.5)</f>
        <v>0.1</v>
      </c>
      <c r="AK112" s="6">
        <v>0.05</v>
      </c>
      <c r="AL112" s="6">
        <v>3.72</v>
      </c>
      <c r="AM112" s="6">
        <f>AN112*(J112^0.5)</f>
        <v>0.66</v>
      </c>
      <c r="AN112" s="6">
        <v>0.33</v>
      </c>
      <c r="AO112" s="6">
        <f t="shared" si="16"/>
        <v>-7.5067573033422486E-2</v>
      </c>
      <c r="AP112" s="6">
        <f>(AM112^2)/(J112*(AL112^2))+(AJ112^2)/(J112*(AI112^2))</f>
        <v>8.0248785377982947E-3</v>
      </c>
      <c r="BG112" s="6">
        <v>0.15</v>
      </c>
      <c r="BH112" s="6">
        <f>BI112*(J112^0.5)</f>
        <v>0.06</v>
      </c>
      <c r="BI112" s="6">
        <v>0.03</v>
      </c>
      <c r="BJ112" s="6">
        <v>0.13</v>
      </c>
      <c r="BK112" s="6">
        <f>BL112*(J112^0.5)</f>
        <v>0.04</v>
      </c>
      <c r="BL112" s="6">
        <v>0.02</v>
      </c>
      <c r="BM112" s="6">
        <f>LN(BJ112)-LN(BG112)</f>
        <v>-0.14310084364067333</v>
      </c>
      <c r="BN112" s="6">
        <f>(BK112^2)/(J112*(BJ112^2))+(BH112^2)/(J112*(BG112^2))</f>
        <v>6.3668639053254442E-2</v>
      </c>
      <c r="BO112" s="6">
        <v>0.04</v>
      </c>
      <c r="BP112" s="6">
        <f>BQ112*(J112^0.5)</f>
        <v>0.02</v>
      </c>
      <c r="BQ112" s="6">
        <v>0.01</v>
      </c>
      <c r="BR112" s="6">
        <v>0.06</v>
      </c>
      <c r="BS112" s="6">
        <f>BT112*(J112^0.5)</f>
        <v>0.02</v>
      </c>
      <c r="BT112" s="6">
        <v>0.01</v>
      </c>
      <c r="BU112" s="6">
        <f>LN(BR112)-LN(BO112)</f>
        <v>0.40546510810816416</v>
      </c>
      <c r="BV112" s="6">
        <f>(BS112^2)/(J112*(BR112^2))+(BP112^2)/(J112*(BO112^2))</f>
        <v>9.0277777777777776E-2</v>
      </c>
      <c r="EJ112" s="6">
        <v>65.526300000000006</v>
      </c>
      <c r="EK112" s="6">
        <f>EL112*(J112^0.5)</f>
        <v>7.8947999999999752</v>
      </c>
      <c r="EL112" s="6">
        <v>3.9473999999999876</v>
      </c>
      <c r="EM112" s="6">
        <v>54.473700000000001</v>
      </c>
      <c r="EN112" s="6">
        <f>EO112*(J112^0.5)</f>
        <v>11.052599999999998</v>
      </c>
      <c r="EO112" s="6">
        <v>5.5262999999999991</v>
      </c>
      <c r="EP112" s="6">
        <f>LN(EM112)-LN(EJ112)</f>
        <v>-0.18473357238042354</v>
      </c>
      <c r="EQ112" s="6">
        <f>(EN112^2)/(J112*(EM112^2))+(EK112^2)/(J112*(EJ112^2))</f>
        <v>1.392092423310886E-2</v>
      </c>
    </row>
    <row r="113" spans="1:165" x14ac:dyDescent="0.25">
      <c r="A113" s="5" t="s">
        <v>20</v>
      </c>
      <c r="B113" s="5" t="s">
        <v>106</v>
      </c>
      <c r="C113" s="5">
        <v>4460</v>
      </c>
      <c r="D113" s="7">
        <v>-1.2</v>
      </c>
      <c r="E113" s="11">
        <v>431.7</v>
      </c>
      <c r="F113" s="5" t="s">
        <v>13</v>
      </c>
      <c r="G113" s="5">
        <v>3</v>
      </c>
      <c r="H113" s="6">
        <v>2.25</v>
      </c>
      <c r="I113" s="6">
        <v>-0.83</v>
      </c>
      <c r="J113" s="5">
        <v>4</v>
      </c>
      <c r="AA113" s="6">
        <v>29.1</v>
      </c>
      <c r="AB113" s="6">
        <f>AC113*(J113^0.5)</f>
        <v>1.1399999999999999</v>
      </c>
      <c r="AC113" s="6">
        <v>0.56999999999999995</v>
      </c>
      <c r="AD113" s="6">
        <v>26.52</v>
      </c>
      <c r="AE113" s="6">
        <f>AF113*(J113^0.5)</f>
        <v>0.82</v>
      </c>
      <c r="AF113" s="6">
        <v>0.41</v>
      </c>
      <c r="AG113" s="6">
        <f>LN(AD113)-LN(AA113)</f>
        <v>-9.2839008859785022E-2</v>
      </c>
      <c r="AH113" s="6">
        <f>(AE113^2)/(J113*(AD113^2))+(AB113^2)/(J113*(AA113^2))</f>
        <v>6.2268773732227368E-4</v>
      </c>
      <c r="AI113" s="6">
        <v>4.01</v>
      </c>
      <c r="AJ113" s="6">
        <f>AK113*(J113^0.5)</f>
        <v>0.1</v>
      </c>
      <c r="AK113" s="6">
        <v>0.05</v>
      </c>
      <c r="AL113" s="6">
        <v>3.61</v>
      </c>
      <c r="AM113" s="6">
        <f>AN113*(J113^0.5)</f>
        <v>0.18</v>
      </c>
      <c r="AN113" s="6">
        <v>0.09</v>
      </c>
      <c r="AO113" s="6">
        <f t="shared" si="16"/>
        <v>-0.10508346897368814</v>
      </c>
      <c r="AP113" s="6">
        <f>(AM113^2)/(J113*(AL113^2))+(AJ113^2)/(J113*(AI113^2))</f>
        <v>7.7701386192443168E-4</v>
      </c>
      <c r="BG113" s="6">
        <v>0.15</v>
      </c>
      <c r="BH113" s="6">
        <f>BI113*(J113^0.5)</f>
        <v>0.06</v>
      </c>
      <c r="BI113" s="6">
        <v>0.03</v>
      </c>
      <c r="BJ113" s="6">
        <v>0.1</v>
      </c>
      <c r="BK113" s="6">
        <f>BL113*(J113^0.5)</f>
        <v>0.02</v>
      </c>
      <c r="BL113" s="6">
        <v>0.01</v>
      </c>
      <c r="BM113" s="6">
        <f>LN(BJ113)-LN(BG113)</f>
        <v>-0.40546510810816416</v>
      </c>
      <c r="BN113" s="6">
        <f>(BK113^2)/(J113*(BJ113^2))+(BH113^2)/(J113*(BG113^2))</f>
        <v>0.05</v>
      </c>
      <c r="BO113" s="6">
        <v>0.04</v>
      </c>
      <c r="BP113" s="6">
        <f>BQ113*(J113^0.5)</f>
        <v>0.02</v>
      </c>
      <c r="BQ113" s="6">
        <v>0.01</v>
      </c>
      <c r="BR113" s="6">
        <v>0.05</v>
      </c>
      <c r="BS113" s="6">
        <f>BT113*(J113^0.5)</f>
        <v>0.02</v>
      </c>
      <c r="BT113" s="6">
        <v>0.01</v>
      </c>
      <c r="BU113" s="6">
        <f>LN(BR113)-LN(BO113)</f>
        <v>0.22314355131420971</v>
      </c>
      <c r="BV113" s="6">
        <f>(BS113^2)/(J113*(BR113^2))+(BP113^2)/(J113*(BO113^2))</f>
        <v>0.10249999999999999</v>
      </c>
      <c r="EJ113" s="6">
        <v>65.526300000000006</v>
      </c>
      <c r="EK113" s="6">
        <f>EL113*(J113^0.5)</f>
        <v>7.8947999999999752</v>
      </c>
      <c r="EL113" s="6">
        <v>3.9473999999999876</v>
      </c>
      <c r="EM113" s="6">
        <v>51.315800000000003</v>
      </c>
      <c r="EN113" s="6">
        <f>EO113*(J113^0.5)</f>
        <v>3.1577999999999946</v>
      </c>
      <c r="EO113" s="6">
        <v>1.5788999999999973</v>
      </c>
      <c r="EP113" s="6">
        <f>LN(EM113)-LN(EJ113)</f>
        <v>-0.2444528918088924</v>
      </c>
      <c r="EQ113" s="6">
        <f>(EN113^2)/(J113*(EM113^2))+(EK113^2)/(J113*(EJ113^2))</f>
        <v>4.5757219088371935E-3</v>
      </c>
    </row>
    <row r="114" spans="1:165" x14ac:dyDescent="0.25">
      <c r="A114" s="1" t="s">
        <v>102</v>
      </c>
      <c r="B114" s="1" t="s">
        <v>107</v>
      </c>
      <c r="C114" s="1">
        <v>4763</v>
      </c>
      <c r="D114" s="9">
        <v>-5.3</v>
      </c>
      <c r="E114" s="13">
        <v>269.7</v>
      </c>
      <c r="F114" s="1" t="s">
        <v>13</v>
      </c>
      <c r="G114" s="1">
        <v>2</v>
      </c>
      <c r="H114" s="4">
        <v>2.98</v>
      </c>
      <c r="I114" s="6">
        <v>-1.83</v>
      </c>
      <c r="J114" s="1">
        <v>3</v>
      </c>
      <c r="K114" s="4">
        <v>0.87448400000000004</v>
      </c>
      <c r="L114" s="6">
        <f>M114*(J114^0.5)</f>
        <v>0.22145308805252631</v>
      </c>
      <c r="M114" s="4">
        <v>0.12785599999999997</v>
      </c>
      <c r="N114" s="4">
        <v>1.12174</v>
      </c>
      <c r="O114" s="6">
        <f>P114*(J114^0.5)</f>
        <v>0.3005454561293518</v>
      </c>
      <c r="P114" s="4">
        <v>0.17352000000000012</v>
      </c>
      <c r="Q114" s="6">
        <f>LN(N114)-LN(K114)</f>
        <v>0.24900233205201677</v>
      </c>
      <c r="R114" s="6">
        <f>(O114^2)/(J114*(N114^2))+(L114^2)/(J114*(K114^2))</f>
        <v>4.5305048482971767E-2</v>
      </c>
      <c r="S114" s="4"/>
      <c r="T114" s="4"/>
      <c r="U114" s="4"/>
      <c r="V114" s="4"/>
      <c r="W114" s="4"/>
      <c r="X114" s="4"/>
      <c r="Y114" s="4"/>
      <c r="Z114" s="4"/>
      <c r="AA114" s="4">
        <v>6767.0233333333335</v>
      </c>
      <c r="AB114" s="6">
        <f>AC114*(J114^0.5)</f>
        <v>744.97237284344965</v>
      </c>
      <c r="AC114" s="4">
        <v>430.10999999999996</v>
      </c>
      <c r="AD114" s="4">
        <v>6767.0233333333335</v>
      </c>
      <c r="AE114" s="6">
        <f>AF114*(J114^0.5)</f>
        <v>695.30292918506586</v>
      </c>
      <c r="AF114" s="4">
        <v>401.43333333333311</v>
      </c>
      <c r="AG114" s="6">
        <f>LN(AD114)-LN(AA114)</f>
        <v>0</v>
      </c>
      <c r="AH114" s="6">
        <f>(AE114^2)/(J114*(AD114^2))+(AB114^2)/(J114*(AA114^2))</f>
        <v>7.558935220417692E-3</v>
      </c>
      <c r="AI114" s="4">
        <v>447.96166666666664</v>
      </c>
      <c r="AJ114" s="4">
        <f>AI114*0.165305878036105</f>
        <v>74.050696634850311</v>
      </c>
      <c r="AK114" s="4">
        <v>26.858333333333331</v>
      </c>
      <c r="AL114" s="4">
        <v>458.51299999999998</v>
      </c>
      <c r="AM114" s="4">
        <f>AL114*0.165305878036105</f>
        <v>75.794894055968612</v>
      </c>
      <c r="AN114" s="4">
        <v>21.103666666666658</v>
      </c>
      <c r="AO114" s="6">
        <f t="shared" si="16"/>
        <v>2.3280981342773899E-2</v>
      </c>
      <c r="AP114" s="6">
        <f>(AM114^2)/(J114*(AL114^2))+(AJ114^2)/(J114*(AI114^2))</f>
        <v>1.8217355542191747E-2</v>
      </c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4"/>
      <c r="BE114" s="4"/>
      <c r="BF114" s="4"/>
      <c r="BG114" s="4"/>
      <c r="BH114" s="4"/>
      <c r="BI114" s="4"/>
      <c r="BJ114" s="4"/>
      <c r="BK114" s="4"/>
      <c r="BL114" s="4"/>
      <c r="BM114" s="4"/>
      <c r="BN114" s="4"/>
      <c r="BO114" s="4"/>
      <c r="BP114" s="4"/>
      <c r="BQ114" s="4"/>
      <c r="BR114" s="4"/>
      <c r="BS114" s="4"/>
      <c r="BT114" s="4"/>
      <c r="BU114" s="4"/>
      <c r="BV114" s="4"/>
      <c r="BW114" s="4"/>
      <c r="BX114" s="4"/>
      <c r="BY114" s="4"/>
      <c r="BZ114" s="4"/>
      <c r="CA114" s="4"/>
      <c r="CB114" s="4"/>
      <c r="CC114" s="4"/>
      <c r="CD114" s="4"/>
      <c r="CE114" s="4"/>
      <c r="CF114" s="4"/>
      <c r="CG114" s="4"/>
      <c r="CH114" s="4"/>
      <c r="CI114" s="4"/>
      <c r="CJ114" s="4"/>
      <c r="CK114" s="4"/>
      <c r="CL114" s="4"/>
      <c r="CM114" s="4"/>
      <c r="CN114" s="4"/>
      <c r="CO114" s="4"/>
      <c r="CP114" s="4"/>
      <c r="CQ114" s="4"/>
      <c r="CR114" s="4"/>
      <c r="CS114" s="4"/>
      <c r="CT114" s="4"/>
      <c r="CU114" s="4"/>
      <c r="CV114" s="4"/>
      <c r="CW114" s="4"/>
      <c r="CX114" s="4"/>
      <c r="CY114" s="4"/>
      <c r="CZ114" s="4"/>
      <c r="DA114" s="4"/>
      <c r="DB114" s="4"/>
      <c r="DC114" s="4"/>
      <c r="DD114" s="4"/>
      <c r="DE114" s="4"/>
      <c r="DF114" s="4"/>
      <c r="DG114" s="4"/>
      <c r="DH114" s="4"/>
      <c r="DI114" s="4"/>
      <c r="DJ114" s="4"/>
      <c r="DK114" s="4"/>
      <c r="DL114" s="4"/>
      <c r="DM114" s="4"/>
      <c r="DN114" s="4"/>
      <c r="DO114" s="4"/>
      <c r="DP114" s="4"/>
      <c r="DQ114" s="4"/>
      <c r="DR114" s="4"/>
      <c r="DS114" s="4"/>
      <c r="DT114" s="4"/>
      <c r="DU114" s="4"/>
      <c r="DV114" s="4"/>
      <c r="DW114" s="4"/>
      <c r="DX114" s="4"/>
      <c r="DY114" s="4"/>
      <c r="DZ114" s="4"/>
      <c r="EA114" s="4"/>
      <c r="EB114" s="4"/>
      <c r="EC114" s="4"/>
      <c r="ED114" s="4"/>
      <c r="EE114" s="4"/>
      <c r="EF114" s="4"/>
      <c r="EG114" s="4"/>
      <c r="EH114" s="4"/>
      <c r="EI114" s="4"/>
      <c r="EJ114" s="4"/>
      <c r="EK114" s="4"/>
      <c r="EL114" s="4"/>
      <c r="EM114" s="4"/>
      <c r="EN114" s="4"/>
      <c r="EO114" s="4"/>
      <c r="EP114" s="4"/>
      <c r="EQ114" s="4"/>
      <c r="ER114" s="4"/>
      <c r="ES114" s="4"/>
      <c r="ET114" s="4"/>
      <c r="EU114" s="4"/>
      <c r="EV114" s="4"/>
      <c r="EW114" s="4"/>
      <c r="EX114" s="4"/>
      <c r="EY114" s="4"/>
      <c r="EZ114" s="4"/>
      <c r="FA114" s="4"/>
      <c r="FB114" s="4"/>
      <c r="FC114" s="4"/>
      <c r="FD114" s="4"/>
      <c r="FE114" s="4"/>
      <c r="FF114" s="4"/>
      <c r="FG114" s="4"/>
      <c r="FH114" s="4"/>
      <c r="FI114" s="4"/>
    </row>
    <row r="115" spans="1:165" x14ac:dyDescent="0.25">
      <c r="A115" s="1" t="s">
        <v>102</v>
      </c>
      <c r="B115" s="1" t="s">
        <v>107</v>
      </c>
      <c r="C115" s="1">
        <v>4763</v>
      </c>
      <c r="D115" s="9">
        <v>-5.3</v>
      </c>
      <c r="E115" s="13">
        <v>269.7</v>
      </c>
      <c r="F115" s="1" t="s">
        <v>13</v>
      </c>
      <c r="G115" s="1">
        <v>2</v>
      </c>
      <c r="H115" s="4">
        <v>5.52</v>
      </c>
      <c r="I115" s="6">
        <v>-1.83</v>
      </c>
      <c r="J115" s="1">
        <v>3</v>
      </c>
      <c r="K115" s="4">
        <v>0.87448400000000004</v>
      </c>
      <c r="L115" s="6">
        <f>M115*(J115^0.5)</f>
        <v>0.22145308805252631</v>
      </c>
      <c r="M115" s="4">
        <v>0.12785599999999997</v>
      </c>
      <c r="N115" s="4">
        <v>1.6886399999999999</v>
      </c>
      <c r="O115" s="6">
        <f>P115*(J115^0.5)</f>
        <v>0.44295467352766477</v>
      </c>
      <c r="P115" s="4">
        <v>0.25574000000000008</v>
      </c>
      <c r="Q115" s="6">
        <f>LN(N115)-LN(K115)</f>
        <v>0.6580447520952627</v>
      </c>
      <c r="R115" s="6">
        <f>(O115^2)/(J115*(N115^2))+(L115^2)/(J115*(K115^2))</f>
        <v>4.4312883417230789E-2</v>
      </c>
      <c r="S115" s="4"/>
      <c r="T115" s="4"/>
      <c r="U115" s="4"/>
      <c r="V115" s="4"/>
      <c r="W115" s="4"/>
      <c r="X115" s="4"/>
      <c r="Y115" s="4"/>
      <c r="Z115" s="4"/>
      <c r="AA115" s="4">
        <v>6767.0233333333335</v>
      </c>
      <c r="AB115" s="6">
        <f>AC115*(J115^0.5)</f>
        <v>744.97237284344965</v>
      </c>
      <c r="AC115" s="4">
        <v>430.10999999999996</v>
      </c>
      <c r="AD115" s="4">
        <v>7154.1366666666663</v>
      </c>
      <c r="AE115" s="6">
        <f>AF115*(J115^0.5)</f>
        <v>620.80165044883711</v>
      </c>
      <c r="AF115" s="4">
        <v>358.42000000000007</v>
      </c>
      <c r="AG115" s="6">
        <f>LN(AD115)-LN(AA115)</f>
        <v>5.5629438836032108E-2</v>
      </c>
      <c r="AH115" s="6">
        <f>(AE115^2)/(J115*(AD115^2))+(AB115^2)/(J115*(AA115^2))</f>
        <v>6.5498145009260395E-3</v>
      </c>
      <c r="AI115" s="4">
        <v>447.96166666666664</v>
      </c>
      <c r="AJ115" s="4">
        <f t="shared" ref="AJ115:AJ117" si="17">AI115*0.165305878036105</f>
        <v>74.050696634850311</v>
      </c>
      <c r="AK115" s="4">
        <v>26.858333333333331</v>
      </c>
      <c r="AL115" s="4">
        <v>463.30933333333331</v>
      </c>
      <c r="AM115" s="4">
        <f t="shared" ref="AM115:AM117" si="18">AL115*0.165305878036105</f>
        <v>76.587756148989115</v>
      </c>
      <c r="AN115" s="4">
        <v>28.137444444444437</v>
      </c>
      <c r="AO115" s="6">
        <f t="shared" si="16"/>
        <v>3.3687274276024581E-2</v>
      </c>
      <c r="AP115" s="6">
        <f>(AM115^2)/(J115*(AL115^2))+(AJ115^2)/(J115*(AI115^2))</f>
        <v>1.8217355542191747E-2</v>
      </c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4"/>
      <c r="BC115" s="4"/>
      <c r="BD115" s="4"/>
      <c r="BE115" s="4"/>
      <c r="BF115" s="4"/>
      <c r="BG115" s="4"/>
      <c r="BH115" s="4"/>
      <c r="BI115" s="4"/>
      <c r="BJ115" s="4"/>
      <c r="BK115" s="4"/>
      <c r="BL115" s="4"/>
      <c r="BM115" s="4"/>
      <c r="BN115" s="4"/>
      <c r="BO115" s="4"/>
      <c r="BP115" s="4"/>
      <c r="BQ115" s="4"/>
      <c r="BR115" s="4"/>
      <c r="BS115" s="4"/>
      <c r="BT115" s="4"/>
      <c r="BU115" s="4"/>
      <c r="BV115" s="4"/>
      <c r="BW115" s="4"/>
      <c r="BX115" s="4"/>
      <c r="BY115" s="4"/>
      <c r="BZ115" s="4"/>
      <c r="CA115" s="4"/>
      <c r="CB115" s="4"/>
      <c r="CC115" s="4"/>
      <c r="CD115" s="4"/>
      <c r="CE115" s="4"/>
      <c r="CF115" s="4"/>
      <c r="CG115" s="4"/>
      <c r="CH115" s="4"/>
      <c r="CI115" s="4"/>
      <c r="CJ115" s="4"/>
      <c r="CK115" s="4"/>
      <c r="CL115" s="4"/>
      <c r="CM115" s="4"/>
      <c r="CN115" s="4"/>
      <c r="CO115" s="4"/>
      <c r="CP115" s="4"/>
      <c r="CQ115" s="4"/>
      <c r="CR115" s="4"/>
      <c r="CS115" s="4"/>
      <c r="CT115" s="4"/>
      <c r="CU115" s="4"/>
      <c r="CV115" s="4"/>
      <c r="CW115" s="4"/>
      <c r="CX115" s="4"/>
      <c r="CY115" s="4"/>
      <c r="CZ115" s="4"/>
      <c r="DA115" s="4"/>
      <c r="DB115" s="4"/>
      <c r="DC115" s="4"/>
      <c r="DD115" s="4"/>
      <c r="DE115" s="4"/>
      <c r="DF115" s="4"/>
      <c r="DG115" s="4"/>
      <c r="DH115" s="4"/>
      <c r="DI115" s="4"/>
      <c r="DJ115" s="4"/>
      <c r="DK115" s="4"/>
      <c r="DL115" s="4"/>
      <c r="DM115" s="4"/>
      <c r="DN115" s="4"/>
      <c r="DO115" s="4"/>
      <c r="DP115" s="4"/>
      <c r="DQ115" s="4"/>
      <c r="DR115" s="4"/>
      <c r="DS115" s="4"/>
      <c r="DT115" s="4"/>
      <c r="DU115" s="4"/>
      <c r="DV115" s="4"/>
      <c r="DW115" s="4"/>
      <c r="DX115" s="4"/>
      <c r="DY115" s="4"/>
      <c r="DZ115" s="4"/>
      <c r="EA115" s="4"/>
      <c r="EB115" s="4"/>
      <c r="EC115" s="4"/>
      <c r="ED115" s="4"/>
      <c r="EE115" s="4"/>
      <c r="EF115" s="4"/>
      <c r="EG115" s="4"/>
      <c r="EH115" s="4"/>
      <c r="EI115" s="4"/>
      <c r="EJ115" s="4"/>
      <c r="EK115" s="4"/>
      <c r="EL115" s="4"/>
      <c r="EM115" s="4"/>
      <c r="EN115" s="4"/>
      <c r="EO115" s="4"/>
      <c r="EP115" s="4"/>
      <c r="EQ115" s="4"/>
      <c r="ER115" s="4"/>
      <c r="ES115" s="4"/>
      <c r="ET115" s="4"/>
      <c r="EU115" s="4"/>
      <c r="EV115" s="4"/>
      <c r="EW115" s="4"/>
      <c r="EX115" s="4"/>
      <c r="EY115" s="4"/>
      <c r="EZ115" s="4"/>
      <c r="FA115" s="4"/>
      <c r="FB115" s="4"/>
      <c r="FC115" s="4"/>
      <c r="FD115" s="4"/>
      <c r="FE115" s="4"/>
      <c r="FF115" s="4"/>
      <c r="FG115" s="4"/>
      <c r="FH115" s="4"/>
      <c r="FI115" s="4"/>
    </row>
    <row r="116" spans="1:165" x14ac:dyDescent="0.25">
      <c r="A116" s="1" t="s">
        <v>102</v>
      </c>
      <c r="B116" s="5" t="s">
        <v>105</v>
      </c>
      <c r="C116" s="1">
        <v>4754</v>
      </c>
      <c r="D116" s="9">
        <v>-5.3</v>
      </c>
      <c r="E116" s="13">
        <v>269.7</v>
      </c>
      <c r="F116" s="1" t="s">
        <v>13</v>
      </c>
      <c r="G116" s="1">
        <v>2</v>
      </c>
      <c r="H116" s="4">
        <v>2.59</v>
      </c>
      <c r="I116" s="6">
        <v>-7.71</v>
      </c>
      <c r="J116" s="1">
        <v>3</v>
      </c>
      <c r="K116" s="4">
        <v>0.60804800000000003</v>
      </c>
      <c r="L116" s="6">
        <f>M116*(J116^0.5)</f>
        <v>0.1463704175952231</v>
      </c>
      <c r="M116" s="4">
        <v>8.4506999999999999E-2</v>
      </c>
      <c r="N116" s="4">
        <v>0.75896399999999997</v>
      </c>
      <c r="O116" s="6">
        <f>P116*(J116^0.5)</f>
        <v>0.21142451387670258</v>
      </c>
      <c r="P116" s="4">
        <v>0.12206600000000001</v>
      </c>
      <c r="Q116" s="6">
        <f>LN(N116)-LN(K116)</f>
        <v>0.22170051922230433</v>
      </c>
      <c r="R116" s="6">
        <f>(O116^2)/(J116*(N116^2))+(L116^2)/(J116*(K116^2))</f>
        <v>4.5182724118764367E-2</v>
      </c>
      <c r="S116" s="4"/>
      <c r="T116" s="4"/>
      <c r="U116" s="4"/>
      <c r="V116" s="4"/>
      <c r="W116" s="4"/>
      <c r="X116" s="4"/>
      <c r="Y116" s="4"/>
      <c r="Z116" s="4"/>
      <c r="AA116" s="4">
        <v>1597.0999999999997</v>
      </c>
      <c r="AB116" s="6">
        <f>AC116*(J116^0.5)</f>
        <v>140.57901704498198</v>
      </c>
      <c r="AC116" s="4">
        <v>81.163333333333341</v>
      </c>
      <c r="AD116" s="4">
        <v>1669.5633333333335</v>
      </c>
      <c r="AE116" s="6">
        <f>AF116*(J116^0.5)</f>
        <v>140.57901704498198</v>
      </c>
      <c r="AF116" s="4">
        <v>81.163333333333341</v>
      </c>
      <c r="AG116" s="6">
        <f>LN(AD116)-LN(AA116)</f>
        <v>4.4372630511546163E-2</v>
      </c>
      <c r="AH116" s="6">
        <f>(AE116^2)/(J116*(AD116^2))+(AB116^2)/(J116*(AA116^2))</f>
        <v>4.9458637167626484E-3</v>
      </c>
      <c r="AI116" s="4">
        <v>150.53800000000001</v>
      </c>
      <c r="AJ116" s="4">
        <f t="shared" si="17"/>
        <v>24.884816267799177</v>
      </c>
      <c r="AK116" s="4">
        <v>7.7416666666666645</v>
      </c>
      <c r="AL116" s="4">
        <v>155.69866666666667</v>
      </c>
      <c r="AM116" s="4">
        <f t="shared" si="18"/>
        <v>25.737904802384168</v>
      </c>
      <c r="AN116" s="4">
        <v>7.7423333333333302</v>
      </c>
      <c r="AO116" s="6">
        <f t="shared" si="16"/>
        <v>3.3706971313895551E-2</v>
      </c>
      <c r="AP116" s="6">
        <f>(AM116^2)/(J116*(AL116^2))+(AJ116^2)/(J116*(AI116^2))</f>
        <v>1.8217355542191747E-2</v>
      </c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  <c r="BB116" s="4"/>
      <c r="BC116" s="4"/>
      <c r="BD116" s="4"/>
      <c r="BE116" s="4"/>
      <c r="BF116" s="4"/>
      <c r="BG116" s="4"/>
      <c r="BH116" s="4"/>
      <c r="BI116" s="4"/>
      <c r="BJ116" s="4"/>
      <c r="BK116" s="4"/>
      <c r="BL116" s="4"/>
      <c r="BM116" s="4"/>
      <c r="BN116" s="4"/>
      <c r="BO116" s="4"/>
      <c r="BP116" s="4"/>
      <c r="BQ116" s="4"/>
      <c r="BR116" s="4"/>
      <c r="BS116" s="4"/>
      <c r="BT116" s="4"/>
      <c r="BU116" s="4"/>
      <c r="BV116" s="4"/>
      <c r="BW116" s="4"/>
      <c r="BX116" s="4"/>
      <c r="BY116" s="4"/>
      <c r="BZ116" s="4"/>
      <c r="CA116" s="4"/>
      <c r="CB116" s="4"/>
      <c r="CC116" s="4"/>
      <c r="CD116" s="4"/>
      <c r="CE116" s="4"/>
      <c r="CF116" s="4"/>
      <c r="CG116" s="4"/>
      <c r="CH116" s="4"/>
      <c r="CI116" s="4"/>
      <c r="CJ116" s="4"/>
      <c r="CK116" s="4"/>
      <c r="CL116" s="4"/>
      <c r="CM116" s="4"/>
      <c r="CN116" s="4"/>
      <c r="CO116" s="4"/>
      <c r="CP116" s="4"/>
      <c r="CQ116" s="4"/>
      <c r="CR116" s="4"/>
      <c r="CS116" s="4"/>
      <c r="CT116" s="4"/>
      <c r="CU116" s="4"/>
      <c r="CV116" s="4"/>
      <c r="CW116" s="4"/>
      <c r="CX116" s="4"/>
      <c r="CY116" s="4"/>
      <c r="CZ116" s="4"/>
      <c r="DA116" s="4"/>
      <c r="DB116" s="4"/>
      <c r="DC116" s="4"/>
      <c r="DD116" s="4"/>
      <c r="DE116" s="4"/>
      <c r="DF116" s="4"/>
      <c r="DG116" s="4"/>
      <c r="DH116" s="4"/>
      <c r="DI116" s="4"/>
      <c r="DJ116" s="4"/>
      <c r="DK116" s="4"/>
      <c r="DL116" s="4"/>
      <c r="DM116" s="4"/>
      <c r="DN116" s="4"/>
      <c r="DO116" s="4"/>
      <c r="DP116" s="4"/>
      <c r="DQ116" s="4"/>
      <c r="DR116" s="4"/>
      <c r="DS116" s="4"/>
      <c r="DT116" s="4"/>
      <c r="DU116" s="4"/>
      <c r="DV116" s="4"/>
      <c r="DW116" s="4"/>
      <c r="DX116" s="4"/>
      <c r="DY116" s="4"/>
      <c r="DZ116" s="4"/>
      <c r="EA116" s="4"/>
      <c r="EB116" s="4"/>
      <c r="EC116" s="4"/>
      <c r="ED116" s="4"/>
      <c r="EE116" s="4"/>
      <c r="EF116" s="4"/>
      <c r="EG116" s="4"/>
      <c r="EH116" s="4"/>
      <c r="EI116" s="4"/>
      <c r="EJ116" s="4"/>
      <c r="EK116" s="4"/>
      <c r="EL116" s="4"/>
      <c r="EM116" s="4"/>
      <c r="EN116" s="4"/>
      <c r="EO116" s="4"/>
      <c r="EP116" s="4"/>
      <c r="EQ116" s="4"/>
      <c r="ER116" s="4"/>
      <c r="ES116" s="4"/>
      <c r="ET116" s="4"/>
      <c r="EU116" s="4"/>
      <c r="EV116" s="4"/>
      <c r="EW116" s="4"/>
      <c r="EX116" s="4"/>
      <c r="EY116" s="4"/>
      <c r="EZ116" s="4"/>
      <c r="FA116" s="4"/>
      <c r="FB116" s="4"/>
      <c r="FC116" s="4"/>
      <c r="FD116" s="4"/>
      <c r="FE116" s="4"/>
      <c r="FF116" s="4"/>
      <c r="FG116" s="4"/>
      <c r="FH116" s="4"/>
      <c r="FI116" s="4"/>
    </row>
    <row r="117" spans="1:165" x14ac:dyDescent="0.25">
      <c r="A117" s="1" t="s">
        <v>102</v>
      </c>
      <c r="B117" s="5" t="s">
        <v>105</v>
      </c>
      <c r="C117" s="1">
        <v>4754</v>
      </c>
      <c r="D117" s="9">
        <v>-5.3</v>
      </c>
      <c r="E117" s="13">
        <v>269.7</v>
      </c>
      <c r="F117" s="1" t="s">
        <v>13</v>
      </c>
      <c r="G117" s="1">
        <v>2</v>
      </c>
      <c r="H117" s="4">
        <v>5.16</v>
      </c>
      <c r="I117" s="6">
        <v>-7.71</v>
      </c>
      <c r="J117" s="1">
        <v>3</v>
      </c>
      <c r="K117" s="4">
        <v>0.60804800000000003</v>
      </c>
      <c r="L117" s="6">
        <f>M117*(J117^0.5)</f>
        <v>0.1463704175952231</v>
      </c>
      <c r="M117" s="4">
        <v>8.4506999999999999E-2</v>
      </c>
      <c r="N117" s="4">
        <v>0.70333699999999999</v>
      </c>
      <c r="O117" s="6">
        <f>P117*(J117^0.5)</f>
        <v>0.19516055679363081</v>
      </c>
      <c r="P117" s="4">
        <v>0.112676</v>
      </c>
      <c r="Q117" s="6">
        <f>LN(N117)-LN(K117)</f>
        <v>0.14558232484014699</v>
      </c>
      <c r="R117" s="6">
        <f>(O117^2)/(J117*(N117^2))+(L117^2)/(J117*(K117^2))</f>
        <v>4.4980347424937686E-2</v>
      </c>
      <c r="S117" s="4"/>
      <c r="T117" s="4"/>
      <c r="U117" s="4"/>
      <c r="V117" s="4"/>
      <c r="W117" s="4"/>
      <c r="X117" s="4"/>
      <c r="Y117" s="4"/>
      <c r="Z117" s="4"/>
      <c r="AA117" s="4">
        <v>1597.0999999999997</v>
      </c>
      <c r="AB117" s="6">
        <f>AC117*(J117^0.5)</f>
        <v>140.57901704498198</v>
      </c>
      <c r="AC117" s="4">
        <v>81.163333333333341</v>
      </c>
      <c r="AD117" s="4">
        <v>1286.9566666666667</v>
      </c>
      <c r="AE117" s="6">
        <f>AF117*(J117^0.5)</f>
        <v>120.49300117987478</v>
      </c>
      <c r="AF117" s="4">
        <v>69.566666666666606</v>
      </c>
      <c r="AG117" s="6">
        <f>LN(AD117)-LN(AA117)</f>
        <v>-0.21590922666665513</v>
      </c>
      <c r="AH117" s="6">
        <f>(AE117^2)/(J117*(AD117^2))+(AB117^2)/(J117*(AA117^2))</f>
        <v>5.5045522356679498E-3</v>
      </c>
      <c r="AI117" s="4">
        <v>150.53800000000001</v>
      </c>
      <c r="AJ117" s="4">
        <f t="shared" si="17"/>
        <v>24.884816267799177</v>
      </c>
      <c r="AK117" s="4">
        <v>7.7416666666666645</v>
      </c>
      <c r="AL117" s="4">
        <v>124.44433333333335</v>
      </c>
      <c r="AM117" s="4">
        <f t="shared" si="18"/>
        <v>20.571379788284396</v>
      </c>
      <c r="AN117" s="4">
        <v>5.734999999999995</v>
      </c>
      <c r="AO117" s="6">
        <f t="shared" si="16"/>
        <v>-0.19035704991723978</v>
      </c>
      <c r="AP117" s="6">
        <f>(AM117^2)/(J117*(AL117^2))+(AJ117^2)/(J117*(AI117^2))</f>
        <v>1.8217355542191747E-2</v>
      </c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  <c r="BB117" s="4"/>
      <c r="BC117" s="4"/>
      <c r="BD117" s="4"/>
      <c r="BE117" s="4"/>
      <c r="BF117" s="4"/>
      <c r="BG117" s="4"/>
      <c r="BH117" s="4"/>
      <c r="BI117" s="4"/>
      <c r="BJ117" s="4"/>
      <c r="BK117" s="4"/>
      <c r="BL117" s="4"/>
      <c r="BM117" s="4"/>
      <c r="BN117" s="4"/>
      <c r="BO117" s="4"/>
      <c r="BP117" s="4"/>
      <c r="BQ117" s="4"/>
      <c r="BR117" s="4"/>
      <c r="BS117" s="4"/>
      <c r="BT117" s="4"/>
      <c r="BU117" s="4"/>
      <c r="BV117" s="4"/>
      <c r="BW117" s="4"/>
      <c r="BX117" s="4"/>
      <c r="BY117" s="4"/>
      <c r="BZ117" s="4"/>
      <c r="CA117" s="4"/>
      <c r="CB117" s="4"/>
      <c r="CC117" s="4"/>
      <c r="CD117" s="4"/>
      <c r="CE117" s="4"/>
      <c r="CF117" s="4"/>
      <c r="CG117" s="4"/>
      <c r="CH117" s="4"/>
      <c r="CI117" s="4"/>
      <c r="CJ117" s="4"/>
      <c r="CK117" s="4"/>
      <c r="CL117" s="4"/>
      <c r="CM117" s="4"/>
      <c r="CN117" s="4"/>
      <c r="CO117" s="4"/>
      <c r="CP117" s="4"/>
      <c r="CQ117" s="4"/>
      <c r="CR117" s="4"/>
      <c r="CS117" s="4"/>
      <c r="CT117" s="4"/>
      <c r="CU117" s="4"/>
      <c r="CV117" s="4"/>
      <c r="CW117" s="4"/>
      <c r="CX117" s="4"/>
      <c r="CY117" s="4"/>
      <c r="CZ117" s="4"/>
      <c r="DA117" s="4"/>
      <c r="DB117" s="4"/>
      <c r="DC117" s="4"/>
      <c r="DD117" s="4"/>
      <c r="DE117" s="4"/>
      <c r="DF117" s="4"/>
      <c r="DG117" s="4"/>
      <c r="DH117" s="4"/>
      <c r="DI117" s="4"/>
      <c r="DJ117" s="4"/>
      <c r="DK117" s="4"/>
      <c r="DL117" s="4"/>
      <c r="DM117" s="4"/>
      <c r="DN117" s="4"/>
      <c r="DO117" s="4"/>
      <c r="DP117" s="4"/>
      <c r="DQ117" s="4"/>
      <c r="DR117" s="4"/>
      <c r="DS117" s="4"/>
      <c r="DT117" s="4"/>
      <c r="DU117" s="4"/>
      <c r="DV117" s="4"/>
      <c r="DW117" s="4"/>
      <c r="DX117" s="4"/>
      <c r="DY117" s="4"/>
      <c r="DZ117" s="4"/>
      <c r="EA117" s="4"/>
      <c r="EB117" s="4"/>
      <c r="EC117" s="4"/>
      <c r="ED117" s="4"/>
      <c r="EE117" s="4"/>
      <c r="EF117" s="4"/>
      <c r="EG117" s="4"/>
      <c r="EH117" s="4"/>
      <c r="EI117" s="4"/>
      <c r="EJ117" s="4"/>
      <c r="EK117" s="4"/>
      <c r="EL117" s="4"/>
      <c r="EM117" s="4"/>
      <c r="EN117" s="4"/>
      <c r="EO117" s="4"/>
      <c r="EP117" s="4"/>
      <c r="EQ117" s="4"/>
      <c r="ER117" s="4"/>
      <c r="ES117" s="4"/>
      <c r="ET117" s="4"/>
      <c r="EU117" s="4"/>
      <c r="EV117" s="4"/>
      <c r="EW117" s="4"/>
      <c r="EX117" s="4"/>
      <c r="EY117" s="4"/>
      <c r="EZ117" s="4"/>
      <c r="FA117" s="4"/>
      <c r="FB117" s="4"/>
      <c r="FC117" s="4"/>
      <c r="FD117" s="4"/>
      <c r="FE117" s="4"/>
      <c r="FF117" s="4"/>
      <c r="FG117" s="4"/>
      <c r="FH117" s="4"/>
      <c r="FI117" s="4"/>
    </row>
    <row r="118" spans="1:165" x14ac:dyDescent="0.25">
      <c r="A118" s="5" t="s">
        <v>21</v>
      </c>
      <c r="B118" s="5" t="s">
        <v>106</v>
      </c>
      <c r="C118" s="5">
        <v>4675</v>
      </c>
      <c r="D118" s="7">
        <v>0</v>
      </c>
      <c r="E118" s="11">
        <v>300</v>
      </c>
      <c r="F118" s="5" t="s">
        <v>13</v>
      </c>
      <c r="G118" s="5">
        <v>1</v>
      </c>
      <c r="H118" s="6">
        <v>3.46</v>
      </c>
      <c r="I118" s="6">
        <v>-3.19</v>
      </c>
      <c r="J118" s="5">
        <v>3</v>
      </c>
      <c r="CM118" s="6">
        <v>0.42266475000000003</v>
      </c>
      <c r="CN118" s="6">
        <f>CO118*(J118^0.5)</f>
        <v>8.9598988275537972E-2</v>
      </c>
      <c r="CO118" s="6">
        <v>5.172999999999997E-2</v>
      </c>
      <c r="CP118" s="6">
        <v>0.75970824999999997</v>
      </c>
      <c r="CQ118" s="6">
        <f>CR118*(J118^0.5)</f>
        <v>9.8025415454360609E-2</v>
      </c>
      <c r="CR118" s="6">
        <v>5.6595000000000006E-2</v>
      </c>
      <c r="CS118" s="6">
        <f>LN(CP118)-LN(CM118)</f>
        <v>0.58635516638156926</v>
      </c>
      <c r="CT118" s="6">
        <f>(CQ118^2)/(J118*(CP118^2))+(CN118^2)/(J118*(CM118^2))</f>
        <v>2.0528957304949497E-2</v>
      </c>
    </row>
    <row r="119" spans="1:165" ht="14.4" customHeight="1" x14ac:dyDescent="0.25">
      <c r="A119" s="5" t="s">
        <v>22</v>
      </c>
      <c r="B119" s="5" t="s">
        <v>105</v>
      </c>
      <c r="C119" s="5">
        <v>4634</v>
      </c>
      <c r="D119" s="7">
        <v>-3.8</v>
      </c>
      <c r="E119" s="11">
        <v>383</v>
      </c>
      <c r="F119" s="5" t="s">
        <v>13</v>
      </c>
      <c r="G119" s="5">
        <v>4</v>
      </c>
      <c r="H119" s="6">
        <v>1.4</v>
      </c>
      <c r="I119" s="6">
        <v>-2</v>
      </c>
      <c r="J119" s="5">
        <v>3</v>
      </c>
      <c r="AA119" s="6">
        <v>16.5</v>
      </c>
      <c r="AB119" s="6">
        <f>AA119*0.14788825040494</f>
        <v>2.4401561316815101</v>
      </c>
      <c r="AD119" s="6">
        <v>17.100000000000001</v>
      </c>
      <c r="AE119" s="6">
        <f>AD119*0.14788825040494</f>
        <v>2.5288890819244743</v>
      </c>
      <c r="AG119" s="6">
        <f>LN(AD119)-LN(AA119)</f>
        <v>3.5718082602079537E-2</v>
      </c>
      <c r="AH119" s="6">
        <f>(AE119^2)/(J119*(AD119^2))+(AB119^2)/(J119*(AA119^2))</f>
        <v>1.4580623071889492E-2</v>
      </c>
      <c r="AI119" s="6">
        <v>1.25</v>
      </c>
      <c r="AJ119" s="6">
        <v>0.11</v>
      </c>
      <c r="AL119" s="6">
        <v>1.23</v>
      </c>
      <c r="AM119" s="6">
        <v>0.26</v>
      </c>
      <c r="AO119" s="6">
        <f>LN(AL119)-LN(AI119)</f>
        <v>-1.6129381929883641E-2</v>
      </c>
      <c r="AP119" s="6">
        <f>(AM119^2)/(J119*(AL119^2))+(AJ119^2)/(J119*(AI119^2))</f>
        <v>1.7475466014497544E-2</v>
      </c>
      <c r="BW119" s="6">
        <v>327.79399999999998</v>
      </c>
      <c r="BX119" s="6">
        <v>64.271000000000015</v>
      </c>
      <c r="BZ119" s="6">
        <v>715.71500000000003</v>
      </c>
      <c r="CA119" s="6">
        <v>101.21199999999999</v>
      </c>
      <c r="CC119" s="6">
        <f>LN(BZ119)-LN(BW119)</f>
        <v>0.78089668072868612</v>
      </c>
      <c r="CD119" s="6">
        <f>(CA119^2)/(J119*(BZ119^2))+(BX119^2)/(J119*(BW119^2))</f>
        <v>1.9480610463304043E-2</v>
      </c>
    </row>
    <row r="120" spans="1:165" x14ac:dyDescent="0.25">
      <c r="A120" s="5" t="s">
        <v>53</v>
      </c>
      <c r="B120" s="5" t="s">
        <v>105</v>
      </c>
      <c r="C120" s="5">
        <v>4635</v>
      </c>
      <c r="D120" s="7">
        <v>-3.8</v>
      </c>
      <c r="E120" s="11">
        <v>290.89999999999998</v>
      </c>
      <c r="F120" s="5" t="s">
        <v>64</v>
      </c>
      <c r="G120" s="5">
        <v>3</v>
      </c>
      <c r="H120" s="6">
        <v>1.67</v>
      </c>
      <c r="I120" s="6">
        <v>-3.5</v>
      </c>
      <c r="J120" s="5">
        <v>5</v>
      </c>
      <c r="CU120" s="6">
        <v>238.46199999999999</v>
      </c>
      <c r="CV120" s="6">
        <f>CW120*(J120^0.5)</f>
        <v>28.666391471547353</v>
      </c>
      <c r="CW120" s="6">
        <v>12.820000000000022</v>
      </c>
      <c r="CX120" s="6">
        <v>333.33300000000003</v>
      </c>
      <c r="CY120" s="6">
        <f>CZ120*(J120^0.5)</f>
        <v>34.401905833834249</v>
      </c>
      <c r="CZ120" s="6">
        <v>15.384999999999991</v>
      </c>
      <c r="DA120" s="6">
        <f>LN(CX120)-LN(CU120)</f>
        <v>0.33493202181982884</v>
      </c>
      <c r="DB120" s="6">
        <f>(CY120^2)/(J120*(CX120^2))+(CV120^2)/(J120*(CU120^2))</f>
        <v>5.020553434589267E-3</v>
      </c>
      <c r="DC120" s="6">
        <v>56.410299999999999</v>
      </c>
      <c r="DD120" s="6">
        <f>DE120*(J120^0.5)</f>
        <v>11.467003802214421</v>
      </c>
      <c r="DE120" s="6">
        <v>5.1281999999999996</v>
      </c>
      <c r="DF120" s="6">
        <v>130.76900000000001</v>
      </c>
      <c r="DG120" s="6">
        <f>DH120*(J120^0.5)</f>
        <v>22.935349245215356</v>
      </c>
      <c r="DH120" s="6">
        <v>10.257000000000005</v>
      </c>
      <c r="DI120" s="6">
        <f>LN(DF120)-LN(DC120)</f>
        <v>0.84078064193159641</v>
      </c>
      <c r="DJ120" s="6">
        <f>(DG120^2)/(J120*(DF120^2))+(DD120^2)/(J120*(DC120^2))</f>
        <v>1.4416642862834082E-2</v>
      </c>
    </row>
    <row r="121" spans="1:165" ht="16.8" customHeight="1" x14ac:dyDescent="0.25">
      <c r="A121" s="5" t="s">
        <v>36</v>
      </c>
      <c r="B121" s="5" t="s">
        <v>105</v>
      </c>
      <c r="C121" s="5">
        <v>4635</v>
      </c>
      <c r="D121" s="7">
        <v>-5.9</v>
      </c>
      <c r="E121" s="11">
        <v>267.60000000000002</v>
      </c>
      <c r="F121" s="5" t="s">
        <v>64</v>
      </c>
      <c r="G121" s="5">
        <v>4</v>
      </c>
      <c r="H121" s="6">
        <v>1.77</v>
      </c>
      <c r="I121" s="6">
        <v>-12.4</v>
      </c>
      <c r="J121" s="5">
        <v>5</v>
      </c>
      <c r="DK121" s="6">
        <v>2.6875</v>
      </c>
      <c r="DL121" s="6">
        <f>DM121*(J121^0.5)</f>
        <v>0.41926274578121059</v>
      </c>
      <c r="DM121" s="6">
        <v>0.1875</v>
      </c>
      <c r="DN121" s="6">
        <v>3.5</v>
      </c>
      <c r="DO121" s="6">
        <f>DP121*(J121^0.5)</f>
        <v>0.41926274578121059</v>
      </c>
      <c r="DP121" s="6">
        <v>0.1875</v>
      </c>
      <c r="DQ121" s="6">
        <f>LN(DN121)-LN(DK121)</f>
        <v>0.26415157504158682</v>
      </c>
      <c r="DR121" s="6">
        <f>(DO121^2)/(J121*(DN121^2))+(DL121^2)/(J121*(DK121^2))</f>
        <v>7.7373939029370554E-3</v>
      </c>
      <c r="DS121" s="6">
        <v>-2.25</v>
      </c>
      <c r="DT121" s="6">
        <f>DU121*(J121^0.5)</f>
        <v>0.69877124296868431</v>
      </c>
      <c r="DU121" s="6">
        <v>0.3125</v>
      </c>
      <c r="DV121" s="6">
        <v>-3.3125</v>
      </c>
      <c r="DW121" s="6">
        <f>DX121*(J121^0.5)</f>
        <v>0.69877124296868431</v>
      </c>
      <c r="DX121" s="6">
        <v>0.3125</v>
      </c>
      <c r="DY121" s="6">
        <f>(((J121-1)*(DW121^2)+(J121-1)*(DT121^2))/(J121+J121-2))^0.5</f>
        <v>0.69877124296868431</v>
      </c>
      <c r="DZ121" s="6">
        <f>(DV121-DS121)/DY121</f>
        <v>-1.520526224699857</v>
      </c>
      <c r="EA121" s="6">
        <f>((J121+J121)/(J121*J121))+(DZ121^2)/(2*(J121+J121))</f>
        <v>0.51560000000000006</v>
      </c>
      <c r="EB121" s="6">
        <v>5.1875</v>
      </c>
      <c r="EC121" s="6">
        <f>ED121*(J121^0.5)</f>
        <v>0.83852549156242118</v>
      </c>
      <c r="ED121" s="6">
        <v>0.375</v>
      </c>
      <c r="EE121" s="6">
        <v>7.3125</v>
      </c>
      <c r="EF121" s="6">
        <f>EG121*(J121^0.5)</f>
        <v>1.2577882373436318</v>
      </c>
      <c r="EG121" s="6">
        <v>0.5625</v>
      </c>
      <c r="EH121" s="6">
        <f>LN(EE121)-LN(EB121)</f>
        <v>0.34333332700115826</v>
      </c>
      <c r="EI121" s="6">
        <f>(EF121^2)/(J121*(EE121^2))+(EC121^2)/(J121*(EB121^2))</f>
        <v>1.1142881929085132E-2</v>
      </c>
    </row>
    <row r="122" spans="1:165" x14ac:dyDescent="0.25">
      <c r="A122" s="5" t="s">
        <v>52</v>
      </c>
      <c r="B122" s="5" t="s">
        <v>105</v>
      </c>
      <c r="C122" s="5">
        <v>4635</v>
      </c>
      <c r="D122" s="7">
        <v>-3.8</v>
      </c>
      <c r="E122" s="11">
        <v>290.89999999999998</v>
      </c>
      <c r="F122" s="5" t="s">
        <v>64</v>
      </c>
      <c r="G122" s="5">
        <v>4</v>
      </c>
      <c r="H122" s="6">
        <v>1.59</v>
      </c>
      <c r="I122" s="6">
        <v>-17.399999999999999</v>
      </c>
      <c r="J122" s="5">
        <v>5</v>
      </c>
      <c r="CM122" s="6">
        <v>2.2104499999999998</v>
      </c>
      <c r="CN122" s="6">
        <f>CO122*(J122^0.5)</f>
        <v>0.61876473073374205</v>
      </c>
      <c r="CO122" s="6">
        <v>0.27672000000000008</v>
      </c>
      <c r="CP122" s="6">
        <v>2.8709600000000002</v>
      </c>
      <c r="CQ122" s="6">
        <f>CR122*(J122^0.5)</f>
        <v>0.67464406949146138</v>
      </c>
      <c r="CR122" s="6">
        <v>0.30170999999999992</v>
      </c>
      <c r="CS122" s="6">
        <f>LN(CP122)-LN(CM122)</f>
        <v>0.26145035390270088</v>
      </c>
      <c r="CT122" s="6">
        <f>(CQ122^2)/(J122*(CP122^2))+(CN122^2)/(J122*(CM122^2))</f>
        <v>2.6715797469195435E-2</v>
      </c>
    </row>
    <row r="123" spans="1:165" x14ac:dyDescent="0.25">
      <c r="A123" s="5" t="s">
        <v>52</v>
      </c>
      <c r="B123" s="5" t="s">
        <v>105</v>
      </c>
      <c r="C123" s="5">
        <v>4635</v>
      </c>
      <c r="D123" s="7">
        <v>-3.8</v>
      </c>
      <c r="E123" s="11">
        <v>290.89999999999998</v>
      </c>
      <c r="F123" s="5" t="s">
        <v>64</v>
      </c>
      <c r="G123" s="5">
        <v>4</v>
      </c>
      <c r="H123" s="6">
        <v>1.59</v>
      </c>
      <c r="I123" s="6">
        <v>-17.399999999999999</v>
      </c>
      <c r="J123" s="5">
        <v>5</v>
      </c>
      <c r="CM123" s="6">
        <v>2.5815000000000001</v>
      </c>
      <c r="CN123" s="6">
        <f>CO123*(J123^0.5)</f>
        <v>0.67535961124426103</v>
      </c>
      <c r="CO123" s="6">
        <v>0.3020299999999998</v>
      </c>
      <c r="CP123" s="6">
        <v>2.6003699999999998</v>
      </c>
      <c r="CQ123" s="6">
        <f>CR123*(J123^0.5)</f>
        <v>0.61876473073374205</v>
      </c>
      <c r="CR123" s="6">
        <v>0.27672000000000008</v>
      </c>
      <c r="CS123" s="6">
        <f>LN(CP123)-LN(CM123)</f>
        <v>7.283117257398164E-3</v>
      </c>
      <c r="CT123" s="6">
        <f>(CQ123^2)/(J123*(CP123^2))+(CN123^2)/(J123*(CM123^2))</f>
        <v>2.5012786801074102E-2</v>
      </c>
    </row>
    <row r="124" spans="1:165" x14ac:dyDescent="0.25">
      <c r="A124" s="5" t="s">
        <v>56</v>
      </c>
      <c r="B124" s="5" t="s">
        <v>105</v>
      </c>
      <c r="C124" s="5">
        <v>4634</v>
      </c>
      <c r="D124" s="7">
        <v>-5.9</v>
      </c>
      <c r="E124" s="11">
        <v>267.60000000000002</v>
      </c>
      <c r="F124" s="5" t="s">
        <v>64</v>
      </c>
      <c r="G124" s="5">
        <v>2</v>
      </c>
      <c r="H124" s="6">
        <v>1.66</v>
      </c>
      <c r="I124" s="6">
        <v>-2.11</v>
      </c>
      <c r="J124" s="5">
        <v>5</v>
      </c>
      <c r="AA124" s="6">
        <v>6.9892500000000002</v>
      </c>
      <c r="AB124" s="6">
        <f>AC124*(J124^0.5)</f>
        <v>0.24042202894077752</v>
      </c>
      <c r="AC124" s="6">
        <v>0.10752000000000006</v>
      </c>
      <c r="AD124" s="6">
        <v>6.8817199999999996</v>
      </c>
      <c r="AE124" s="6">
        <f>AF124*(J124^0.5)</f>
        <v>0.72131080818188287</v>
      </c>
      <c r="AF124" s="6">
        <v>0.32258000000000031</v>
      </c>
      <c r="AG124" s="6">
        <f>LN(AD124)-LN(AA124)</f>
        <v>-1.5504633651278077E-2</v>
      </c>
      <c r="AH124" s="6">
        <f>(AE124^2)/(J124*(AD124^2))+(AB124^2)/(J124*(AA124^2))</f>
        <v>2.4339130242044022E-3</v>
      </c>
      <c r="AI124" s="6">
        <v>0.62315799999999999</v>
      </c>
      <c r="AJ124" s="6">
        <f>AK124*(J124^0.5)</f>
        <v>3.7659856877051513E-2</v>
      </c>
      <c r="AK124" s="6">
        <v>1.6842000000000024E-2</v>
      </c>
      <c r="AL124" s="6">
        <v>0.62315799999999999</v>
      </c>
      <c r="AM124" s="6">
        <f>AN124*(J124^0.5)</f>
        <v>5.6489785315577266E-2</v>
      </c>
      <c r="AN124" s="6">
        <v>2.5263000000000035E-2</v>
      </c>
      <c r="AO124" s="6">
        <f>LN(AL124)-LN(AI124)</f>
        <v>0</v>
      </c>
      <c r="AP124" s="6">
        <f>(AM124^2)/(J124*(AL124^2))+(AJ124^2)/(J124*(AI124^2))</f>
        <v>2.3739651403710677E-3</v>
      </c>
      <c r="BG124" s="6">
        <v>10.2507</v>
      </c>
      <c r="BH124" s="6">
        <f>BI124*(J124^0.5)</f>
        <v>1.5225386858796055</v>
      </c>
      <c r="BI124" s="6">
        <v>0.68089999999999939</v>
      </c>
      <c r="BJ124" s="6">
        <v>9.6468900000000009</v>
      </c>
      <c r="BK124" s="6">
        <f>BL124*(J124^0.5)</f>
        <v>0.75771399485557567</v>
      </c>
      <c r="BL124" s="6">
        <v>0.33885999999999861</v>
      </c>
      <c r="BM124" s="6">
        <f>LN(BJ124)-LN(BG124)</f>
        <v>-6.0710412320649443E-2</v>
      </c>
      <c r="BN124" s="6">
        <f>(BK124^2)/(J124*(BJ124^2))+(BH124^2)/(J124*(BG124^2))</f>
        <v>5.6461052299270854E-3</v>
      </c>
      <c r="BO124" s="6">
        <v>3.2291699999999999</v>
      </c>
      <c r="BP124" s="6">
        <f>BQ124*(J124^0.5)</f>
        <v>1.0481568644530266</v>
      </c>
      <c r="BQ124" s="6">
        <v>0.46875</v>
      </c>
      <c r="BR124" s="6">
        <v>3.3333300000000001</v>
      </c>
      <c r="BS124" s="6">
        <f>BT124*(J124^0.5)</f>
        <v>0.81524802391664775</v>
      </c>
      <c r="BT124" s="6">
        <v>0.36458999999999975</v>
      </c>
      <c r="BU124" s="6">
        <f>LN(BR124)-LN(BO124)</f>
        <v>3.1746666056548634E-2</v>
      </c>
      <c r="BV124" s="6">
        <f>(BS124^2)/(J124*(BR124^2))+(BP124^2)/(J124*(BO124^2))</f>
        <v>3.3035108760804649E-2</v>
      </c>
    </row>
    <row r="125" spans="1:165" x14ac:dyDescent="0.25">
      <c r="A125" s="5" t="s">
        <v>56</v>
      </c>
      <c r="B125" s="5" t="s">
        <v>105</v>
      </c>
      <c r="C125" s="5">
        <v>4634</v>
      </c>
      <c r="D125" s="7">
        <v>-5.9</v>
      </c>
      <c r="E125" s="11">
        <v>267.60000000000002</v>
      </c>
      <c r="F125" s="5" t="s">
        <v>64</v>
      </c>
      <c r="G125" s="5">
        <v>2</v>
      </c>
      <c r="H125" s="6">
        <v>4.08</v>
      </c>
      <c r="I125" s="6">
        <v>-0.73</v>
      </c>
      <c r="J125" s="5">
        <v>5</v>
      </c>
      <c r="AA125" s="6">
        <v>6.7741899999999999</v>
      </c>
      <c r="AB125" s="6">
        <f>AC125*(J125^0.5)</f>
        <v>0.48088877924110535</v>
      </c>
      <c r="AC125" s="6">
        <v>0.21506000000000025</v>
      </c>
      <c r="AD125" s="6">
        <v>6.9892500000000002</v>
      </c>
      <c r="AE125" s="6">
        <f>AF125*(J125^0.5)</f>
        <v>0.48086641856132922</v>
      </c>
      <c r="AF125" s="6">
        <v>0.21504999999999974</v>
      </c>
      <c r="AG125" s="6">
        <f>LN(AD125)-LN(AA125)</f>
        <v>3.1253451929076137E-2</v>
      </c>
      <c r="AH125" s="6">
        <f>(AE125^2)/(J125*(AD125^2))+(AB125^2)/(J125*(AA125^2))</f>
        <v>1.9545817394275708E-3</v>
      </c>
      <c r="AI125" s="6">
        <v>0.61473699999999998</v>
      </c>
      <c r="AJ125" s="6">
        <f>AK125*(J125^0.5)</f>
        <v>5.6489785315577266E-2</v>
      </c>
      <c r="AK125" s="6">
        <v>2.5263000000000035E-2</v>
      </c>
      <c r="AL125" s="6">
        <v>0.62315799999999999</v>
      </c>
      <c r="AM125" s="6">
        <f>AN125*(J125^0.5)</f>
        <v>5.6489785315577266E-2</v>
      </c>
      <c r="AN125" s="6">
        <v>2.5263000000000035E-2</v>
      </c>
      <c r="AO125" s="6">
        <f>LN(AL125)-LN(AI125)</f>
        <v>1.3605564125401204E-2</v>
      </c>
      <c r="AP125" s="6">
        <f>(AM125^2)/(J125*(AL125^2))+(AJ125^2)/(J125*(AI125^2))</f>
        <v>3.3323645582219517E-3</v>
      </c>
      <c r="BG125" s="6">
        <v>9.5136000000000003</v>
      </c>
      <c r="BH125" s="6">
        <f>BI125*(J125^0.5)</f>
        <v>1.1455376248731417</v>
      </c>
      <c r="BI125" s="6">
        <v>0.51229999999999976</v>
      </c>
      <c r="BJ125" s="6">
        <v>9.6083499999999997</v>
      </c>
      <c r="BK125" s="6">
        <f>BL125*(J125^0.5)</f>
        <v>1.1418481127102678</v>
      </c>
      <c r="BL125" s="6">
        <v>0.51065000000000005</v>
      </c>
      <c r="BM125" s="6">
        <f>LN(BJ125)-LN(BG125)</f>
        <v>9.9101582692440182E-3</v>
      </c>
      <c r="BN125" s="6">
        <f>(BK125^2)/(J125*(BJ125^2))+(BH125^2)/(J125*(BG125^2))</f>
        <v>5.7242877261039007E-3</v>
      </c>
      <c r="BO125" s="6">
        <v>2.96875</v>
      </c>
      <c r="BP125" s="6">
        <f>BQ125*(J125^0.5)</f>
        <v>0.46584004175253152</v>
      </c>
      <c r="BQ125" s="6">
        <v>0.20833000000000013</v>
      </c>
      <c r="BR125" s="6">
        <v>3.3333300000000001</v>
      </c>
      <c r="BS125" s="6">
        <f>BT125*(J125^0.5)</f>
        <v>0.58231682270049501</v>
      </c>
      <c r="BT125" s="6">
        <v>0.26041999999999987</v>
      </c>
      <c r="BU125" s="6">
        <f>LN(BR125)-LN(BO125)</f>
        <v>0.11583081552462171</v>
      </c>
      <c r="BV125" s="6">
        <f>(BS125^2)/(J125*(BR125^2))+(BP125^2)/(J125*(BO125^2))</f>
        <v>1.1028118679882841E-2</v>
      </c>
    </row>
    <row r="126" spans="1:165" x14ac:dyDescent="0.25">
      <c r="A126" s="5" t="s">
        <v>53</v>
      </c>
      <c r="B126" s="5" t="s">
        <v>105</v>
      </c>
      <c r="C126" s="5">
        <v>4635</v>
      </c>
      <c r="D126" s="7">
        <v>-3.8</v>
      </c>
      <c r="E126" s="11">
        <v>290.89999999999998</v>
      </c>
      <c r="F126" s="5" t="s">
        <v>64</v>
      </c>
      <c r="G126" s="5">
        <v>4</v>
      </c>
      <c r="H126" s="6">
        <v>1.76</v>
      </c>
      <c r="I126" s="6">
        <v>-2</v>
      </c>
      <c r="J126" s="5">
        <v>4</v>
      </c>
      <c r="K126" s="6">
        <v>0.37823899999999999</v>
      </c>
      <c r="L126" s="6">
        <f>M126*(J126^0.5)</f>
        <v>8.8462000000000041E-2</v>
      </c>
      <c r="M126" s="6">
        <v>4.423100000000002E-2</v>
      </c>
      <c r="N126" s="6">
        <v>0.35541099999999998</v>
      </c>
      <c r="O126" s="6">
        <f>P126*(J126^0.5)</f>
        <v>7.6930000000000054E-2</v>
      </c>
      <c r="P126" s="6">
        <v>3.8465000000000027E-2</v>
      </c>
      <c r="Q126" s="6">
        <f>LN(N126)-LN(K126)</f>
        <v>-6.22514046674989E-2</v>
      </c>
      <c r="R126" s="6">
        <f>(O126^2)/(J126*(N126^2))+(L126^2)/(J126*(K126^2))</f>
        <v>2.538784063003429E-2</v>
      </c>
      <c r="S126" s="6">
        <v>12.014099999999999</v>
      </c>
      <c r="T126" s="6">
        <f>U126*(J126^0.5)</f>
        <v>1.9788000000000032</v>
      </c>
      <c r="U126" s="6">
        <v>0.98940000000000161</v>
      </c>
      <c r="V126" s="6">
        <v>9.8233200000000007</v>
      </c>
      <c r="W126" s="6">
        <f>X126*(J126^0.5)</f>
        <v>1.9787599999999976</v>
      </c>
      <c r="X126" s="6">
        <v>0.98937999999999882</v>
      </c>
      <c r="Y126" s="6">
        <f>LN(V126)-LN(S126)</f>
        <v>-0.20132180924771736</v>
      </c>
      <c r="Z126" s="6">
        <f>(W126^2)/(J126*(V126^2))+(T126^2)/(J126*(S126^2))</f>
        <v>1.6926065353409698E-2</v>
      </c>
    </row>
    <row r="127" spans="1:165" ht="13.2" customHeight="1" x14ac:dyDescent="0.25">
      <c r="A127" s="5" t="s">
        <v>53</v>
      </c>
      <c r="B127" s="5" t="s">
        <v>105</v>
      </c>
      <c r="C127" s="5">
        <v>4635</v>
      </c>
      <c r="D127" s="7">
        <v>-3.8</v>
      </c>
      <c r="E127" s="11">
        <v>290.89999999999998</v>
      </c>
      <c r="F127" s="5" t="s">
        <v>64</v>
      </c>
      <c r="G127" s="5">
        <v>4</v>
      </c>
      <c r="H127" s="6">
        <v>1.75</v>
      </c>
      <c r="I127" s="6">
        <v>-0.89</v>
      </c>
      <c r="J127" s="5">
        <v>5</v>
      </c>
      <c r="K127" s="6">
        <v>0.39074399999999998</v>
      </c>
      <c r="L127" s="6">
        <f>M127*(J127^0.5)</f>
        <v>7.3110478592333134E-2</v>
      </c>
      <c r="M127" s="6">
        <v>3.2696000000000003E-2</v>
      </c>
      <c r="N127" s="6">
        <v>0.417906</v>
      </c>
      <c r="O127" s="6">
        <f>P127*(J127^0.5)</f>
        <v>7.3117186796265582E-2</v>
      </c>
      <c r="P127" s="6">
        <v>3.2698999999999978E-2</v>
      </c>
      <c r="Q127" s="6">
        <f>LN(N127)-LN(K127)</f>
        <v>6.7203912755273376E-2</v>
      </c>
      <c r="R127" s="6">
        <f>(O127^2)/(J127*(N127^2))+(L127^2)/(J127*(K127^2))</f>
        <v>1.3123977411404527E-2</v>
      </c>
      <c r="S127" s="6">
        <v>15.335699999999999</v>
      </c>
      <c r="T127" s="6">
        <f>U127*(J127^0.5)</f>
        <v>1.264272834478382</v>
      </c>
      <c r="U127" s="6">
        <v>0.56540000000000035</v>
      </c>
      <c r="V127" s="6">
        <v>15.618399999999999</v>
      </c>
      <c r="W127" s="6">
        <f>X127*(J127^0.5)</f>
        <v>0.63213641723919101</v>
      </c>
      <c r="X127" s="6">
        <v>0.28270000000000017</v>
      </c>
      <c r="Y127" s="6">
        <f>LN(V127)-LN(S127)</f>
        <v>1.8266262649783371E-2</v>
      </c>
      <c r="Z127" s="6">
        <f>(W127^2)/(J127*(V127^2))+(T127^2)/(J127*(S127^2))</f>
        <v>1.6868919632442277E-3</v>
      </c>
    </row>
    <row r="128" spans="1:165" x14ac:dyDescent="0.25">
      <c r="A128" s="5" t="s">
        <v>55</v>
      </c>
      <c r="B128" s="5" t="s">
        <v>105</v>
      </c>
      <c r="C128" s="5">
        <v>4635</v>
      </c>
      <c r="D128" s="7">
        <v>-3.8</v>
      </c>
      <c r="E128" s="11">
        <v>290.89999999999998</v>
      </c>
      <c r="F128" s="5" t="s">
        <v>64</v>
      </c>
      <c r="G128" s="5">
        <v>1</v>
      </c>
      <c r="H128" s="6">
        <v>1</v>
      </c>
      <c r="I128" s="6">
        <v>-1.55</v>
      </c>
      <c r="J128" s="5">
        <v>5</v>
      </c>
    </row>
    <row r="129" spans="1:122" x14ac:dyDescent="0.25">
      <c r="A129" s="5" t="s">
        <v>55</v>
      </c>
      <c r="B129" s="5" t="s">
        <v>105</v>
      </c>
      <c r="C129" s="5">
        <v>4635</v>
      </c>
      <c r="D129" s="7">
        <v>-3.8</v>
      </c>
      <c r="E129" s="11">
        <v>290.89999999999998</v>
      </c>
      <c r="F129" s="5" t="s">
        <v>64</v>
      </c>
      <c r="G129" s="5">
        <v>1</v>
      </c>
      <c r="H129" s="6">
        <v>2</v>
      </c>
      <c r="I129" s="6">
        <v>-1.56</v>
      </c>
      <c r="J129" s="5">
        <v>5</v>
      </c>
    </row>
    <row r="130" spans="1:122" x14ac:dyDescent="0.25">
      <c r="A130" s="5" t="s">
        <v>103</v>
      </c>
      <c r="B130" s="5" t="s">
        <v>105</v>
      </c>
      <c r="C130" s="5">
        <v>3887</v>
      </c>
      <c r="D130" s="7">
        <v>-4</v>
      </c>
      <c r="E130" s="11">
        <v>300</v>
      </c>
      <c r="F130" s="5" t="s">
        <v>13</v>
      </c>
      <c r="G130" s="5">
        <v>1</v>
      </c>
      <c r="H130" s="6">
        <v>0.62</v>
      </c>
      <c r="I130" s="6">
        <v>-0.59</v>
      </c>
      <c r="J130" s="5">
        <v>3</v>
      </c>
      <c r="K130" s="6">
        <v>202.19</v>
      </c>
      <c r="L130" s="6">
        <f>M130*(J130^0.5)</f>
        <v>50.350716976027257</v>
      </c>
      <c r="M130" s="6">
        <v>29.07</v>
      </c>
      <c r="N130" s="6">
        <v>284.32</v>
      </c>
      <c r="O130" s="6">
        <f>P130*(J130^0.5)</f>
        <v>65.38491798572511</v>
      </c>
      <c r="P130" s="6">
        <v>37.75</v>
      </c>
      <c r="Q130" s="6">
        <f>LN(N130)-LN(K130)</f>
        <v>0.34089251502713136</v>
      </c>
      <c r="R130" s="6">
        <f>(O130^2)/(J130*(N130^2))+(L130^2)/(J130*(K130^2))</f>
        <v>3.8300090866818362E-2</v>
      </c>
      <c r="S130" s="6">
        <v>2961.25</v>
      </c>
      <c r="T130" s="6">
        <f>U130*(J130^0.5)</f>
        <v>677.71683998555022</v>
      </c>
      <c r="U130" s="6">
        <v>391.28</v>
      </c>
      <c r="V130" s="6">
        <v>3826.34</v>
      </c>
      <c r="W130" s="6">
        <f>X130*(J130^0.5)</f>
        <v>927.63445100966362</v>
      </c>
      <c r="X130" s="6">
        <v>535.57000000000005</v>
      </c>
      <c r="Y130" s="6">
        <f>LN(V130)-LN(S130)</f>
        <v>0.25629725623492217</v>
      </c>
      <c r="Z130" s="6">
        <f>(W130^2)/(J130*(V130^2))+(T130^2)/(J130*(S130^2))</f>
        <v>3.7050627983304586E-2</v>
      </c>
      <c r="AA130" s="6">
        <v>14.89</v>
      </c>
      <c r="AB130" s="6">
        <f>AC130*(J130^0.5)</f>
        <v>2.4941531628991829</v>
      </c>
      <c r="AC130" s="6">
        <v>1.44</v>
      </c>
      <c r="AD130" s="6">
        <v>16.59</v>
      </c>
      <c r="AE130" s="6">
        <f>AD130/10</f>
        <v>1.659</v>
      </c>
      <c r="AF130" s="6">
        <v>2.14</v>
      </c>
      <c r="AG130" s="6">
        <f>LN(AD130)-LN(AA130)</f>
        <v>0.10811025750643566</v>
      </c>
      <c r="AH130" s="6">
        <f>(AE130^2)/(J130*(AD130^2))+(AB130^2)/(J130*(AA130^2))</f>
        <v>1.2686002853851153E-2</v>
      </c>
      <c r="AI130" s="6">
        <v>2.94</v>
      </c>
      <c r="AJ130" s="6">
        <f>AK130*(J130^0.5)</f>
        <v>0.36373066958946421</v>
      </c>
      <c r="AK130" s="6">
        <v>0.21</v>
      </c>
      <c r="AL130" s="6">
        <v>3.4</v>
      </c>
      <c r="AM130" s="6">
        <f>AN130*(J130^0.5)</f>
        <v>0.4156921938165305</v>
      </c>
      <c r="AN130" s="6">
        <v>0.24</v>
      </c>
      <c r="AO130" s="6">
        <f>LN(AL130)-LN(AI130)</f>
        <v>0.14536585027152538</v>
      </c>
      <c r="AP130" s="6">
        <f>(AM130^2)/(J130*(AL130^2))+(AJ130^2)/(J130*(AI130^2))</f>
        <v>1.0084739778264247E-2</v>
      </c>
      <c r="DK130" s="6">
        <v>2.3223699999999998</v>
      </c>
      <c r="DL130" s="6">
        <f>DK130*0.294645413711549</f>
        <v>0.68427566944129004</v>
      </c>
      <c r="DN130" s="6">
        <v>2.715576</v>
      </c>
      <c r="DO130" s="6">
        <f t="shared" ref="DO130" si="19">DN130*0.294645413711549</f>
        <v>0.80013201398515343</v>
      </c>
      <c r="DQ130" s="6">
        <f>LN(DN130)-LN(DK130)</f>
        <v>0.15641586960693155</v>
      </c>
      <c r="DR130" s="6">
        <f>(DO130^2)/(J130*(DN130^2))+(DL130^2)/(J130*(DK130^2))</f>
        <v>5.7877279880833257E-2</v>
      </c>
    </row>
    <row r="131" spans="1:122" x14ac:dyDescent="0.25">
      <c r="A131" s="5" t="s">
        <v>37</v>
      </c>
      <c r="B131" s="5" t="s">
        <v>105</v>
      </c>
      <c r="C131" s="5">
        <v>3400</v>
      </c>
      <c r="D131" s="7">
        <v>2.8</v>
      </c>
      <c r="E131" s="11">
        <v>718</v>
      </c>
      <c r="F131" s="5" t="s">
        <v>13</v>
      </c>
      <c r="G131" s="5">
        <v>1</v>
      </c>
      <c r="H131" s="6">
        <v>1</v>
      </c>
      <c r="I131" s="6">
        <v>-6.8</v>
      </c>
      <c r="J131" s="5">
        <v>5</v>
      </c>
      <c r="S131" s="6">
        <v>2361.8000000000002</v>
      </c>
      <c r="T131" s="6">
        <f>U131*(J131^0.5)</f>
        <v>355.40064434381571</v>
      </c>
      <c r="U131" s="6">
        <v>158.9399999999996</v>
      </c>
      <c r="V131" s="6">
        <v>2674.7</v>
      </c>
      <c r="W131" s="6">
        <f>X131*(J131^0.5)</f>
        <v>710.80128868763347</v>
      </c>
      <c r="X131" s="6">
        <v>317.88000000000011</v>
      </c>
      <c r="Y131" s="6">
        <f>LN(V131)-LN(S131)</f>
        <v>0.12441318434098658</v>
      </c>
      <c r="Z131" s="6">
        <f>(W131^2)/(J131*(V131^2))+(T131^2)/(J131*(S131^2))</f>
        <v>1.8653372230729121E-2</v>
      </c>
      <c r="AI131" s="6">
        <v>4.28</v>
      </c>
      <c r="AJ131" s="6">
        <f>AK131*(J131^0.5)</f>
        <v>0.7602631123499286</v>
      </c>
      <c r="AK131" s="6">
        <v>0.34</v>
      </c>
      <c r="AL131" s="6">
        <v>4.66</v>
      </c>
      <c r="AM131" s="6">
        <f>AN131*(J131^0.5)</f>
        <v>0.53665631459994956</v>
      </c>
      <c r="AN131" s="6">
        <v>0.24</v>
      </c>
      <c r="AO131" s="6">
        <f>LN(AL131)-LN(AI131)</f>
        <v>8.5062438543849206E-2</v>
      </c>
      <c r="AP131" s="6">
        <f>(AM131^2)/(J131*(AL131^2))+(AJ131^2)/(J131*(AI131^2))</f>
        <v>8.9630658464218589E-3</v>
      </c>
      <c r="BG131" s="6">
        <v>10.79</v>
      </c>
      <c r="BH131" s="6">
        <f>BI131*(J131^0.5)</f>
        <v>1.4981655449248592</v>
      </c>
      <c r="BI131" s="6">
        <v>0.67</v>
      </c>
      <c r="BJ131" s="6">
        <v>13.37</v>
      </c>
      <c r="BK131" s="6">
        <f>BL131*(J131^0.5)</f>
        <v>1.7441330224498361</v>
      </c>
      <c r="BL131" s="6">
        <v>0.78</v>
      </c>
      <c r="BM131" s="6">
        <f>LN(BJ131)-LN(BG131)</f>
        <v>0.21439361184380834</v>
      </c>
      <c r="BN131" s="6">
        <f>(BK131^2)/(J131*(BJ131^2))+(BH131^2)/(J131*(BG131^2))</f>
        <v>7.2592358846601769E-3</v>
      </c>
      <c r="BO131" s="6">
        <v>6.39</v>
      </c>
      <c r="BP131" s="6">
        <f>BQ131*(J131^0.5)</f>
        <v>0.20124611797498107</v>
      </c>
      <c r="BQ131" s="6">
        <v>0.09</v>
      </c>
      <c r="BR131" s="6">
        <v>8.01</v>
      </c>
      <c r="BS131" s="6">
        <f>BT131*(J131^0.5)</f>
        <v>1.1403946685248929</v>
      </c>
      <c r="BT131" s="6">
        <v>0.51</v>
      </c>
      <c r="BU131" s="6">
        <f>LN(BR131)-LN(BO131)</f>
        <v>0.22595649269082441</v>
      </c>
      <c r="BV131" s="6">
        <f>(BS131^2)/(J131*(BR131^2))+(BP131^2)/(J131*(BO131^2))</f>
        <v>4.2522947009653068E-3</v>
      </c>
      <c r="BW131" s="6">
        <v>901.93</v>
      </c>
      <c r="BX131" s="6">
        <f>BY131*(J131^0.5)</f>
        <v>138.34552576791199</v>
      </c>
      <c r="BY131" s="6">
        <v>61.87</v>
      </c>
      <c r="BZ131" s="6">
        <v>1149.7</v>
      </c>
      <c r="CA131" s="6">
        <f>CB131*(J131^0.5)</f>
        <v>158.06764532946013</v>
      </c>
      <c r="CB131" s="6">
        <v>70.69</v>
      </c>
      <c r="CC131" s="6">
        <f>LN(BZ131)-LN(BW131)</f>
        <v>0.24271940603002751</v>
      </c>
      <c r="CD131" s="6">
        <f>(CA131^2)/(J131*(BZ131^2))+(BX131^2)/(J131*(BW131^2))</f>
        <v>8.4860748424298773E-3</v>
      </c>
      <c r="CE131" s="6">
        <v>98.6</v>
      </c>
      <c r="CF131" s="6">
        <f>CG131*(J131^0.5)</f>
        <v>15.764279241373517</v>
      </c>
      <c r="CG131" s="6">
        <v>7.05</v>
      </c>
      <c r="CH131" s="6">
        <v>117.85</v>
      </c>
      <c r="CI131" s="6">
        <f>CJ131*(J131^0.5)</f>
        <v>35.083906566971699</v>
      </c>
      <c r="CJ131" s="6">
        <v>15.69</v>
      </c>
      <c r="CK131" s="6">
        <f>LN(CH131)-LN(CE131)</f>
        <v>0.17834136777355081</v>
      </c>
      <c r="CL131" s="6">
        <f>(CI131^2)/(J131*(CH131^2))+(CF131^2)/(J131*(CE131^2))</f>
        <v>2.2837414197322162E-2</v>
      </c>
      <c r="CM131" s="6">
        <v>242.91466666666665</v>
      </c>
      <c r="CN131" s="6">
        <f>CM131*0.14455330148456</f>
        <v>35.114117045688062</v>
      </c>
      <c r="CP131" s="6">
        <v>322.92933333333332</v>
      </c>
      <c r="CQ131" s="6">
        <f>CP131*0.14455330148456</f>
        <v>46.680501279541303</v>
      </c>
      <c r="CS131" s="6">
        <f>LN(CP131)-LN(CM131)</f>
        <v>0.28472330135004587</v>
      </c>
      <c r="CT131" s="6">
        <f>(CQ131^2)/(J131*(CP131^2))+(CN131^2)/(J131*(CM131^2))</f>
        <v>8.358262788034438E-3</v>
      </c>
    </row>
    <row r="132" spans="1:122" x14ac:dyDescent="0.25">
      <c r="A132" s="5" t="s">
        <v>37</v>
      </c>
      <c r="B132" s="5" t="s">
        <v>105</v>
      </c>
      <c r="C132" s="5">
        <v>3400</v>
      </c>
      <c r="D132" s="7">
        <v>2.8</v>
      </c>
      <c r="E132" s="11">
        <v>718</v>
      </c>
      <c r="F132" s="5" t="s">
        <v>13</v>
      </c>
      <c r="G132" s="5">
        <v>1</v>
      </c>
      <c r="H132" s="6">
        <v>1</v>
      </c>
      <c r="I132" s="6">
        <v>-6.8</v>
      </c>
      <c r="J132" s="5">
        <v>5</v>
      </c>
      <c r="S132" s="6">
        <v>2053.83</v>
      </c>
      <c r="T132" s="6">
        <f>U132*(J132^0.5)</f>
        <v>399.83131505673731</v>
      </c>
      <c r="U132" s="6">
        <v>178.80999999999995</v>
      </c>
      <c r="V132" s="6">
        <v>2187.92</v>
      </c>
      <c r="W132" s="6">
        <f>X132*(J132^0.5)</f>
        <v>710.80128868763347</v>
      </c>
      <c r="X132" s="6">
        <v>317.88000000000011</v>
      </c>
      <c r="Y132" s="6">
        <f>LN(V132)-LN(S132)</f>
        <v>6.3244978074794567E-2</v>
      </c>
      <c r="Z132" s="6">
        <f>(W132^2)/(J132*(V132^2))+(T132^2)/(J132*(S132^2))</f>
        <v>2.8688544804974736E-2</v>
      </c>
      <c r="AI132" s="6">
        <v>4.0599999999999996</v>
      </c>
      <c r="AJ132" s="6">
        <f>AK132*(J132^0.5)</f>
        <v>0.55901699437494745</v>
      </c>
      <c r="AK132" s="6">
        <v>0.25</v>
      </c>
      <c r="AL132" s="6">
        <v>4.1399999999999997</v>
      </c>
      <c r="AM132" s="6">
        <f>AN132*(J132^0.5)</f>
        <v>0.44721359549995798</v>
      </c>
      <c r="AN132" s="6">
        <v>0.2</v>
      </c>
      <c r="AO132" s="6">
        <f>LN(AL132)-LN(AI132)</f>
        <v>1.9512814223581643E-2</v>
      </c>
      <c r="AP132" s="6">
        <f>(AM132^2)/(J132*(AL132^2))+(AJ132^2)/(J132*(AI132^2))</f>
        <v>6.1254242065689008E-3</v>
      </c>
      <c r="BG132" s="6">
        <v>5.51</v>
      </c>
      <c r="BH132" s="6">
        <f>BI132*(J132^0.5)</f>
        <v>1.6994116628998404</v>
      </c>
      <c r="BI132" s="6">
        <v>0.76</v>
      </c>
      <c r="BJ132" s="6">
        <v>8.58</v>
      </c>
      <c r="BK132" s="6">
        <f>BL132*(J132^0.5)</f>
        <v>1.7664937022248339</v>
      </c>
      <c r="BL132" s="6">
        <v>0.79</v>
      </c>
      <c r="BM132" s="6">
        <f>LN(BJ132)-LN(BG132)</f>
        <v>0.44286929033504796</v>
      </c>
      <c r="BN132" s="6">
        <f>(BK132^2)/(J132*(BJ132^2))+(BH132^2)/(J132*(BG132^2))</f>
        <v>2.7502700779186488E-2</v>
      </c>
      <c r="BO132" s="6">
        <v>3.61</v>
      </c>
      <c r="BP132" s="6">
        <f>BQ132*(J132^0.5)</f>
        <v>0.58137767414994534</v>
      </c>
      <c r="BQ132" s="6">
        <v>0.26</v>
      </c>
      <c r="BR132" s="6">
        <v>5.05</v>
      </c>
      <c r="BS132" s="6">
        <f>BT132*(J132^0.5)</f>
        <v>0.35777087639996635</v>
      </c>
      <c r="BT132" s="6">
        <v>0.16</v>
      </c>
      <c r="BU132" s="6">
        <f>LN(BR132)-LN(BO132)</f>
        <v>0.33568047094247877</v>
      </c>
      <c r="BV132" s="6">
        <f>(BS132^2)/(J132*(BR132^2))+(BP132^2)/(J132*(BO132^2))</f>
        <v>6.1910147814218247E-3</v>
      </c>
      <c r="BW132" s="6">
        <v>516.78</v>
      </c>
      <c r="BX132" s="6">
        <f>BY132*(J132^0.5)</f>
        <v>32.87019926924691</v>
      </c>
      <c r="BY132" s="6">
        <v>14.7</v>
      </c>
      <c r="BZ132" s="6">
        <v>697.37</v>
      </c>
      <c r="CA132" s="6">
        <f>CB132*(J132^0.5)</f>
        <v>212.67242534000502</v>
      </c>
      <c r="CB132" s="6">
        <v>95.11</v>
      </c>
      <c r="CC132" s="6">
        <f>LN(BZ132)-LN(BW132)</f>
        <v>0.29969886436717097</v>
      </c>
      <c r="CD132" s="6">
        <f>(CA132^2)/(J132*(BZ132^2))+(BX132^2)/(J132*(BW132^2))</f>
        <v>1.9409691660177208E-2</v>
      </c>
      <c r="CE132" s="6">
        <v>63.97</v>
      </c>
      <c r="CF132" s="6">
        <f>CG132*(J132^0.5)</f>
        <v>15.630115162723531</v>
      </c>
      <c r="CG132" s="6">
        <v>6.99</v>
      </c>
      <c r="CH132" s="6">
        <v>85.67</v>
      </c>
      <c r="CI132" s="6">
        <f>CJ132*(J132^0.5)</f>
        <v>18.201593336848291</v>
      </c>
      <c r="CJ132" s="6">
        <v>8.14</v>
      </c>
      <c r="CK132" s="6">
        <f>LN(CH132)-LN(CE132)</f>
        <v>0.29208848251390673</v>
      </c>
      <c r="CL132" s="6">
        <f>(CI132^2)/(J132*(CH132^2))+(CF132^2)/(J132*(CE132^2))</f>
        <v>2.0967920704295276E-2</v>
      </c>
      <c r="CM132" s="6">
        <v>125.34983333333334</v>
      </c>
      <c r="CN132" s="6">
        <f>CM132*0.14455330148456</f>
        <v>18.119732248872683</v>
      </c>
      <c r="CP132" s="6">
        <v>165.28933333333336</v>
      </c>
      <c r="CQ132" s="6">
        <f>CP132*0.14455330148456</f>
        <v>23.89311883351527</v>
      </c>
      <c r="CS132" s="6">
        <f>LN(CP132)-LN(CM132)</f>
        <v>0.27658897861295006</v>
      </c>
      <c r="CT132" s="6">
        <f>(CQ132^2)/(J132*(CP132^2))+(CN132^2)/(J132*(CM132^2))</f>
        <v>8.358262788034438E-3</v>
      </c>
    </row>
    <row r="133" spans="1:122" x14ac:dyDescent="0.25">
      <c r="A133" s="5" t="s">
        <v>59</v>
      </c>
      <c r="B133" s="5" t="s">
        <v>105</v>
      </c>
      <c r="C133" s="5">
        <v>4500</v>
      </c>
      <c r="D133" s="10">
        <v>-3</v>
      </c>
      <c r="E133" s="11">
        <v>450</v>
      </c>
      <c r="F133" s="5" t="s">
        <v>13</v>
      </c>
      <c r="G133" s="5">
        <v>2</v>
      </c>
      <c r="H133" s="6">
        <v>1.08</v>
      </c>
      <c r="I133" s="6">
        <v>-2.91</v>
      </c>
      <c r="J133" s="5">
        <v>4</v>
      </c>
      <c r="AA133" s="6">
        <v>41.39</v>
      </c>
      <c r="AB133" s="6">
        <f>AC133*(J133^0.5)</f>
        <v>3.1</v>
      </c>
      <c r="AC133" s="6">
        <v>1.55</v>
      </c>
      <c r="AD133" s="6">
        <v>36.35</v>
      </c>
      <c r="AE133" s="6">
        <f>AD133/10</f>
        <v>3.6350000000000002</v>
      </c>
      <c r="AF133" s="6">
        <v>4.57</v>
      </c>
      <c r="AG133" s="6">
        <f>LN(AD133)-LN(AA133)</f>
        <v>-0.12984510178111286</v>
      </c>
      <c r="AH133" s="6">
        <f>(AE133^2)/(J133*(AD133^2))+(AB133^2)/(J133*(AA133^2))</f>
        <v>3.9024020681183904E-3</v>
      </c>
      <c r="AI133" s="6">
        <v>6.78</v>
      </c>
      <c r="AJ133" s="6">
        <f>AK133*(J133^0.5)</f>
        <v>2.04</v>
      </c>
      <c r="AK133" s="6">
        <v>1.02</v>
      </c>
      <c r="AL133" s="6">
        <v>6.76</v>
      </c>
      <c r="AM133" s="6">
        <f>AN133*(J133^0.5)</f>
        <v>1.66</v>
      </c>
      <c r="AN133" s="6">
        <v>0.83</v>
      </c>
      <c r="AO133" s="6">
        <f>LN(AL133)-LN(AI133)</f>
        <v>-2.9542118974315024E-3</v>
      </c>
      <c r="AP133" s="6">
        <f>(AM133^2)/(J133*(AL133^2))+(AJ133^2)/(J133*(AI133^2))</f>
        <v>3.7708129093832379E-2</v>
      </c>
      <c r="BG133" s="6">
        <v>47.68</v>
      </c>
      <c r="BH133" s="6">
        <f>BI133*(J133^0.5)</f>
        <v>2.8</v>
      </c>
      <c r="BI133" s="6">
        <v>1.4</v>
      </c>
      <c r="BJ133" s="6">
        <v>53.28</v>
      </c>
      <c r="BK133" s="6">
        <f>BL133*(J133^0.5)</f>
        <v>3.62</v>
      </c>
      <c r="BL133" s="6">
        <v>1.81</v>
      </c>
      <c r="BM133" s="6">
        <f>LN(BJ133)-LN(BG133)</f>
        <v>0.11104900347503932</v>
      </c>
      <c r="BN133" s="6">
        <f>(BK133^2)/(J133*(BJ133^2))+(BH133^2)/(J133*(BG133^2))</f>
        <v>2.0162123536000779E-3</v>
      </c>
      <c r="BO133" s="6">
        <v>41.33</v>
      </c>
      <c r="BP133" s="6">
        <f>BQ133*(J133^0.5)</f>
        <v>3.18</v>
      </c>
      <c r="BQ133" s="6">
        <v>1.59</v>
      </c>
      <c r="BR133" s="6">
        <v>44.42</v>
      </c>
      <c r="BS133" s="6">
        <f>BT133*(J133^0.5)</f>
        <v>1.22</v>
      </c>
      <c r="BT133" s="6">
        <v>0.61</v>
      </c>
      <c r="BU133" s="6">
        <f>LN(BR133)-LN(BO133)</f>
        <v>7.2101189942640698E-2</v>
      </c>
      <c r="BV133" s="6">
        <f>(BS133^2)/(J133*(BR133^2))+(BP133^2)/(J133*(BO133^2))</f>
        <v>1.6685888798776787E-3</v>
      </c>
      <c r="BW133" s="6">
        <v>538.63</v>
      </c>
      <c r="BX133" s="6">
        <f>BY133*(J133^0.5)</f>
        <v>4.72</v>
      </c>
      <c r="BY133" s="6">
        <v>2.36</v>
      </c>
      <c r="BZ133" s="6">
        <v>541.6</v>
      </c>
      <c r="CA133" s="6">
        <f>CB133*(J133^0.5)</f>
        <v>29</v>
      </c>
      <c r="CB133" s="6">
        <v>14.5</v>
      </c>
      <c r="CC133" s="6">
        <f>LN(BZ133)-LN(BW133)</f>
        <v>5.4988428088851293E-3</v>
      </c>
      <c r="CD133" s="6">
        <f>(CA133^2)/(J133*(BZ133^2))+(BX133^2)/(J133*(BW133^2))</f>
        <v>7.359655631073189E-4</v>
      </c>
      <c r="CE133" s="6">
        <v>124.36</v>
      </c>
      <c r="CF133" s="6">
        <f>CG133*(J133^0.5)</f>
        <v>2.54</v>
      </c>
      <c r="CG133" s="6">
        <v>1.27</v>
      </c>
      <c r="CH133" s="6">
        <v>126.99</v>
      </c>
      <c r="CI133" s="6">
        <f>CJ133*(J133^0.5)</f>
        <v>9.4600000000000009</v>
      </c>
      <c r="CJ133" s="6">
        <v>4.7300000000000004</v>
      </c>
      <c r="CK133" s="6">
        <f>LN(CH133)-LN(CE133)</f>
        <v>2.0927758010389041E-2</v>
      </c>
      <c r="CL133" s="6">
        <f>(CI133^2)/(J133*(CH133^2))+(CF133^2)/(J133*(CE133^2))</f>
        <v>1.4916318484594711E-3</v>
      </c>
    </row>
    <row r="134" spans="1:122" x14ac:dyDescent="0.25">
      <c r="A134" s="5" t="s">
        <v>59</v>
      </c>
      <c r="B134" s="5" t="s">
        <v>105</v>
      </c>
      <c r="C134" s="5">
        <v>3200</v>
      </c>
      <c r="D134" s="10">
        <v>-2</v>
      </c>
      <c r="E134" s="11">
        <v>540</v>
      </c>
      <c r="F134" s="5" t="s">
        <v>13</v>
      </c>
      <c r="G134" s="5">
        <v>10</v>
      </c>
      <c r="H134" s="6">
        <v>0.97</v>
      </c>
      <c r="I134" s="6">
        <v>-2.78</v>
      </c>
      <c r="J134" s="5">
        <v>4</v>
      </c>
      <c r="AA134" s="6">
        <v>42.56</v>
      </c>
      <c r="AB134" s="6">
        <f>AC134*(J134^0.5)</f>
        <v>3.2</v>
      </c>
      <c r="AC134" s="6">
        <v>1.6</v>
      </c>
      <c r="AD134" s="6">
        <v>40.85</v>
      </c>
      <c r="AE134" s="6">
        <f>AD134/10</f>
        <v>4.085</v>
      </c>
      <c r="AF134" s="6">
        <v>2.36</v>
      </c>
      <c r="AG134" s="6">
        <f>LN(AD134)-LN(AA134)</f>
        <v>-4.1008023727377108E-2</v>
      </c>
      <c r="AH134" s="6">
        <f>(AE134^2)/(J134*(AD134^2))+(AB134^2)/(J134*(AA134^2))</f>
        <v>3.9133077053536093E-3</v>
      </c>
      <c r="AI134" s="6">
        <v>7.33</v>
      </c>
      <c r="AJ134" s="6">
        <f>AK134*(J134^0.5)</f>
        <v>1.8</v>
      </c>
      <c r="AK134" s="6">
        <v>0.9</v>
      </c>
      <c r="AL134" s="6">
        <v>6.95</v>
      </c>
      <c r="AM134" s="6">
        <f>AN134*(J134^0.5)</f>
        <v>1.56</v>
      </c>
      <c r="AN134" s="6">
        <v>0.78</v>
      </c>
      <c r="AO134" s="6">
        <f>LN(AL134)-LN(AI134)</f>
        <v>-5.3233856321859285E-2</v>
      </c>
      <c r="AP134" s="6">
        <f>(AM134^2)/(J134*(AL134^2))+(AJ134^2)/(J134*(AI134^2))</f>
        <v>2.7671306869573239E-2</v>
      </c>
      <c r="BG134" s="6">
        <v>51.17</v>
      </c>
      <c r="BH134" s="6">
        <f>BI134*(J134^0.5)</f>
        <v>3.36</v>
      </c>
      <c r="BI134" s="6">
        <v>1.68</v>
      </c>
      <c r="BJ134" s="6">
        <v>56.84</v>
      </c>
      <c r="BK134" s="6">
        <f>BL134*(J134^0.5)</f>
        <v>2.3199999999999998</v>
      </c>
      <c r="BL134" s="6">
        <v>1.1599999999999999</v>
      </c>
      <c r="BM134" s="6">
        <f>LN(BJ134)-LN(BG134)</f>
        <v>0.10508688041189895</v>
      </c>
      <c r="BN134" s="6">
        <f>(BK134^2)/(J134*(BJ134^2))+(BH134^2)/(J134*(BG134^2))</f>
        <v>1.4944161050267682E-3</v>
      </c>
      <c r="BO134" s="6">
        <v>39.79</v>
      </c>
      <c r="BP134" s="6">
        <f>BQ134*(J134^0.5)</f>
        <v>3.82</v>
      </c>
      <c r="BQ134" s="6">
        <v>1.91</v>
      </c>
      <c r="BR134" s="6">
        <v>42.4</v>
      </c>
      <c r="BS134" s="6">
        <f>BT134*(J134^0.5)</f>
        <v>3.04</v>
      </c>
      <c r="BT134" s="6">
        <v>1.52</v>
      </c>
      <c r="BU134" s="6">
        <f>LN(BR134)-LN(BO134)</f>
        <v>6.353273779907509E-2</v>
      </c>
      <c r="BV134" s="6">
        <f>(BS134^2)/(J134*(BR134^2))+(BP134^2)/(J134*(BO134^2))</f>
        <v>3.5893478767428252E-3</v>
      </c>
      <c r="BW134" s="6">
        <v>522.25</v>
      </c>
      <c r="BX134" s="6">
        <f>BY134*(J134^0.5)</f>
        <v>39.76</v>
      </c>
      <c r="BY134" s="6">
        <v>19.88</v>
      </c>
      <c r="BZ134" s="6">
        <v>496.31</v>
      </c>
      <c r="CA134" s="6">
        <f>CB134*(J134^0.5)</f>
        <v>42.02</v>
      </c>
      <c r="CB134" s="6">
        <v>21.01</v>
      </c>
      <c r="CC134" s="6">
        <f>LN(BZ134)-LN(BW134)</f>
        <v>-5.0945668942905087E-2</v>
      </c>
      <c r="CD134" s="6">
        <f>(CA134^2)/(J134*(BZ134^2))+(BX134^2)/(J134*(BW134^2))</f>
        <v>3.2410581561154962E-3</v>
      </c>
      <c r="CE134" s="6">
        <v>128.94999999999999</v>
      </c>
      <c r="CF134" s="6">
        <f>CG134*(J134^0.5)</f>
        <v>8.18</v>
      </c>
      <c r="CG134" s="6">
        <v>4.09</v>
      </c>
      <c r="CH134" s="6">
        <v>128.91</v>
      </c>
      <c r="CI134" s="6">
        <f>CJ134*(J134^0.5)</f>
        <v>8.6</v>
      </c>
      <c r="CJ134" s="6">
        <v>4.3</v>
      </c>
      <c r="CK134" s="6">
        <f>LN(CH134)-LN(CE134)</f>
        <v>-3.1024587234096401E-4</v>
      </c>
      <c r="CL134" s="6">
        <f>(CI134^2)/(J134*(CH134^2))+(CF134^2)/(J134*(CE134^2))</f>
        <v>2.1186768876673063E-3</v>
      </c>
    </row>
    <row r="135" spans="1:122" x14ac:dyDescent="0.25">
      <c r="A135" s="5" t="s">
        <v>38</v>
      </c>
      <c r="B135" s="1" t="s">
        <v>107</v>
      </c>
      <c r="C135" s="5">
        <v>3860</v>
      </c>
      <c r="D135" s="7">
        <v>-1.8</v>
      </c>
      <c r="E135" s="11">
        <v>426.64</v>
      </c>
      <c r="F135" s="5" t="s">
        <v>13</v>
      </c>
      <c r="G135" s="5">
        <v>1</v>
      </c>
      <c r="H135" s="6">
        <v>1.01</v>
      </c>
      <c r="I135" s="6">
        <v>-4.9000000000000004</v>
      </c>
      <c r="J135" s="5">
        <v>3</v>
      </c>
      <c r="K135" s="6">
        <v>338.56119999999999</v>
      </c>
      <c r="L135" s="6">
        <f>K135*0.233878078976262</f>
        <v>79.182043071898036</v>
      </c>
      <c r="N135" s="6">
        <v>461.27659999999997</v>
      </c>
      <c r="O135" s="6">
        <f t="shared" ref="O135:O136" si="20">N135*0.233878078976262</f>
        <v>107.88248508470161</v>
      </c>
      <c r="Q135" s="6">
        <f>LN(N135)-LN(K135)</f>
        <v>0.30929298942157768</v>
      </c>
      <c r="R135" s="6">
        <f>(O135^2)/(J135*(N135^2))+(L135^2)/(J135*(K135^2))</f>
        <v>3.6465970550417767E-2</v>
      </c>
      <c r="S135" s="6">
        <v>1067.7414000000001</v>
      </c>
      <c r="T135" s="6">
        <f>S135*0.24672975841634</f>
        <v>263.44357767312471</v>
      </c>
      <c r="V135" s="6">
        <v>1629.0322000000001</v>
      </c>
      <c r="W135" s="6">
        <f>V135*0.24672975841634</f>
        <v>401.93072115843893</v>
      </c>
      <c r="Y135" s="6">
        <f>LN(V135)-LN(S135)</f>
        <v>0.42244051976543151</v>
      </c>
      <c r="Z135" s="6">
        <f>(W135^2)/(J135*(V135^2))+(T135^2)/(J135*(S135^2))</f>
        <v>4.0583715792123665E-2</v>
      </c>
      <c r="CM135" s="6">
        <v>38.181787500000006</v>
      </c>
      <c r="CN135" s="6">
        <f>CM135*0.14455330148456</f>
        <v>5.5193034397069054</v>
      </c>
      <c r="CP135" s="6">
        <v>47.081360999999994</v>
      </c>
      <c r="CQ135" s="6">
        <f t="shared" ref="CQ135:CQ136" si="21">CP135*0.14455330148456</f>
        <v>6.8057661709364039</v>
      </c>
      <c r="CS135" s="6">
        <f>LN(CP135)-LN(CM135)</f>
        <v>0.20951855530823993</v>
      </c>
      <c r="CT135" s="6">
        <f>(CQ135^2)/(J135*(CP135^2))+(CN135^2)/(J135*(CM135^2))</f>
        <v>1.3930437980057397E-2</v>
      </c>
    </row>
    <row r="136" spans="1:122" ht="12.6" customHeight="1" x14ac:dyDescent="0.25">
      <c r="A136" s="5" t="s">
        <v>38</v>
      </c>
      <c r="B136" s="1" t="s">
        <v>107</v>
      </c>
      <c r="C136" s="5">
        <v>3860</v>
      </c>
      <c r="D136" s="7">
        <v>-1.8</v>
      </c>
      <c r="E136" s="11">
        <v>426.64</v>
      </c>
      <c r="F136" s="5" t="s">
        <v>13</v>
      </c>
      <c r="G136" s="5">
        <v>1</v>
      </c>
      <c r="H136" s="6">
        <v>3.04</v>
      </c>
      <c r="I136" s="6">
        <v>-4.9000000000000004</v>
      </c>
      <c r="J136" s="5">
        <v>3</v>
      </c>
      <c r="K136" s="6">
        <v>338.56119999999999</v>
      </c>
      <c r="L136" s="6">
        <f>K136*0.233878078976262</f>
        <v>79.182043071898036</v>
      </c>
      <c r="N136" s="6">
        <v>699.99279999999999</v>
      </c>
      <c r="O136" s="6">
        <f t="shared" si="20"/>
        <v>163.71297136121478</v>
      </c>
      <c r="Q136" s="6">
        <f>LN(N136)-LN(K136)</f>
        <v>0.72636517562918179</v>
      </c>
      <c r="R136" s="6">
        <f>(O136^2)/(J136*(N136^2))+(L136^2)/(J136*(K136^2))</f>
        <v>3.6465970550417767E-2</v>
      </c>
      <c r="S136" s="6">
        <v>1067.7414000000001</v>
      </c>
      <c r="T136" s="6">
        <f>S136*0.24672975841634</f>
        <v>263.44357767312471</v>
      </c>
      <c r="V136" s="6">
        <v>2003.2264</v>
      </c>
      <c r="W136" s="6">
        <f>V136*0.24672975841634</f>
        <v>494.25556572523453</v>
      </c>
      <c r="Y136" s="6">
        <f>LN(V136)-LN(S136)</f>
        <v>0.62921350436336709</v>
      </c>
      <c r="Z136" s="6">
        <f>(W136^2)/(J136*(V136^2))+(T136^2)/(J136*(S136^2))</f>
        <v>4.0583715792123672E-2</v>
      </c>
      <c r="CM136" s="6">
        <v>38.181787500000006</v>
      </c>
      <c r="CN136" s="6">
        <f>CM136*0.14455330148456</f>
        <v>5.5193034397069054</v>
      </c>
      <c r="CP136" s="6">
        <v>55.765579166666669</v>
      </c>
      <c r="CQ136" s="6">
        <f t="shared" si="21"/>
        <v>8.0610985777402657</v>
      </c>
      <c r="CS136" s="6">
        <f>LN(CP136)-LN(CM136)</f>
        <v>0.37879818333063886</v>
      </c>
      <c r="CT136" s="6">
        <f>(CQ136^2)/(J136*(CP136^2))+(CN136^2)/(J136*(CM136^2))</f>
        <v>1.3930437980057397E-2</v>
      </c>
    </row>
    <row r="137" spans="1:122" ht="13.5" customHeight="1" x14ac:dyDescent="0.25">
      <c r="A137" s="5" t="s">
        <v>104</v>
      </c>
      <c r="B137" s="5" t="s">
        <v>105</v>
      </c>
      <c r="C137" s="5">
        <v>4076</v>
      </c>
      <c r="D137" s="7">
        <v>1.7</v>
      </c>
      <c r="E137" s="11">
        <v>397.3</v>
      </c>
      <c r="F137" s="5" t="s">
        <v>13</v>
      </c>
      <c r="G137" s="5">
        <v>3</v>
      </c>
      <c r="H137" s="6">
        <v>1.02</v>
      </c>
      <c r="I137" s="6">
        <v>-29.12</v>
      </c>
      <c r="J137" s="5">
        <v>3</v>
      </c>
      <c r="AA137" s="6">
        <v>125.1</v>
      </c>
      <c r="AB137" s="6">
        <f>AA137*0.14788825040494</f>
        <v>18.500820125657992</v>
      </c>
      <c r="AD137" s="6">
        <v>98.6</v>
      </c>
      <c r="AE137" s="6">
        <f>AD137*0.14788825040494</f>
        <v>14.581781489927083</v>
      </c>
      <c r="AG137" s="6">
        <f>LN(AD137)-LN(AA137)</f>
        <v>-0.23804215586427624</v>
      </c>
      <c r="AH137" s="6">
        <f>(AE137^2)/(J137*(AD137^2))+(AB137^2)/(J137*(AA137^2))</f>
        <v>1.4580623071889488E-2</v>
      </c>
      <c r="AI137" s="6">
        <v>9.8000000000000007</v>
      </c>
      <c r="AJ137" s="6">
        <v>5.4</v>
      </c>
      <c r="AL137" s="6">
        <v>8.4</v>
      </c>
      <c r="AM137" s="6">
        <v>5</v>
      </c>
      <c r="AO137" s="6">
        <f>LN(AL137)-LN(AI137)</f>
        <v>-0.1541506798272585</v>
      </c>
      <c r="AP137" s="6">
        <f>(AM137^2)/(J137*(AL137^2))+(AJ137^2)/(J137*(AI137^2))</f>
        <v>0.21931062674502905</v>
      </c>
      <c r="BG137" s="6">
        <v>13.42</v>
      </c>
      <c r="BH137" s="6">
        <v>1.21</v>
      </c>
      <c r="BJ137" s="6">
        <v>5.88</v>
      </c>
      <c r="BK137" s="6">
        <v>2.4700000000000002</v>
      </c>
      <c r="BM137" s="6">
        <f>LN(BJ137)-LN(BG137)</f>
        <v>-0.82518936963300016</v>
      </c>
      <c r="BN137" s="6">
        <f>(BK137^2)/(J137*(BJ137^2))+(BH137^2)/(J137*(BG137^2))</f>
        <v>6.1528894185353913E-2</v>
      </c>
      <c r="BO137" s="6">
        <v>13.41</v>
      </c>
      <c r="BP137" s="6">
        <v>8.77</v>
      </c>
      <c r="BR137" s="6">
        <v>9.75</v>
      </c>
      <c r="BS137" s="6">
        <v>2.25</v>
      </c>
      <c r="BU137" s="6">
        <f>LN(BR137)-LN(BO137)</f>
        <v>-0.31873341228383101</v>
      </c>
      <c r="BV137" s="6">
        <f>(BS137^2)/(J137*(BR137^2))+(BP137^2)/(J137*(BO137^2))</f>
        <v>0.16031892749927701</v>
      </c>
    </row>
    <row r="138" spans="1:122" x14ac:dyDescent="0.25">
      <c r="A138" s="5" t="s">
        <v>104</v>
      </c>
      <c r="B138" s="5" t="s">
        <v>105</v>
      </c>
      <c r="C138" s="5">
        <v>4076</v>
      </c>
      <c r="D138" s="7">
        <v>1.7</v>
      </c>
      <c r="E138" s="11">
        <v>397.3</v>
      </c>
      <c r="F138" s="5" t="s">
        <v>13</v>
      </c>
      <c r="G138" s="5">
        <v>3</v>
      </c>
      <c r="H138" s="6">
        <v>1.02</v>
      </c>
      <c r="I138" s="6">
        <v>-7.9</v>
      </c>
      <c r="J138" s="5">
        <v>3</v>
      </c>
      <c r="AA138" s="6">
        <v>88.7</v>
      </c>
      <c r="AB138" s="6">
        <v>39.299999999999997</v>
      </c>
      <c r="AD138" s="6">
        <v>181.9</v>
      </c>
      <c r="AE138" s="6">
        <v>27.1</v>
      </c>
      <c r="AG138" s="6">
        <f>LN(AD138)-LN(AA138)</f>
        <v>0.71819719620854272</v>
      </c>
      <c r="AH138" s="6">
        <f>(AE138^2)/(J138*(AD138^2))+(AB138^2)/(J138*(AA138^2))</f>
        <v>7.2834619861298272E-2</v>
      </c>
      <c r="AI138" s="6">
        <v>8.3000000000000007</v>
      </c>
      <c r="AJ138" s="6">
        <v>3.6</v>
      </c>
      <c r="AL138" s="6">
        <v>14.1</v>
      </c>
      <c r="AM138" s="6">
        <v>2.7</v>
      </c>
      <c r="AO138" s="6">
        <f>LN(AL138)-LN(AI138)</f>
        <v>0.52991928258157017</v>
      </c>
      <c r="AP138" s="6">
        <f>(AM138^2)/(J138*(AL138^2))+(AJ138^2)/(J138*(AI138^2))</f>
        <v>7.4931391204287656E-2</v>
      </c>
      <c r="BG138" s="6">
        <v>7.98</v>
      </c>
      <c r="BH138" s="6">
        <v>1.49</v>
      </c>
      <c r="BJ138" s="6">
        <v>11.89</v>
      </c>
      <c r="BK138" s="6">
        <v>3.52</v>
      </c>
      <c r="BM138" s="6">
        <f>LN(BJ138)-LN(BG138)</f>
        <v>0.39875929924097298</v>
      </c>
      <c r="BN138" s="6">
        <f>(BK138^2)/(J138*(BJ138^2))+(BH138^2)/(J138*(BG138^2))</f>
        <v>4.0835681626512764E-2</v>
      </c>
      <c r="BO138" s="6">
        <v>22.7</v>
      </c>
      <c r="BP138" s="6">
        <v>16.93</v>
      </c>
      <c r="BR138" s="6">
        <v>26.39</v>
      </c>
      <c r="BS138" s="6">
        <v>4.78</v>
      </c>
      <c r="BU138" s="6">
        <f>LN(BR138)-LN(BO138)</f>
        <v>0.1506202260278755</v>
      </c>
      <c r="BV138" s="6">
        <f>(BS138^2)/(J138*(BR138^2))+(BP138^2)/(J138*(BO138^2))</f>
        <v>0.19634925803930772</v>
      </c>
    </row>
    <row r="139" spans="1:122" x14ac:dyDescent="0.25">
      <c r="A139" s="5" t="s">
        <v>104</v>
      </c>
      <c r="B139" s="5" t="s">
        <v>105</v>
      </c>
      <c r="C139" s="5">
        <v>4076</v>
      </c>
      <c r="D139" s="7">
        <v>1.7</v>
      </c>
      <c r="E139" s="11">
        <v>397.3</v>
      </c>
      <c r="F139" s="5" t="s">
        <v>13</v>
      </c>
      <c r="G139" s="5">
        <v>3</v>
      </c>
      <c r="H139" s="6">
        <v>1.02</v>
      </c>
      <c r="I139" s="6">
        <v>-14.83</v>
      </c>
      <c r="J139" s="5">
        <v>3</v>
      </c>
      <c r="AA139" s="6">
        <v>173.3</v>
      </c>
      <c r="AB139" s="6">
        <v>18.3</v>
      </c>
      <c r="AD139" s="6">
        <v>160.1</v>
      </c>
      <c r="AE139" s="6">
        <v>57.3</v>
      </c>
      <c r="AG139" s="6">
        <f>LN(AD139)-LN(AA139)</f>
        <v>-7.9225576718892299E-2</v>
      </c>
      <c r="AH139" s="6">
        <f>(AE139^2)/(J139*(AD139^2))+(AB139^2)/(J139*(AA139^2))</f>
        <v>4.6414707978681892E-2</v>
      </c>
      <c r="AI139" s="6">
        <v>14.5</v>
      </c>
      <c r="AJ139" s="6">
        <v>1.5</v>
      </c>
      <c r="AL139" s="6">
        <v>12.5</v>
      </c>
      <c r="AM139" s="6">
        <v>4.9000000000000004</v>
      </c>
      <c r="AO139" s="6">
        <f>LN(AL139)-LN(AI139)</f>
        <v>-0.14842000511827314</v>
      </c>
      <c r="AP139" s="6">
        <f>(AM139^2)/(J139*(AL139^2))+(AJ139^2)/(J139*(AI139^2))</f>
        <v>5.4788515259611578E-2</v>
      </c>
      <c r="BG139" s="6">
        <v>4.28</v>
      </c>
      <c r="BH139" s="6">
        <v>0.7</v>
      </c>
      <c r="BJ139" s="6">
        <v>17.38</v>
      </c>
      <c r="BK139" s="6">
        <v>4.13</v>
      </c>
      <c r="BM139" s="6">
        <f>LN(BJ139)-LN(BG139)</f>
        <v>1.4013671102435403</v>
      </c>
      <c r="BN139" s="6">
        <f>(BK139^2)/(J139*(BJ139^2))+(BH139^2)/(J139*(BG139^2))</f>
        <v>2.7738940302850103E-2</v>
      </c>
      <c r="BO139" s="6">
        <v>31.76</v>
      </c>
      <c r="BP139" s="6">
        <v>2.2999999999999998</v>
      </c>
      <c r="BR139" s="6">
        <v>39.020000000000003</v>
      </c>
      <c r="BS139" s="6">
        <v>2.1800000000000002</v>
      </c>
      <c r="BU139" s="6">
        <f>LN(BR139)-LN(BO139)</f>
        <v>0.20586669881603026</v>
      </c>
      <c r="BV139" s="6">
        <f>(BS139^2)/(J139*(BR139^2))+(BP139^2)/(J139*(BO139^2))</f>
        <v>2.7885691962135969E-3</v>
      </c>
    </row>
    <row r="140" spans="1:122" ht="14.4" customHeight="1" x14ac:dyDescent="0.25">
      <c r="A140" s="5" t="s">
        <v>61</v>
      </c>
      <c r="B140" s="5" t="s">
        <v>106</v>
      </c>
      <c r="C140" s="5">
        <v>4730</v>
      </c>
      <c r="D140" s="7">
        <v>-0.6</v>
      </c>
      <c r="E140" s="11">
        <v>414.6</v>
      </c>
      <c r="F140" s="5" t="s">
        <v>64</v>
      </c>
      <c r="G140" s="5">
        <v>3</v>
      </c>
      <c r="H140" s="6">
        <v>1.5</v>
      </c>
      <c r="I140" s="6">
        <v>-24.5</v>
      </c>
      <c r="J140" s="5">
        <v>4</v>
      </c>
      <c r="CM140" s="6">
        <v>3.0846200000000001</v>
      </c>
      <c r="CN140" s="6">
        <f>CO140*(J140^0.5)</f>
        <v>0.42666000000000004</v>
      </c>
      <c r="CO140" s="6">
        <v>0.21333000000000002</v>
      </c>
      <c r="CP140" s="6">
        <v>2.1286200000000002</v>
      </c>
      <c r="CQ140" s="6">
        <f>CR140*(J140^0.5)</f>
        <v>0.37331999999999965</v>
      </c>
      <c r="CR140" s="6">
        <v>0.18665999999999983</v>
      </c>
      <c r="CS140" s="6">
        <f>LN(CP140)-LN(CM140)</f>
        <v>-0.37095459068151726</v>
      </c>
      <c r="CT140" s="6">
        <f>(CQ140^2)/(J140*(CP140^2))+(CN140^2)/(J140*(CM140^2))</f>
        <v>1.2472645817783668E-2</v>
      </c>
      <c r="CU140" s="6">
        <v>2.62582</v>
      </c>
      <c r="CV140" s="6">
        <f>CW140*(J140^0.5)</f>
        <v>0.48981999999999992</v>
      </c>
      <c r="CW140" s="6">
        <v>0.24490999999999996</v>
      </c>
      <c r="CX140" s="6">
        <v>1.5880799999999999</v>
      </c>
      <c r="CY140" s="6">
        <f>CZ140*(J140^0.5)</f>
        <v>0.24506000000000006</v>
      </c>
      <c r="CZ140" s="6">
        <v>0.12253000000000003</v>
      </c>
      <c r="DA140" s="6">
        <f>LN(CX140)-LN(CU140)</f>
        <v>-0.50286748882542032</v>
      </c>
      <c r="DB140" s="6">
        <f>(CY140^2)/(J140*(CX140^2))+(CV140^2)/(J140*(CU140^2))</f>
        <v>1.4652334467451482E-2</v>
      </c>
      <c r="DC140" s="6">
        <v>1.1264400000000001</v>
      </c>
      <c r="DD140" s="6">
        <f>DE140*(J140^0.5)</f>
        <v>0.11493999999999982</v>
      </c>
      <c r="DE140" s="6">
        <v>5.746999999999991E-2</v>
      </c>
      <c r="DF140" s="6">
        <v>0.988506</v>
      </c>
      <c r="DG140" s="6">
        <f>DH140*(J140^0.5)</f>
        <v>6.896800000000014E-2</v>
      </c>
      <c r="DH140" s="6">
        <v>3.448400000000007E-2</v>
      </c>
      <c r="DI140" s="6">
        <f>LN(DF140)-LN(DC140)</f>
        <v>-0.13062278374191905</v>
      </c>
      <c r="DJ140" s="6">
        <f>(DG140^2)/(J140*(DF140^2))+(DD140^2)/(J140*(DC140^2))</f>
        <v>3.8199136205706989E-3</v>
      </c>
    </row>
    <row r="141" spans="1:122" x14ac:dyDescent="0.25">
      <c r="A141" s="5" t="s">
        <v>66</v>
      </c>
      <c r="B141" s="5" t="s">
        <v>105</v>
      </c>
      <c r="C141" s="2">
        <v>3538</v>
      </c>
      <c r="D141" s="8">
        <v>1.2</v>
      </c>
      <c r="E141" s="12">
        <v>620</v>
      </c>
      <c r="F141" s="2" t="s">
        <v>13</v>
      </c>
      <c r="G141" s="2">
        <v>3</v>
      </c>
      <c r="H141" s="3">
        <v>1.54</v>
      </c>
      <c r="I141" s="6">
        <v>-6.4</v>
      </c>
      <c r="J141" s="5">
        <v>4</v>
      </c>
      <c r="AQ141" s="6">
        <v>135.19999999999999</v>
      </c>
      <c r="AR141" s="6">
        <f>AS141*(J141^0.5)</f>
        <v>15</v>
      </c>
      <c r="AS141" s="6">
        <v>7.5</v>
      </c>
      <c r="AT141" s="6">
        <v>151.80000000000001</v>
      </c>
      <c r="AU141" s="6">
        <f>AV141*(J141^0.5)</f>
        <v>25.4</v>
      </c>
      <c r="AV141" s="6">
        <v>12.7</v>
      </c>
      <c r="AW141" s="6">
        <f>LN(AT141)-LN(AQ141)</f>
        <v>0.11580870135266608</v>
      </c>
      <c r="AX141" s="6">
        <f>(AU141^2)/(J141*(AT141^2))+(AR141^2)/(J141*(AQ141^2))</f>
        <v>1.0076744817866485E-2</v>
      </c>
      <c r="AY141" s="6">
        <v>97.6</v>
      </c>
      <c r="AZ141" s="6">
        <f>BA141*(J141^0.5)</f>
        <v>24.4</v>
      </c>
      <c r="BA141" s="6">
        <v>12.2</v>
      </c>
      <c r="BB141" s="6">
        <v>101.5</v>
      </c>
      <c r="BC141" s="6">
        <f>BD141*(J141^0.5)</f>
        <v>10</v>
      </c>
      <c r="BD141" s="6">
        <v>5</v>
      </c>
      <c r="BE141" s="6">
        <f>LN(BB141)-LN(AY141)</f>
        <v>3.9181305062794713E-2</v>
      </c>
      <c r="BF141" s="6">
        <f>(BC141^2)/(J141*(BB141^2))+(AZ141^2)/(J141*(AY141^2))</f>
        <v>1.8051654371617851E-2</v>
      </c>
      <c r="BG141" s="6">
        <v>2.9</v>
      </c>
      <c r="BH141" s="6">
        <f>BI141*(J141^0.5)</f>
        <v>2.6</v>
      </c>
      <c r="BI141" s="6">
        <v>1.3</v>
      </c>
      <c r="BJ141" s="6">
        <v>2.4</v>
      </c>
      <c r="BK141" s="6">
        <f>BL141*(J141^0.5)</f>
        <v>0.4</v>
      </c>
      <c r="BL141" s="6">
        <v>0.2</v>
      </c>
      <c r="BM141" s="6">
        <f>LN(BJ141)-LN(BG141)</f>
        <v>-0.18924199963852839</v>
      </c>
      <c r="BN141" s="6">
        <f>(BK141^2)/(J141*(BJ141^2))+(BH141^2)/(J141*(BG141^2))</f>
        <v>0.20789569295811866</v>
      </c>
      <c r="BO141" s="6">
        <v>1.3</v>
      </c>
      <c r="BP141" s="6">
        <f>BQ141*(J141^0.5)</f>
        <v>0.8</v>
      </c>
      <c r="BQ141" s="6">
        <v>0.4</v>
      </c>
      <c r="BR141" s="6">
        <v>1.6</v>
      </c>
      <c r="BS141" s="6">
        <f>BT141*(J141^0.5)</f>
        <v>1</v>
      </c>
      <c r="BT141" s="6">
        <v>0.5</v>
      </c>
      <c r="BU141" s="6">
        <f>LN(BR141)-LN(BO141)</f>
        <v>0.20763936477824457</v>
      </c>
      <c r="BV141" s="6">
        <f>(BS141^2)/(J141*(BR141^2))+(BP141^2)/(J141*(BO141^2))</f>
        <v>0.19233080621301774</v>
      </c>
      <c r="BW141" s="6">
        <v>880.1</v>
      </c>
      <c r="BX141" s="6">
        <f>BY141*(J141^0.5)</f>
        <v>150.4</v>
      </c>
      <c r="BY141" s="6">
        <v>75.2</v>
      </c>
      <c r="BZ141" s="6">
        <v>848.1</v>
      </c>
      <c r="CA141" s="6">
        <f>CB141*(J141^0.5)</f>
        <v>146.80000000000001</v>
      </c>
      <c r="CB141" s="6">
        <v>73.400000000000006</v>
      </c>
      <c r="CC141" s="6">
        <f>LN(BZ141)-LN(BW141)</f>
        <v>-3.7036984012112306E-2</v>
      </c>
      <c r="CD141" s="6">
        <f>(CA141^2)/(J141*(BZ141^2))+(BX141^2)/(J141*(BW141^2))</f>
        <v>1.4791098944726137E-2</v>
      </c>
      <c r="CE141" s="6">
        <v>189.1</v>
      </c>
      <c r="CF141" s="6">
        <f>CG141*(J141^0.5)</f>
        <v>54.6</v>
      </c>
      <c r="CG141" s="6">
        <v>27.3</v>
      </c>
      <c r="CH141" s="6">
        <v>186.6</v>
      </c>
      <c r="CI141" s="6">
        <f>CJ141*(J141^0.5)</f>
        <v>30.8</v>
      </c>
      <c r="CJ141" s="6">
        <v>15.4</v>
      </c>
      <c r="CK141" s="6">
        <f>LN(CH141)-LN(CE141)</f>
        <v>-1.3308687251168294E-2</v>
      </c>
      <c r="CL141" s="6">
        <f>(CI141^2)/(J141*(CH141^2))+(CF141^2)/(J141*(CE141^2))</f>
        <v>2.7653250738052738E-2</v>
      </c>
    </row>
    <row r="142" spans="1:122" x14ac:dyDescent="0.25">
      <c r="A142" s="5" t="s">
        <v>66</v>
      </c>
      <c r="B142" s="5" t="s">
        <v>105</v>
      </c>
      <c r="C142" s="2">
        <v>3538</v>
      </c>
      <c r="D142" s="8">
        <v>1.2</v>
      </c>
      <c r="E142" s="12">
        <v>620</v>
      </c>
      <c r="F142" s="2" t="s">
        <v>13</v>
      </c>
      <c r="G142" s="2">
        <v>3</v>
      </c>
      <c r="H142" s="3">
        <v>1.54</v>
      </c>
      <c r="I142" s="6">
        <v>-0.7</v>
      </c>
      <c r="J142" s="5">
        <v>4</v>
      </c>
      <c r="AQ142" s="6">
        <v>131.5</v>
      </c>
      <c r="AR142" s="6">
        <f>AS142*(J142^0.5)</f>
        <v>15.8</v>
      </c>
      <c r="AS142" s="6">
        <v>7.9</v>
      </c>
      <c r="AT142" s="6">
        <v>186.1</v>
      </c>
      <c r="AU142" s="6">
        <f>AV142*(J142^0.5)</f>
        <v>47</v>
      </c>
      <c r="AV142" s="6">
        <v>23.5</v>
      </c>
      <c r="AW142" s="6">
        <f>LN(AT142)-LN(AQ142)</f>
        <v>0.34727731203038559</v>
      </c>
      <c r="AX142" s="6">
        <f>(AU142^2)/(J142*(AT142^2))+(AR142^2)/(J142*(AQ142^2))</f>
        <v>1.9554808831857864E-2</v>
      </c>
      <c r="AY142" s="6">
        <v>86</v>
      </c>
      <c r="AZ142" s="6">
        <f>BA142*(J142^0.5)</f>
        <v>17.2</v>
      </c>
      <c r="BA142" s="6">
        <v>8.6</v>
      </c>
      <c r="BB142" s="6">
        <v>129.6</v>
      </c>
      <c r="BC142" s="6">
        <f>BD142*(J142^0.5)</f>
        <v>15.2</v>
      </c>
      <c r="BD142" s="6">
        <v>7.6</v>
      </c>
      <c r="BE142" s="6">
        <f>LN(BB142)-LN(AY142)</f>
        <v>0.41010548766466659</v>
      </c>
      <c r="BF142" s="6">
        <f>(BC142^2)/(J142*(BB142^2))+(AZ142^2)/(J142*(AY142^2))</f>
        <v>1.3438881268099374E-2</v>
      </c>
      <c r="BG142" s="6">
        <v>8.5</v>
      </c>
      <c r="BH142" s="6">
        <f>BI142*(J142^0.5)</f>
        <v>2.8</v>
      </c>
      <c r="BI142" s="6">
        <v>1.4</v>
      </c>
      <c r="BJ142" s="6">
        <v>20</v>
      </c>
      <c r="BK142" s="6">
        <f>BL142*(J142^0.5)</f>
        <v>12.2</v>
      </c>
      <c r="BL142" s="6">
        <v>6.1</v>
      </c>
      <c r="BM142" s="6">
        <f>LN(BJ142)-LN(BG142)</f>
        <v>0.85566611005772009</v>
      </c>
      <c r="BN142" s="6">
        <f>(BK142^2)/(J142*(BJ142^2))+(BH142^2)/(J142*(BG142^2))</f>
        <v>0.12015302768166088</v>
      </c>
      <c r="BO142" s="6">
        <v>2.8</v>
      </c>
      <c r="BP142" s="6">
        <f>BQ142*(J142^0.5)</f>
        <v>0.6</v>
      </c>
      <c r="BQ142" s="6">
        <v>0.3</v>
      </c>
      <c r="BR142" s="6">
        <v>7.2</v>
      </c>
      <c r="BS142" s="6">
        <f>BT142*(J142^0.5)</f>
        <v>3.8</v>
      </c>
      <c r="BT142" s="6">
        <v>1.9</v>
      </c>
      <c r="BU142" s="6">
        <f>LN(BR142)-LN(BO142)</f>
        <v>0.94446160884085151</v>
      </c>
      <c r="BV142" s="6">
        <f>(BS142^2)/(J142*(BR142^2))+(BP142^2)/(J142*(BO142^2))</f>
        <v>8.1116937515747028E-2</v>
      </c>
      <c r="BW142" s="6">
        <v>620.20000000000005</v>
      </c>
      <c r="BX142" s="6">
        <f>BY142*(J142^0.5)</f>
        <v>165</v>
      </c>
      <c r="BY142" s="6">
        <v>82.5</v>
      </c>
      <c r="BZ142" s="6">
        <v>1226.5999999999999</v>
      </c>
      <c r="CA142" s="6">
        <f>CB142*(J142^0.5)</f>
        <v>174.6</v>
      </c>
      <c r="CB142" s="6">
        <v>87.3</v>
      </c>
      <c r="CC142" s="6">
        <f>LN(BZ142)-LN(BW142)</f>
        <v>0.68195938652553423</v>
      </c>
      <c r="CD142" s="6">
        <f>(CA142^2)/(J142*(BZ142^2))+(BX142^2)/(J142*(BW142^2))</f>
        <v>2.2760250526291145E-2</v>
      </c>
      <c r="CE142" s="6">
        <v>147.69999999999999</v>
      </c>
      <c r="CF142" s="6">
        <f>CG142*(J142^0.5)</f>
        <v>44</v>
      </c>
      <c r="CG142" s="6">
        <v>22</v>
      </c>
      <c r="CH142" s="6">
        <v>227.7</v>
      </c>
      <c r="CI142" s="6">
        <f>CJ142*(J142^0.5)</f>
        <v>36</v>
      </c>
      <c r="CJ142" s="6">
        <v>18</v>
      </c>
      <c r="CK142" s="6">
        <f>LN(CH142)-LN(CE142)</f>
        <v>0.43284578353235936</v>
      </c>
      <c r="CL142" s="6">
        <f>(CI142^2)/(J142*(CH142^2))+(CF142^2)/(J142*(CE142^2))</f>
        <v>2.8435395156387155E-2</v>
      </c>
    </row>
    <row r="146" ht="16.2" customHeight="1" x14ac:dyDescent="0.25"/>
  </sheetData>
  <phoneticPr fontId="1" type="noConversion"/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Warming data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2020-03-27T12:32:56Z</dcterms:modified>
</cp:coreProperties>
</file>