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tabRatio="594"/>
  </bookViews>
  <sheets>
    <sheet name="Warming data_Articles (61)" sheetId="5" r:id="rId1"/>
  </sheets>
  <definedNames>
    <definedName name="_xlnm._FilterDatabase" localSheetId="0" hidden="1">'Warming data_Articles (61)'!$A$1:$DI$135</definedName>
  </definedNames>
  <calcPr calcId="144525"/>
</workbook>
</file>

<file path=xl/sharedStrings.xml><?xml version="1.0" encoding="utf-8"?>
<sst xmlns="http://schemas.openxmlformats.org/spreadsheetml/2006/main" count="1135" uniqueCount="138">
  <si>
    <t>位点</t>
  </si>
  <si>
    <t>经度 E</t>
  </si>
  <si>
    <t>纬度 N</t>
  </si>
  <si>
    <t>生态系统</t>
  </si>
  <si>
    <t>海拔</t>
  </si>
  <si>
    <t>年均温</t>
  </si>
  <si>
    <t>年降水</t>
  </si>
  <si>
    <t>增温类型</t>
  </si>
  <si>
    <t>建立时间</t>
  </si>
  <si>
    <t>持续时间</t>
  </si>
  <si>
    <t>时长</t>
  </si>
  <si>
    <t>增温幅度</t>
  </si>
  <si>
    <t>增温强度</t>
  </si>
  <si>
    <t>土壤水分变化</t>
  </si>
  <si>
    <t>样本大小</t>
  </si>
  <si>
    <t>AGB</t>
  </si>
  <si>
    <t>BGB</t>
  </si>
  <si>
    <t xml:space="preserve">SOC </t>
  </si>
  <si>
    <t>SOC</t>
  </si>
  <si>
    <t xml:space="preserve">DOC </t>
  </si>
  <si>
    <t xml:space="preserve">MBC </t>
  </si>
  <si>
    <t xml:space="preserve">Re </t>
  </si>
  <si>
    <t>Rh</t>
  </si>
  <si>
    <t>Ra</t>
  </si>
  <si>
    <t>ER</t>
  </si>
  <si>
    <t>NEE</t>
  </si>
  <si>
    <t>GEP</t>
  </si>
  <si>
    <t>NPP</t>
  </si>
  <si>
    <t>Location</t>
  </si>
  <si>
    <t>longitude</t>
  </si>
  <si>
    <t>latitude</t>
  </si>
  <si>
    <t>Ecosystem type</t>
  </si>
  <si>
    <t>Altitude</t>
  </si>
  <si>
    <t>MAT ℃</t>
  </si>
  <si>
    <t>MAP mm</t>
  </si>
  <si>
    <t>Warming type</t>
  </si>
  <si>
    <t>Set time</t>
  </si>
  <si>
    <t>Duration</t>
  </si>
  <si>
    <t>New-Year</t>
  </si>
  <si>
    <t>Warming size</t>
  </si>
  <si>
    <t>New-Warming Magnitude</t>
  </si>
  <si>
    <t>SWC changed %</t>
  </si>
  <si>
    <t>Sample size</t>
  </si>
  <si>
    <t>ck-mean</t>
  </si>
  <si>
    <t>ck-sd</t>
  </si>
  <si>
    <t>ck-se</t>
  </si>
  <si>
    <t>T-mean</t>
  </si>
  <si>
    <t>T-sd</t>
  </si>
  <si>
    <t>T-se</t>
  </si>
  <si>
    <t>In RR</t>
  </si>
  <si>
    <t>v</t>
  </si>
  <si>
    <t>Swithin</t>
  </si>
  <si>
    <t>d</t>
  </si>
  <si>
    <t>Nagqu</t>
  </si>
  <si>
    <t>92.02°</t>
  </si>
  <si>
    <t>31.64°</t>
  </si>
  <si>
    <t>alpine meadow</t>
  </si>
  <si>
    <t>OTC</t>
  </si>
  <si>
    <t>&lt;5</t>
  </si>
  <si>
    <t>≥2</t>
  </si>
  <si>
    <t>&lt;2</t>
  </si>
  <si>
    <t>≥5</t>
  </si>
  <si>
    <t>Kakagou</t>
  </si>
  <si>
    <t>103°33′</t>
  </si>
  <si>
    <t>32°51′</t>
  </si>
  <si>
    <t>Hongyuan</t>
  </si>
  <si>
    <t>103°35. 237'</t>
  </si>
  <si>
    <t>32°49. 823'</t>
  </si>
  <si>
    <t>Ebao</t>
  </si>
  <si>
    <t>100°55'</t>
  </si>
  <si>
    <t>37°58'</t>
  </si>
  <si>
    <t>102°22'</t>
  </si>
  <si>
    <t>32°27'</t>
  </si>
  <si>
    <t>Fenghuoshan</t>
  </si>
  <si>
    <t>92°53'45.3″</t>
  </si>
  <si>
    <t>34°43'35.7″</t>
  </si>
  <si>
    <t>92°53'34″</t>
  </si>
  <si>
    <t>34°43'43″</t>
  </si>
  <si>
    <t>Haibei</t>
  </si>
  <si>
    <t>101°18′</t>
  </si>
  <si>
    <t>37°36′</t>
  </si>
  <si>
    <t>101°18'</t>
  </si>
  <si>
    <t>37°37'</t>
  </si>
  <si>
    <t>101°22'</t>
  </si>
  <si>
    <t>37°42'</t>
  </si>
  <si>
    <t>92°53'45. 3″</t>
  </si>
  <si>
    <t>34°43'35. 7″</t>
  </si>
  <si>
    <t>101°19′</t>
  </si>
  <si>
    <t>IH</t>
  </si>
  <si>
    <t>101°12′</t>
  </si>
  <si>
    <t>Damxung</t>
  </si>
  <si>
    <r>
      <rPr>
        <sz val="11"/>
        <color theme="1"/>
        <rFont val="等线"/>
        <charset val="134"/>
        <scheme val="minor"/>
      </rPr>
      <t>91</t>
    </r>
    <r>
      <rPr>
        <sz val="11"/>
        <color theme="1"/>
        <rFont val="等线"/>
        <charset val="134"/>
      </rPr>
      <t>°</t>
    </r>
    <r>
      <rPr>
        <sz val="11"/>
        <color theme="1"/>
        <rFont val="等线"/>
        <charset val="134"/>
        <scheme val="minor"/>
      </rPr>
      <t>1.06′</t>
    </r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</si>
  <si>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</rPr>
      <t>°</t>
    </r>
    <r>
      <rPr>
        <sz val="11"/>
        <color theme="1"/>
        <rFont val="等线"/>
        <charset val="134"/>
        <scheme val="minor"/>
      </rPr>
      <t>44.08′</t>
    </r>
  </si>
  <si>
    <t>37°70'</t>
  </si>
  <si>
    <t>91°04′</t>
  </si>
  <si>
    <t>30°30′</t>
  </si>
  <si>
    <t>92°90’</t>
  </si>
  <si>
    <t>34°44’</t>
  </si>
  <si>
    <t>Xihai</t>
  </si>
  <si>
    <t>100°57′</t>
  </si>
  <si>
    <t>36°56′</t>
  </si>
  <si>
    <r>
      <rPr>
        <sz val="11"/>
        <color theme="1"/>
        <rFont val="等线"/>
        <charset val="134"/>
        <scheme val="minor"/>
      </rPr>
      <t>100</t>
    </r>
    <r>
      <rPr>
        <sz val="11"/>
        <color theme="1"/>
        <rFont val="等线"/>
        <charset val="134"/>
      </rPr>
      <t>°</t>
    </r>
    <r>
      <rPr>
        <sz val="11"/>
        <color theme="1"/>
        <rFont val="等线"/>
        <charset val="134"/>
        <scheme val="minor"/>
      </rPr>
      <t>51′</t>
    </r>
  </si>
  <si>
    <r>
      <rPr>
        <sz val="11"/>
        <color theme="1"/>
        <rFont val="等线"/>
        <charset val="134"/>
        <scheme val="minor"/>
      </rPr>
      <t>36</t>
    </r>
    <r>
      <rPr>
        <sz val="11"/>
        <color theme="1"/>
        <rFont val="等线"/>
        <charset val="134"/>
      </rPr>
      <t>°</t>
    </r>
    <r>
      <rPr>
        <sz val="11"/>
        <color theme="1"/>
        <rFont val="等线"/>
        <charset val="134"/>
        <scheme val="minor"/>
      </rPr>
      <t>57′</t>
    </r>
  </si>
  <si>
    <t>91°05′</t>
  </si>
  <si>
    <t>30°51′</t>
  </si>
  <si>
    <t>91°03.5′</t>
  </si>
  <si>
    <t xml:space="preserve">30°31′ </t>
  </si>
  <si>
    <t>30°31′</t>
  </si>
  <si>
    <t>91°03′</t>
  </si>
  <si>
    <t xml:space="preserve">30°32′ </t>
  </si>
  <si>
    <t>92°53’45.3”</t>
  </si>
  <si>
    <t>34°43’35.7”</t>
  </si>
  <si>
    <t>Beiluhe</t>
  </si>
  <si>
    <t>92∘56′</t>
  </si>
  <si>
    <t>34∘51′</t>
  </si>
  <si>
    <t>92°56′</t>
  </si>
  <si>
    <t>34°49′</t>
  </si>
  <si>
    <t>92°56′03″</t>
  </si>
  <si>
    <t>34°49′22″</t>
  </si>
  <si>
    <t>Suli</t>
  </si>
  <si>
    <t>98°18′33.2″</t>
  </si>
  <si>
    <t>38°25′13.5″</t>
  </si>
  <si>
    <t>101°10.20′</t>
  </si>
  <si>
    <t>31°26.46′</t>
  </si>
  <si>
    <t>101°19.541′</t>
  </si>
  <si>
    <t>37°37.030′</t>
  </si>
  <si>
    <t>Dadu</t>
  </si>
  <si>
    <t>102°20.92′</t>
  </si>
  <si>
    <t>31°33.25′</t>
  </si>
  <si>
    <t>Maqu</t>
  </si>
  <si>
    <t>102°00</t>
  </si>
  <si>
    <t>33°59</t>
  </si>
  <si>
    <t>92°0.921′</t>
  </si>
  <si>
    <t>31°38.513′</t>
  </si>
  <si>
    <t>Translocated</t>
  </si>
  <si>
    <t>101° 12′</t>
  </si>
  <si>
    <t>37° 37′</t>
  </si>
  <si>
    <t>fenghuoshan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</si>
</sst>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;[Red]\-0.00\ "/>
    <numFmt numFmtId="177" formatCode="0.00_ "/>
    <numFmt numFmtId="178" formatCode="0.0000_ ;[Red]\-0.0000\ "/>
    <numFmt numFmtId="179" formatCode="0.0000_ "/>
  </numFmts>
  <fonts count="23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0"/>
      <color rgb="FF202020"/>
      <name val="Arial"/>
      <charset val="134"/>
    </font>
    <font>
      <sz val="11"/>
      <color theme="1"/>
      <name val="等线 Light"/>
      <charset val="134"/>
      <scheme val="maj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16" borderId="3" applyNumberFormat="0" applyAlignment="0" applyProtection="0">
      <alignment vertical="center"/>
    </xf>
    <xf numFmtId="0" fontId="18" fillId="16" borderId="2" applyNumberFormat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Font="1" applyFill="1"/>
    <xf numFmtId="0" fontId="0" fillId="0" borderId="0" xfId="0" applyFill="1"/>
    <xf numFmtId="177" fontId="0" fillId="0" borderId="0" xfId="0" applyNumberFormat="1" applyFill="1"/>
    <xf numFmtId="49" fontId="0" fillId="0" borderId="0" xfId="0" applyNumberFormat="1" applyFill="1"/>
    <xf numFmtId="176" fontId="0" fillId="0" borderId="0" xfId="0" applyNumberFormat="1" applyFill="1"/>
    <xf numFmtId="178" fontId="0" fillId="0" borderId="0" xfId="0" applyNumberFormat="1" applyFill="1"/>
    <xf numFmtId="0" fontId="1" fillId="0" borderId="0" xfId="0" applyFont="1" applyFill="1"/>
    <xf numFmtId="177" fontId="1" fillId="0" borderId="0" xfId="0" applyNumberFormat="1" applyFont="1" applyFill="1"/>
    <xf numFmtId="49" fontId="1" fillId="0" borderId="0" xfId="0" applyNumberFormat="1" applyFont="1" applyFill="1"/>
    <xf numFmtId="179" fontId="0" fillId="0" borderId="0" xfId="0" applyNumberFormat="1" applyFill="1"/>
    <xf numFmtId="0" fontId="0" fillId="0" borderId="0" xfId="0" applyNumberFormat="1" applyFill="1"/>
    <xf numFmtId="0" fontId="2" fillId="0" borderId="0" xfId="0" applyFont="1" applyFill="1"/>
    <xf numFmtId="0" fontId="3" fillId="0" borderId="0" xfId="0" applyFont="1" applyFill="1"/>
    <xf numFmtId="177" fontId="0" fillId="0" borderId="0" xfId="0" applyNumberFormat="1" applyFont="1" applyFill="1"/>
    <xf numFmtId="178" fontId="0" fillId="0" borderId="0" xfId="0" applyNumberFormat="1" applyFont="1" applyFill="1"/>
    <xf numFmtId="0" fontId="0" fillId="0" borderId="0" xfId="0" applyFill="1" applyAlignment="1">
      <alignment vertical="center"/>
    </xf>
    <xf numFmtId="176" fontId="0" fillId="0" borderId="0" xfId="0" applyNumberFormat="1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I135"/>
  <sheetViews>
    <sheetView tabSelected="1" zoomScale="90" zoomScaleNormal="90" workbookViewId="0">
      <selection activeCell="C7" sqref="C7"/>
    </sheetView>
  </sheetViews>
  <sheetFormatPr defaultColWidth="8.87962962962963" defaultRowHeight="13.8"/>
  <cols>
    <col min="1" max="1" width="15.3796296296296" style="2" customWidth="1"/>
    <col min="2" max="2" width="11.3796296296296" style="2" customWidth="1"/>
    <col min="3" max="3" width="13.5" style="2" customWidth="1"/>
    <col min="4" max="4" width="17" style="2" customWidth="1"/>
    <col min="5" max="7" width="8.87962962962963" style="2"/>
    <col min="8" max="8" width="12.5" style="2" customWidth="1"/>
    <col min="9" max="11" width="8.87962962962963" style="2"/>
    <col min="12" max="12" width="11.6296296296296" style="3" customWidth="1"/>
    <col min="13" max="13" width="11.6296296296296" style="4" customWidth="1"/>
    <col min="14" max="14" width="16.5" style="5" customWidth="1"/>
    <col min="15" max="15" width="9.87962962962963" style="2" customWidth="1"/>
    <col min="16" max="18" width="9.87962962962963" style="5" customWidth="1"/>
    <col min="19" max="19" width="11.8796296296296" style="5" customWidth="1"/>
    <col min="20" max="21" width="9.87962962962963" style="5" customWidth="1"/>
    <col min="22" max="23" width="9.87962962962963" style="6" customWidth="1"/>
    <col min="24" max="24" width="14.6296296296296" style="5" customWidth="1"/>
    <col min="25" max="25" width="11.8796296296296" style="5" customWidth="1"/>
    <col min="26" max="26" width="9.87962962962963" style="5" customWidth="1"/>
    <col min="27" max="27" width="12.25" style="5" customWidth="1"/>
    <col min="28" max="28" width="11.8796296296296" style="5" customWidth="1"/>
    <col min="29" max="30" width="9.87962962962963" style="5" customWidth="1"/>
    <col min="31" max="31" width="9.87962962962963" style="6" customWidth="1"/>
    <col min="32" max="32" width="12.25" style="5" customWidth="1"/>
    <col min="33" max="34" width="10.5" style="5" customWidth="1"/>
    <col min="35" max="35" width="11.6296296296296" style="5" customWidth="1"/>
    <col min="36" max="37" width="10.5" style="5" customWidth="1"/>
    <col min="38" max="38" width="9.87962962962963" style="5" customWidth="1"/>
    <col min="39" max="39" width="8.87962962962963" style="6" customWidth="1"/>
    <col min="40" max="40" width="10.5" style="5" customWidth="1"/>
    <col min="41" max="41" width="13.6296296296296" style="5" customWidth="1"/>
    <col min="42" max="42" width="9.5" style="5" customWidth="1"/>
    <col min="43" max="43" width="10.5" style="5" customWidth="1"/>
    <col min="44" max="44" width="11.8796296296296" style="5" customWidth="1"/>
    <col min="45" max="45" width="10.25" style="5" customWidth="1"/>
    <col min="46" max="46" width="8.62962962962963" style="5" customWidth="1"/>
    <col min="47" max="47" width="8.62962962962963" style="6" customWidth="1"/>
    <col min="48" max="48" width="11.6296296296296" style="5" customWidth="1"/>
    <col min="49" max="49" width="10.5" style="5" customWidth="1"/>
    <col min="50" max="50" width="9.5" style="5" customWidth="1"/>
    <col min="51" max="51" width="11.6296296296296" style="5" customWidth="1"/>
    <col min="52" max="52" width="10.5" style="5" customWidth="1"/>
    <col min="53" max="53" width="12.75" style="5" customWidth="1"/>
    <col min="54" max="54" width="9.5" style="5" customWidth="1"/>
    <col min="55" max="55" width="12.3796296296296" style="6" customWidth="1"/>
    <col min="56" max="56" width="10.5" style="5" customWidth="1"/>
    <col min="57" max="57" width="9.5" style="5" customWidth="1"/>
    <col min="58" max="58" width="9" style="5" customWidth="1"/>
    <col min="59" max="59" width="10.5" style="5" customWidth="1"/>
    <col min="60" max="60" width="9.5" style="5" customWidth="1"/>
    <col min="61" max="61" width="9" style="5" customWidth="1"/>
    <col min="62" max="62" width="9.5" style="5" customWidth="1"/>
    <col min="63" max="63" width="9" style="6" customWidth="1"/>
    <col min="64" max="69" width="9" style="5" customWidth="1"/>
    <col min="70" max="70" width="9.5" style="5" customWidth="1"/>
    <col min="71" max="71" width="9" style="6" customWidth="1"/>
    <col min="72" max="79" width="8.87962962962963" style="5"/>
    <col min="80" max="80" width="15.25" style="5" customWidth="1"/>
    <col min="81" max="81" width="11.5" style="5" customWidth="1"/>
    <col min="82" max="82" width="10.5" style="5" customWidth="1"/>
    <col min="83" max="83" width="11.5" style="5" customWidth="1"/>
    <col min="84" max="84" width="9" style="5" customWidth="1"/>
    <col min="85" max="85" width="13" style="5" customWidth="1"/>
    <col min="86" max="86" width="9.5" style="6" customWidth="1"/>
    <col min="87" max="87" width="9" style="6" customWidth="1"/>
    <col min="88" max="93" width="9.5" style="5" customWidth="1"/>
    <col min="94" max="94" width="9" style="5" customWidth="1"/>
    <col min="95" max="95" width="9.5" style="5" customWidth="1"/>
    <col min="96" max="96" width="9" style="5" customWidth="1"/>
    <col min="97" max="97" width="9.5" style="5" customWidth="1"/>
    <col min="98" max="99" width="9" style="5" customWidth="1"/>
    <col min="100" max="100" width="9.5" style="5" customWidth="1"/>
    <col min="101" max="111" width="9" style="5" customWidth="1"/>
    <col min="112" max="112" width="9" style="6" customWidth="1"/>
    <col min="113" max="16384" width="8.87962962962963" style="2"/>
  </cols>
  <sheetData>
    <row r="1" spans="1:1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  <c r="P1" s="5" t="s">
        <v>15</v>
      </c>
      <c r="Q1" s="5" t="s">
        <v>15</v>
      </c>
      <c r="R1" s="5" t="s">
        <v>15</v>
      </c>
      <c r="S1" s="5" t="s">
        <v>15</v>
      </c>
      <c r="T1" s="5" t="s">
        <v>15</v>
      </c>
      <c r="U1" s="5" t="s">
        <v>15</v>
      </c>
      <c r="V1" s="6" t="s">
        <v>15</v>
      </c>
      <c r="W1" s="6" t="s">
        <v>15</v>
      </c>
      <c r="X1" s="5" t="s">
        <v>16</v>
      </c>
      <c r="Y1" s="5" t="s">
        <v>16</v>
      </c>
      <c r="Z1" s="5" t="s">
        <v>16</v>
      </c>
      <c r="AA1" s="5" t="s">
        <v>16</v>
      </c>
      <c r="AB1" s="5" t="s">
        <v>16</v>
      </c>
      <c r="AC1" s="5" t="s">
        <v>16</v>
      </c>
      <c r="AD1" s="5" t="s">
        <v>16</v>
      </c>
      <c r="AE1" s="6" t="s">
        <v>16</v>
      </c>
      <c r="AF1" s="5" t="s">
        <v>17</v>
      </c>
      <c r="AG1" s="5" t="s">
        <v>17</v>
      </c>
      <c r="AH1" s="5" t="s">
        <v>17</v>
      </c>
      <c r="AI1" s="5" t="s">
        <v>17</v>
      </c>
      <c r="AJ1" s="5" t="s">
        <v>17</v>
      </c>
      <c r="AK1" s="5" t="s">
        <v>17</v>
      </c>
      <c r="AL1" s="5" t="s">
        <v>18</v>
      </c>
      <c r="AM1" s="6" t="s">
        <v>18</v>
      </c>
      <c r="AN1" s="5" t="s">
        <v>19</v>
      </c>
      <c r="AO1" s="5" t="s">
        <v>19</v>
      </c>
      <c r="AP1" s="5" t="s">
        <v>19</v>
      </c>
      <c r="AQ1" s="5" t="s">
        <v>19</v>
      </c>
      <c r="AR1" s="5" t="s">
        <v>19</v>
      </c>
      <c r="AS1" s="5" t="s">
        <v>19</v>
      </c>
      <c r="AT1" s="5" t="s">
        <v>19</v>
      </c>
      <c r="AU1" s="6" t="s">
        <v>19</v>
      </c>
      <c r="AV1" s="5" t="s">
        <v>20</v>
      </c>
      <c r="AW1" s="5" t="s">
        <v>20</v>
      </c>
      <c r="AX1" s="5" t="s">
        <v>20</v>
      </c>
      <c r="AY1" s="5" t="s">
        <v>20</v>
      </c>
      <c r="AZ1" s="5" t="s">
        <v>20</v>
      </c>
      <c r="BA1" s="5" t="s">
        <v>20</v>
      </c>
      <c r="BB1" s="5" t="s">
        <v>20</v>
      </c>
      <c r="BC1" s="6" t="s">
        <v>20</v>
      </c>
      <c r="BD1" s="5" t="s">
        <v>21</v>
      </c>
      <c r="BE1" s="5" t="s">
        <v>21</v>
      </c>
      <c r="BF1" s="5" t="s">
        <v>21</v>
      </c>
      <c r="BG1" s="5" t="s">
        <v>21</v>
      </c>
      <c r="BH1" s="5" t="s">
        <v>21</v>
      </c>
      <c r="BI1" s="5" t="s">
        <v>21</v>
      </c>
      <c r="BJ1" s="5" t="s">
        <v>21</v>
      </c>
      <c r="BK1" s="6" t="s">
        <v>21</v>
      </c>
      <c r="BL1" s="5" t="s">
        <v>22</v>
      </c>
      <c r="BM1" s="5" t="s">
        <v>22</v>
      </c>
      <c r="BN1" s="5" t="s">
        <v>22</v>
      </c>
      <c r="BO1" s="5" t="s">
        <v>22</v>
      </c>
      <c r="BP1" s="5" t="s">
        <v>22</v>
      </c>
      <c r="BQ1" s="5" t="s">
        <v>22</v>
      </c>
      <c r="BR1" s="5" t="s">
        <v>22</v>
      </c>
      <c r="BS1" s="6" t="s">
        <v>22</v>
      </c>
      <c r="BT1" s="5" t="s">
        <v>23</v>
      </c>
      <c r="BU1" s="5" t="s">
        <v>23</v>
      </c>
      <c r="BV1" s="5" t="s">
        <v>23</v>
      </c>
      <c r="BW1" s="5" t="s">
        <v>23</v>
      </c>
      <c r="BX1" s="5" t="s">
        <v>23</v>
      </c>
      <c r="BY1" s="5" t="s">
        <v>23</v>
      </c>
      <c r="BZ1" s="5" t="s">
        <v>23</v>
      </c>
      <c r="CA1" s="5" t="s">
        <v>23</v>
      </c>
      <c r="CB1" s="5" t="s">
        <v>24</v>
      </c>
      <c r="CC1" s="5" t="s">
        <v>24</v>
      </c>
      <c r="CD1" s="5" t="s">
        <v>24</v>
      </c>
      <c r="CE1" s="5" t="s">
        <v>24</v>
      </c>
      <c r="CF1" s="5" t="s">
        <v>24</v>
      </c>
      <c r="CG1" s="5" t="s">
        <v>24</v>
      </c>
      <c r="CH1" s="6" t="s">
        <v>24</v>
      </c>
      <c r="CI1" s="6" t="s">
        <v>24</v>
      </c>
      <c r="CJ1" s="5" t="s">
        <v>25</v>
      </c>
      <c r="CK1" s="5" t="s">
        <v>25</v>
      </c>
      <c r="CL1" s="5" t="s">
        <v>25</v>
      </c>
      <c r="CM1" s="5" t="s">
        <v>25</v>
      </c>
      <c r="CN1" s="5" t="s">
        <v>25</v>
      </c>
      <c r="CO1" s="5" t="s">
        <v>25</v>
      </c>
      <c r="CP1" s="5" t="s">
        <v>25</v>
      </c>
      <c r="CQ1" s="5" t="s">
        <v>25</v>
      </c>
      <c r="CR1" s="5" t="s">
        <v>25</v>
      </c>
      <c r="CS1" s="5" t="s">
        <v>26</v>
      </c>
      <c r="CT1" s="5" t="s">
        <v>26</v>
      </c>
      <c r="CU1" s="5" t="s">
        <v>26</v>
      </c>
      <c r="CV1" s="5" t="s">
        <v>26</v>
      </c>
      <c r="CW1" s="5" t="s">
        <v>26</v>
      </c>
      <c r="CX1" s="5" t="s">
        <v>26</v>
      </c>
      <c r="CY1" s="5" t="s">
        <v>26</v>
      </c>
      <c r="CZ1" s="5" t="s">
        <v>26</v>
      </c>
      <c r="DA1" s="5" t="s">
        <v>27</v>
      </c>
      <c r="DB1" s="5" t="s">
        <v>27</v>
      </c>
      <c r="DC1" s="5" t="s">
        <v>27</v>
      </c>
      <c r="DD1" s="5" t="s">
        <v>27</v>
      </c>
      <c r="DE1" s="5" t="s">
        <v>27</v>
      </c>
      <c r="DF1" s="5" t="s">
        <v>27</v>
      </c>
      <c r="DG1" s="5" t="s">
        <v>27</v>
      </c>
      <c r="DH1" s="6" t="s">
        <v>27</v>
      </c>
    </row>
    <row r="2" spans="1:112">
      <c r="A2" s="2" t="s">
        <v>28</v>
      </c>
      <c r="B2" s="7" t="s">
        <v>29</v>
      </c>
      <c r="C2" s="7" t="s">
        <v>30</v>
      </c>
      <c r="D2" s="7" t="s">
        <v>31</v>
      </c>
      <c r="E2" s="7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K2" s="7" t="s">
        <v>38</v>
      </c>
      <c r="L2" s="8" t="s">
        <v>39</v>
      </c>
      <c r="M2" s="9" t="s">
        <v>40</v>
      </c>
      <c r="N2" s="5" t="s">
        <v>41</v>
      </c>
      <c r="O2" s="2" t="s">
        <v>42</v>
      </c>
      <c r="P2" s="5" t="s">
        <v>43</v>
      </c>
      <c r="Q2" s="5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6" t="s">
        <v>49</v>
      </c>
      <c r="W2" s="6" t="s">
        <v>50</v>
      </c>
      <c r="X2" s="5" t="s">
        <v>43</v>
      </c>
      <c r="Y2" s="5" t="s">
        <v>44</v>
      </c>
      <c r="Z2" s="5" t="s">
        <v>45</v>
      </c>
      <c r="AA2" s="5" t="s">
        <v>46</v>
      </c>
      <c r="AB2" s="5" t="s">
        <v>47</v>
      </c>
      <c r="AC2" s="5" t="s">
        <v>48</v>
      </c>
      <c r="AD2" s="5" t="s">
        <v>49</v>
      </c>
      <c r="AE2" s="6" t="s">
        <v>50</v>
      </c>
      <c r="AF2" s="5" t="s">
        <v>43</v>
      </c>
      <c r="AG2" s="5" t="s">
        <v>44</v>
      </c>
      <c r="AH2" s="5" t="s">
        <v>45</v>
      </c>
      <c r="AI2" s="5" t="s">
        <v>46</v>
      </c>
      <c r="AJ2" s="5" t="s">
        <v>47</v>
      </c>
      <c r="AK2" s="5" t="s">
        <v>48</v>
      </c>
      <c r="AL2" s="5" t="s">
        <v>49</v>
      </c>
      <c r="AM2" s="6" t="s">
        <v>50</v>
      </c>
      <c r="AN2" s="5" t="s">
        <v>43</v>
      </c>
      <c r="AO2" s="5" t="s">
        <v>44</v>
      </c>
      <c r="AP2" s="5" t="s">
        <v>45</v>
      </c>
      <c r="AQ2" s="5" t="s">
        <v>46</v>
      </c>
      <c r="AR2" s="5" t="s">
        <v>47</v>
      </c>
      <c r="AS2" s="5" t="s">
        <v>48</v>
      </c>
      <c r="AT2" s="5" t="s">
        <v>49</v>
      </c>
      <c r="AU2" s="6" t="s">
        <v>50</v>
      </c>
      <c r="AV2" s="5" t="s">
        <v>43</v>
      </c>
      <c r="AW2" s="5" t="s">
        <v>44</v>
      </c>
      <c r="AX2" s="5" t="s">
        <v>45</v>
      </c>
      <c r="AY2" s="5" t="s">
        <v>46</v>
      </c>
      <c r="AZ2" s="5" t="s">
        <v>47</v>
      </c>
      <c r="BA2" s="5" t="s">
        <v>48</v>
      </c>
      <c r="BB2" s="5" t="s">
        <v>49</v>
      </c>
      <c r="BC2" s="6" t="s">
        <v>50</v>
      </c>
      <c r="BD2" s="5" t="s">
        <v>43</v>
      </c>
      <c r="BE2" s="5" t="s">
        <v>44</v>
      </c>
      <c r="BF2" s="5" t="s">
        <v>45</v>
      </c>
      <c r="BG2" s="5" t="s">
        <v>46</v>
      </c>
      <c r="BH2" s="5" t="s">
        <v>47</v>
      </c>
      <c r="BI2" s="5" t="s">
        <v>48</v>
      </c>
      <c r="BJ2" s="5" t="s">
        <v>49</v>
      </c>
      <c r="BK2" s="6" t="s">
        <v>50</v>
      </c>
      <c r="BL2" s="5" t="s">
        <v>43</v>
      </c>
      <c r="BM2" s="5" t="s">
        <v>44</v>
      </c>
      <c r="BN2" s="5" t="s">
        <v>45</v>
      </c>
      <c r="BO2" s="5" t="s">
        <v>46</v>
      </c>
      <c r="BP2" s="5" t="s">
        <v>47</v>
      </c>
      <c r="BQ2" s="5" t="s">
        <v>48</v>
      </c>
      <c r="BR2" s="5" t="s">
        <v>49</v>
      </c>
      <c r="BS2" s="6" t="s">
        <v>50</v>
      </c>
      <c r="BT2" s="5" t="s">
        <v>43</v>
      </c>
      <c r="BU2" s="5" t="s">
        <v>44</v>
      </c>
      <c r="BV2" s="5" t="s">
        <v>45</v>
      </c>
      <c r="BW2" s="5" t="s">
        <v>46</v>
      </c>
      <c r="BX2" s="5" t="s">
        <v>47</v>
      </c>
      <c r="BY2" s="5" t="s">
        <v>48</v>
      </c>
      <c r="BZ2" s="5" t="s">
        <v>49</v>
      </c>
      <c r="CA2" s="5" t="s">
        <v>50</v>
      </c>
      <c r="CB2" s="5" t="s">
        <v>43</v>
      </c>
      <c r="CC2" s="5" t="s">
        <v>44</v>
      </c>
      <c r="CD2" s="5" t="s">
        <v>45</v>
      </c>
      <c r="CE2" s="5" t="s">
        <v>46</v>
      </c>
      <c r="CF2" s="5" t="s">
        <v>47</v>
      </c>
      <c r="CG2" s="5" t="s">
        <v>48</v>
      </c>
      <c r="CH2" s="6" t="s">
        <v>49</v>
      </c>
      <c r="CI2" s="6" t="s">
        <v>50</v>
      </c>
      <c r="CJ2" s="5" t="s">
        <v>43</v>
      </c>
      <c r="CK2" s="5" t="s">
        <v>44</v>
      </c>
      <c r="CL2" s="5" t="s">
        <v>45</v>
      </c>
      <c r="CM2" s="5" t="s">
        <v>46</v>
      </c>
      <c r="CN2" s="5" t="s">
        <v>47</v>
      </c>
      <c r="CO2" s="5" t="s">
        <v>48</v>
      </c>
      <c r="CP2" s="5" t="s">
        <v>51</v>
      </c>
      <c r="CQ2" s="5" t="s">
        <v>52</v>
      </c>
      <c r="CR2" s="5" t="s">
        <v>50</v>
      </c>
      <c r="CS2" s="5" t="s">
        <v>43</v>
      </c>
      <c r="CT2" s="5" t="s">
        <v>44</v>
      </c>
      <c r="CU2" s="5" t="s">
        <v>45</v>
      </c>
      <c r="CV2" s="5" t="s">
        <v>46</v>
      </c>
      <c r="CW2" s="5" t="s">
        <v>47</v>
      </c>
      <c r="CX2" s="5" t="s">
        <v>48</v>
      </c>
      <c r="CY2" s="5" t="s">
        <v>49</v>
      </c>
      <c r="CZ2" s="5" t="s">
        <v>50</v>
      </c>
      <c r="DA2" s="5" t="s">
        <v>43</v>
      </c>
      <c r="DB2" s="5" t="s">
        <v>44</v>
      </c>
      <c r="DC2" s="5" t="s">
        <v>45</v>
      </c>
      <c r="DD2" s="5" t="s">
        <v>46</v>
      </c>
      <c r="DE2" s="5" t="s">
        <v>47</v>
      </c>
      <c r="DF2" s="5" t="s">
        <v>48</v>
      </c>
      <c r="DG2" s="5" t="s">
        <v>49</v>
      </c>
      <c r="DH2" s="6" t="s">
        <v>50</v>
      </c>
    </row>
    <row r="3" ht="18.75" customHeight="1" spans="1:112">
      <c r="A3" s="2" t="s">
        <v>53</v>
      </c>
      <c r="B3" s="2" t="s">
        <v>54</v>
      </c>
      <c r="C3" s="1" t="s">
        <v>55</v>
      </c>
      <c r="D3" s="2" t="s">
        <v>56</v>
      </c>
      <c r="E3" s="2">
        <v>4585</v>
      </c>
      <c r="F3" s="2">
        <v>-1.2</v>
      </c>
      <c r="G3" s="2">
        <v>430</v>
      </c>
      <c r="H3" s="2" t="s">
        <v>57</v>
      </c>
      <c r="I3" s="2">
        <v>2013</v>
      </c>
      <c r="J3" s="2">
        <v>2</v>
      </c>
      <c r="K3" s="2" t="s">
        <v>58</v>
      </c>
      <c r="L3" s="3">
        <v>2.2</v>
      </c>
      <c r="M3" s="4" t="s">
        <v>59</v>
      </c>
      <c r="N3" s="5">
        <v>-3.1</v>
      </c>
      <c r="O3" s="2">
        <v>4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6">
        <v>2.53</v>
      </c>
      <c r="AG3" s="6">
        <f>AH3*(O3^0.5)</f>
        <v>1.22</v>
      </c>
      <c r="AH3" s="6">
        <v>0.61</v>
      </c>
      <c r="AI3" s="6">
        <v>2.4</v>
      </c>
      <c r="AJ3" s="6">
        <f>AK3*(O3^0.5)</f>
        <v>1.1</v>
      </c>
      <c r="AK3" s="6">
        <v>0.55</v>
      </c>
      <c r="AL3" s="6">
        <f>LN(AI3)-LN(AF3)</f>
        <v>-0.0527505653855289</v>
      </c>
      <c r="AM3" s="6">
        <f>(AJ3^2)/(O3*(AI3^2))+(AG3^2)/(O3*(AF3^2))</f>
        <v>0.110649811235312</v>
      </c>
      <c r="BC3" s="5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</row>
    <row r="4" spans="1:112">
      <c r="A4" s="2" t="s">
        <v>53</v>
      </c>
      <c r="B4" s="2" t="s">
        <v>54</v>
      </c>
      <c r="C4" s="1" t="s">
        <v>55</v>
      </c>
      <c r="D4" s="2" t="s">
        <v>56</v>
      </c>
      <c r="E4" s="2">
        <v>4585</v>
      </c>
      <c r="F4" s="2">
        <v>-1.2</v>
      </c>
      <c r="G4" s="2">
        <v>430</v>
      </c>
      <c r="H4" s="2" t="s">
        <v>57</v>
      </c>
      <c r="I4" s="2">
        <v>2013</v>
      </c>
      <c r="J4" s="2">
        <v>2</v>
      </c>
      <c r="K4" s="2" t="s">
        <v>58</v>
      </c>
      <c r="L4" s="3">
        <v>2.8</v>
      </c>
      <c r="M4" s="4" t="s">
        <v>59</v>
      </c>
      <c r="N4" s="5">
        <v>-4.4</v>
      </c>
      <c r="O4" s="2">
        <v>4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6">
        <v>2.53</v>
      </c>
      <c r="AG4" s="6">
        <f>AH4*(O4^0.5)</f>
        <v>1.22</v>
      </c>
      <c r="AH4" s="6">
        <v>0.61</v>
      </c>
      <c r="AI4" s="6">
        <v>2.35</v>
      </c>
      <c r="AJ4" s="6">
        <f>AK4*(O4^0.5)</f>
        <v>1.48</v>
      </c>
      <c r="AK4" s="6">
        <v>0.74</v>
      </c>
      <c r="AL4" s="6">
        <f t="shared" ref="AL4:AL6" si="0">LN(AI4)-LN(AF4)</f>
        <v>-0.0738039745833612</v>
      </c>
      <c r="AM4" s="6">
        <f>(AJ4^2)/(O4*(AI4^2))+(AG4^2)/(O4*(AF4^2))</f>
        <v>0.157290440164944</v>
      </c>
      <c r="BC4" s="5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</row>
    <row r="5" spans="1:112">
      <c r="A5" s="2" t="s">
        <v>53</v>
      </c>
      <c r="B5" s="2" t="s">
        <v>54</v>
      </c>
      <c r="C5" s="1" t="s">
        <v>55</v>
      </c>
      <c r="D5" s="2" t="s">
        <v>56</v>
      </c>
      <c r="E5" s="2">
        <v>4585</v>
      </c>
      <c r="F5" s="2">
        <v>-1.2</v>
      </c>
      <c r="G5" s="2">
        <v>430</v>
      </c>
      <c r="H5" s="2" t="s">
        <v>57</v>
      </c>
      <c r="I5" s="2">
        <v>2013</v>
      </c>
      <c r="J5" s="2">
        <v>2</v>
      </c>
      <c r="K5" s="2" t="s">
        <v>58</v>
      </c>
      <c r="L5" s="3">
        <v>3.2</v>
      </c>
      <c r="M5" s="4" t="s">
        <v>59</v>
      </c>
      <c r="N5" s="5">
        <v>-7.2</v>
      </c>
      <c r="O5" s="2">
        <v>4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6">
        <v>2.53</v>
      </c>
      <c r="AG5" s="6">
        <f>AH5*(O5^0.5)</f>
        <v>1.22</v>
      </c>
      <c r="AH5" s="6">
        <v>0.61</v>
      </c>
      <c r="AI5" s="6">
        <v>2.31</v>
      </c>
      <c r="AJ5" s="6">
        <f>AK5*(O5^0.5)</f>
        <v>1.3</v>
      </c>
      <c r="AK5" s="6">
        <v>0.65</v>
      </c>
      <c r="AL5" s="6">
        <f t="shared" si="0"/>
        <v>-0.0909717782057265</v>
      </c>
      <c r="AM5" s="6">
        <f>(AJ5^2)/(O5*(AI5^2))+(AG5^2)/(O5*(AF5^2))</f>
        <v>0.137310126704475</v>
      </c>
      <c r="BC5" s="5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</row>
    <row r="6" spans="1:112">
      <c r="A6" s="2" t="s">
        <v>53</v>
      </c>
      <c r="B6" s="2" t="s">
        <v>54</v>
      </c>
      <c r="C6" s="1" t="s">
        <v>55</v>
      </c>
      <c r="D6" s="2" t="s">
        <v>56</v>
      </c>
      <c r="E6" s="2">
        <v>4585</v>
      </c>
      <c r="F6" s="2">
        <v>-1.2</v>
      </c>
      <c r="G6" s="2">
        <v>430</v>
      </c>
      <c r="H6" s="2" t="s">
        <v>57</v>
      </c>
      <c r="I6" s="2">
        <v>2013</v>
      </c>
      <c r="J6" s="2">
        <v>2</v>
      </c>
      <c r="K6" s="2" t="s">
        <v>58</v>
      </c>
      <c r="L6" s="3">
        <v>3.6</v>
      </c>
      <c r="M6" s="4" t="s">
        <v>59</v>
      </c>
      <c r="N6" s="5">
        <v>-8.7</v>
      </c>
      <c r="O6" s="2">
        <v>4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6">
        <v>2.53</v>
      </c>
      <c r="AG6" s="6">
        <f>AH6*(O6^0.5)</f>
        <v>1.22</v>
      </c>
      <c r="AH6" s="6">
        <v>0.61</v>
      </c>
      <c r="AI6" s="6">
        <v>2.42</v>
      </c>
      <c r="AJ6" s="6">
        <f>AK6*(O6^0.5)</f>
        <v>1.04</v>
      </c>
      <c r="AK6" s="6">
        <v>0.52</v>
      </c>
      <c r="AL6" s="6">
        <f t="shared" si="0"/>
        <v>-0.0444517625708337</v>
      </c>
      <c r="AM6" s="6">
        <f>(AJ6^2)/(O6*(AI6^2))+(AG6^2)/(O6*(AF6^2))</f>
        <v>0.10430415970688</v>
      </c>
      <c r="BC6" s="5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</row>
    <row r="7" spans="1:112">
      <c r="A7" s="2" t="s">
        <v>53</v>
      </c>
      <c r="B7" s="2" t="s">
        <v>54</v>
      </c>
      <c r="C7" s="1" t="s">
        <v>55</v>
      </c>
      <c r="D7" s="2" t="s">
        <v>56</v>
      </c>
      <c r="E7" s="2">
        <v>4585</v>
      </c>
      <c r="F7" s="2">
        <v>-1.16</v>
      </c>
      <c r="G7" s="2">
        <v>430</v>
      </c>
      <c r="H7" s="2" t="s">
        <v>57</v>
      </c>
      <c r="I7" s="2">
        <v>2013</v>
      </c>
      <c r="J7" s="2">
        <v>2</v>
      </c>
      <c r="K7" s="2" t="s">
        <v>58</v>
      </c>
      <c r="L7" s="3">
        <v>0.3</v>
      </c>
      <c r="M7" s="4" t="s">
        <v>60</v>
      </c>
      <c r="N7" s="5">
        <v>-2.6</v>
      </c>
      <c r="O7" s="2">
        <v>4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M7" s="5"/>
      <c r="BC7" s="5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J7" s="5">
        <v>-0.244444</v>
      </c>
      <c r="CK7" s="5">
        <f>ABS(CJ7*0.286204573369976)</f>
        <v>0.0699609907328504</v>
      </c>
      <c r="CL7" s="5">
        <v>0.2111107</v>
      </c>
      <c r="CM7" s="5">
        <v>-0.0111111</v>
      </c>
      <c r="CN7" s="5">
        <f>ABS(CM7*0.286204573369976)</f>
        <v>0.00318004763517114</v>
      </c>
      <c r="CO7" s="5">
        <v>0.0777778</v>
      </c>
      <c r="CP7" s="5">
        <f>(((O7-1)*(CN7^2)+(O7-1)*(CK7^2))/(O7+O7-2))^0.5</f>
        <v>0.0495209699384207</v>
      </c>
      <c r="CQ7" s="5">
        <f>(CM7-CJ7)/CP7</f>
        <v>4.71179987569204</v>
      </c>
      <c r="CR7" s="5">
        <f>((O7+O7)/(O7*O7))+(CQ7^2)/(2*(O7+O7))</f>
        <v>1.88756612928572</v>
      </c>
      <c r="CS7" s="5">
        <v>3.125</v>
      </c>
      <c r="CT7" s="5">
        <f>CU7*(O7^0.5)</f>
        <v>0.41666</v>
      </c>
      <c r="CU7" s="5">
        <v>0.20833</v>
      </c>
      <c r="CV7" s="5">
        <v>1.91667</v>
      </c>
      <c r="CW7" s="5">
        <f>CX7*(O7^0.5)</f>
        <v>0.25</v>
      </c>
      <c r="CX7" s="5">
        <v>0.125</v>
      </c>
      <c r="CY7" s="6">
        <f>LN(CV7)-LN(CS7)</f>
        <v>-0.488844977918293</v>
      </c>
      <c r="CZ7" s="6">
        <f>(CW7^2)/(O7*(CV7^2))+(CT7^2)/(O7*(CS7^2))</f>
        <v>0.00869759555782778</v>
      </c>
      <c r="DA7" s="10"/>
      <c r="DB7" s="10"/>
      <c r="DC7" s="10"/>
      <c r="DD7" s="10"/>
      <c r="DE7" s="10"/>
      <c r="DF7" s="10"/>
      <c r="DG7" s="10"/>
      <c r="DH7" s="10"/>
    </row>
    <row r="8" ht="14.45" customHeight="1" spans="1:112">
      <c r="A8" s="2" t="s">
        <v>53</v>
      </c>
      <c r="B8" s="2" t="s">
        <v>54</v>
      </c>
      <c r="C8" s="1" t="s">
        <v>55</v>
      </c>
      <c r="D8" s="2" t="s">
        <v>56</v>
      </c>
      <c r="E8" s="2">
        <v>4585</v>
      </c>
      <c r="F8" s="2">
        <v>-1.16</v>
      </c>
      <c r="G8" s="2">
        <v>430</v>
      </c>
      <c r="H8" s="2" t="s">
        <v>57</v>
      </c>
      <c r="I8" s="2">
        <v>2013</v>
      </c>
      <c r="J8" s="2">
        <v>2</v>
      </c>
      <c r="K8" s="2" t="s">
        <v>58</v>
      </c>
      <c r="L8" s="3">
        <v>2.3</v>
      </c>
      <c r="M8" s="4" t="s">
        <v>59</v>
      </c>
      <c r="N8" s="5">
        <v>-7.1</v>
      </c>
      <c r="O8" s="2">
        <v>4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M8" s="5"/>
      <c r="BC8" s="5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J8" s="5">
        <v>-0.244444</v>
      </c>
      <c r="CK8" s="5">
        <f>ABS(CJ8*0.286204573369976)</f>
        <v>0.0699609907328504</v>
      </c>
      <c r="CL8" s="5">
        <v>0.2111107</v>
      </c>
      <c r="CM8" s="5">
        <v>0.233333</v>
      </c>
      <c r="CN8" s="5">
        <f>ABS(CM8*0.286204573369976)</f>
        <v>0.0667809717181366</v>
      </c>
      <c r="CO8" s="5">
        <v>0.066667</v>
      </c>
      <c r="CP8" s="5">
        <f>(((O8-1)*(CN8^2)+(O8-1)*(CK8^2))/(O8+O8-2))^0.5</f>
        <v>0.0683894670542933</v>
      </c>
      <c r="CQ8" s="5">
        <f>(CM8-CJ8)/CP8</f>
        <v>6.98611965524896</v>
      </c>
      <c r="CR8" s="5">
        <f>((O8+O8)/(O8*O8))+(CQ8^2)/(2*(O8+O8))</f>
        <v>3.55036673984099</v>
      </c>
      <c r="CS8" s="5">
        <v>3.125</v>
      </c>
      <c r="CT8" s="5">
        <f>CU8*(O8^0.5)</f>
        <v>0.41666</v>
      </c>
      <c r="CU8" s="5">
        <v>0.20833</v>
      </c>
      <c r="CV8" s="5">
        <v>2.875</v>
      </c>
      <c r="CW8" s="5">
        <f>CX8*(O8^0.5)</f>
        <v>0.41666</v>
      </c>
      <c r="CX8" s="5">
        <v>0.20833</v>
      </c>
      <c r="CY8" s="6">
        <f>LN(CV8)-LN(CS8)</f>
        <v>-0.0833816089390511</v>
      </c>
      <c r="CZ8" s="6">
        <f>(CW8^2)/(O8*(CV8^2))+(CT8^2)/(O8*(CS8^2))</f>
        <v>0.00969513188233922</v>
      </c>
      <c r="DA8" s="10"/>
      <c r="DB8" s="10"/>
      <c r="DC8" s="10"/>
      <c r="DD8" s="10"/>
      <c r="DE8" s="10"/>
      <c r="DF8" s="10"/>
      <c r="DG8" s="10"/>
      <c r="DH8" s="10"/>
    </row>
    <row r="9" spans="1:87">
      <c r="A9" s="2" t="s">
        <v>53</v>
      </c>
      <c r="B9" s="2" t="s">
        <v>54</v>
      </c>
      <c r="C9" s="1" t="s">
        <v>55</v>
      </c>
      <c r="D9" s="2" t="s">
        <v>56</v>
      </c>
      <c r="E9" s="2">
        <v>4585</v>
      </c>
      <c r="F9" s="2">
        <v>-1.2</v>
      </c>
      <c r="G9" s="2">
        <v>430</v>
      </c>
      <c r="H9" s="2" t="s">
        <v>57</v>
      </c>
      <c r="I9" s="2">
        <v>2013</v>
      </c>
      <c r="J9" s="2">
        <v>3</v>
      </c>
      <c r="K9" s="2" t="s">
        <v>58</v>
      </c>
      <c r="L9" s="3">
        <v>0.4</v>
      </c>
      <c r="M9" s="4" t="s">
        <v>60</v>
      </c>
      <c r="N9" s="5">
        <v>-3.8</v>
      </c>
      <c r="O9" s="2">
        <v>3</v>
      </c>
      <c r="CB9" s="5">
        <v>3.7941</v>
      </c>
      <c r="CC9" s="5">
        <f>CB9*0.294645413711549</f>
        <v>1.11791416416299</v>
      </c>
      <c r="CE9" s="5">
        <v>2.95697</v>
      </c>
      <c r="CF9" s="5">
        <f>CE9*0.294645413711549</f>
        <v>0.871257648982639</v>
      </c>
      <c r="CH9" s="6">
        <f t="shared" ref="CH9:CH14" si="1">LN(CE9)-LN(CB9)</f>
        <v>-0.249282133170681</v>
      </c>
      <c r="CI9" s="6">
        <f t="shared" ref="CI9:CI14" si="2">(CF9^2)/(O9*(CE9^2))+(CC9^2)/(O9*(CB9^2))</f>
        <v>0.0578772798808332</v>
      </c>
    </row>
    <row r="10" spans="1:87">
      <c r="A10" s="2" t="s">
        <v>53</v>
      </c>
      <c r="B10" s="2" t="s">
        <v>54</v>
      </c>
      <c r="C10" s="1" t="s">
        <v>55</v>
      </c>
      <c r="D10" s="2" t="s">
        <v>56</v>
      </c>
      <c r="E10" s="2">
        <v>4585</v>
      </c>
      <c r="F10" s="2">
        <v>-1.2</v>
      </c>
      <c r="G10" s="2">
        <v>430</v>
      </c>
      <c r="H10" s="2" t="s">
        <v>57</v>
      </c>
      <c r="I10" s="2">
        <v>2013</v>
      </c>
      <c r="J10" s="2">
        <v>3</v>
      </c>
      <c r="K10" s="2" t="s">
        <v>58</v>
      </c>
      <c r="L10" s="3">
        <v>1.6</v>
      </c>
      <c r="M10" s="4" t="s">
        <v>60</v>
      </c>
      <c r="N10" s="5">
        <v>-7.6</v>
      </c>
      <c r="O10" s="2">
        <v>3</v>
      </c>
      <c r="CB10" s="5">
        <v>3.7941</v>
      </c>
      <c r="CC10" s="5">
        <f t="shared" ref="CC10:CC14" si="3">CB10*0.294645413711549</f>
        <v>1.11791416416299</v>
      </c>
      <c r="CE10" s="5">
        <v>3.5436</v>
      </c>
      <c r="CF10" s="5">
        <f t="shared" ref="CF10:CF14" si="4">CE10*0.294645413711549</f>
        <v>1.04410548802824</v>
      </c>
      <c r="CH10" s="6">
        <f t="shared" si="1"/>
        <v>-0.0683040690161629</v>
      </c>
      <c r="CI10" s="6">
        <f t="shared" si="2"/>
        <v>0.0578772798808332</v>
      </c>
    </row>
    <row r="11" spans="1:87">
      <c r="A11" s="2" t="s">
        <v>53</v>
      </c>
      <c r="B11" s="2" t="s">
        <v>54</v>
      </c>
      <c r="C11" s="1" t="s">
        <v>55</v>
      </c>
      <c r="D11" s="2" t="s">
        <v>56</v>
      </c>
      <c r="E11" s="2">
        <v>4585</v>
      </c>
      <c r="F11" s="2">
        <v>-1.2</v>
      </c>
      <c r="G11" s="2">
        <v>430</v>
      </c>
      <c r="H11" s="2" t="s">
        <v>57</v>
      </c>
      <c r="I11" s="2">
        <v>2013</v>
      </c>
      <c r="J11" s="2">
        <v>3</v>
      </c>
      <c r="K11" s="2" t="s">
        <v>58</v>
      </c>
      <c r="L11" s="3">
        <v>2.1</v>
      </c>
      <c r="M11" s="4" t="s">
        <v>59</v>
      </c>
      <c r="N11" s="5">
        <v>-10.6</v>
      </c>
      <c r="O11" s="2">
        <v>3</v>
      </c>
      <c r="CB11" s="5">
        <v>3.7941</v>
      </c>
      <c r="CC11" s="5">
        <f t="shared" si="3"/>
        <v>1.11791416416299</v>
      </c>
      <c r="CE11" s="5">
        <v>3.66551</v>
      </c>
      <c r="CF11" s="5">
        <f t="shared" si="4"/>
        <v>1.08002571041382</v>
      </c>
      <c r="CH11" s="6">
        <f t="shared" si="1"/>
        <v>-0.0344797487533484</v>
      </c>
      <c r="CI11" s="6">
        <f t="shared" si="2"/>
        <v>0.0578772798808333</v>
      </c>
    </row>
    <row r="12" spans="1:87">
      <c r="A12" s="2" t="s">
        <v>53</v>
      </c>
      <c r="B12" s="2" t="s">
        <v>54</v>
      </c>
      <c r="C12" s="1" t="s">
        <v>55</v>
      </c>
      <c r="D12" s="2" t="s">
        <v>56</v>
      </c>
      <c r="E12" s="2">
        <v>4585</v>
      </c>
      <c r="F12" s="2">
        <v>-1.2</v>
      </c>
      <c r="G12" s="2">
        <v>430</v>
      </c>
      <c r="H12" s="2" t="s">
        <v>57</v>
      </c>
      <c r="I12" s="2">
        <v>2013</v>
      </c>
      <c r="J12" s="2">
        <v>3</v>
      </c>
      <c r="K12" s="2" t="s">
        <v>58</v>
      </c>
      <c r="L12" s="3">
        <v>2.5</v>
      </c>
      <c r="M12" s="4" t="s">
        <v>59</v>
      </c>
      <c r="N12" s="5">
        <v>-12.4</v>
      </c>
      <c r="O12" s="2">
        <v>3</v>
      </c>
      <c r="CB12" s="5">
        <v>3.7941</v>
      </c>
      <c r="CC12" s="5">
        <f t="shared" si="3"/>
        <v>1.11791416416299</v>
      </c>
      <c r="CE12" s="5">
        <v>3.87463</v>
      </c>
      <c r="CF12" s="5">
        <f t="shared" si="4"/>
        <v>1.14164195932918</v>
      </c>
      <c r="CH12" s="6">
        <f t="shared" si="1"/>
        <v>0.0210029458035643</v>
      </c>
      <c r="CI12" s="6">
        <f t="shared" si="2"/>
        <v>0.0578772798808333</v>
      </c>
    </row>
    <row r="13" ht="15" customHeight="1" spans="1:112">
      <c r="A13" s="2" t="s">
        <v>53</v>
      </c>
      <c r="B13" s="2">
        <v>92.017</v>
      </c>
      <c r="C13" s="2">
        <v>31.441</v>
      </c>
      <c r="D13" s="2" t="s">
        <v>56</v>
      </c>
      <c r="E13" s="2">
        <v>4500</v>
      </c>
      <c r="F13" s="2">
        <v>-1.2</v>
      </c>
      <c r="G13" s="2">
        <v>431.7</v>
      </c>
      <c r="H13" s="2" t="s">
        <v>57</v>
      </c>
      <c r="I13" s="2">
        <v>2015</v>
      </c>
      <c r="J13" s="2">
        <v>2</v>
      </c>
      <c r="K13" s="2" t="s">
        <v>58</v>
      </c>
      <c r="L13" s="3">
        <v>0.68</v>
      </c>
      <c r="M13" s="4" t="s">
        <v>60</v>
      </c>
      <c r="N13" s="5">
        <v>-2.35</v>
      </c>
      <c r="O13" s="2">
        <v>4</v>
      </c>
      <c r="P13" s="6">
        <v>53</v>
      </c>
      <c r="Q13" s="6">
        <f>R13*(O13^0.5)</f>
        <v>2.64</v>
      </c>
      <c r="R13" s="6">
        <v>1.32</v>
      </c>
      <c r="S13" s="6">
        <v>42.1</v>
      </c>
      <c r="T13" s="6">
        <f>U13*(O13^0.5)</f>
        <v>3.46</v>
      </c>
      <c r="U13" s="6">
        <v>1.73</v>
      </c>
      <c r="V13" s="6">
        <f>LN(S13)-LN(P13)</f>
        <v>-0.230244172863786</v>
      </c>
      <c r="W13" s="6">
        <f>(T13^2)/(O13*(S13^2))+(Q13^2)/(O13*(P13^2))</f>
        <v>0.00230889669989314</v>
      </c>
      <c r="AE13" s="5"/>
      <c r="AF13" s="6">
        <v>28.19</v>
      </c>
      <c r="AG13" s="6">
        <f>AH13*(O13^0.5)</f>
        <v>1.22</v>
      </c>
      <c r="AH13" s="6">
        <v>0.61</v>
      </c>
      <c r="AI13" s="6">
        <v>25.77</v>
      </c>
      <c r="AJ13" s="6">
        <f>AK13*(O13^0.5)</f>
        <v>1.54</v>
      </c>
      <c r="AK13" s="6">
        <v>0.77</v>
      </c>
      <c r="AL13" s="6">
        <f t="shared" ref="AL13:AL14" si="5">LN(AI13)-LN(AF13)</f>
        <v>-0.0897562804617476</v>
      </c>
      <c r="AM13" s="6">
        <f>(AJ13^2)/(O13*(AI13^2))+(AG13^2)/(O13*(AF13^2))</f>
        <v>0.00136103786176928</v>
      </c>
      <c r="AV13" s="5">
        <v>264.58</v>
      </c>
      <c r="AW13" s="5">
        <f>AX13*(O13^0.5)</f>
        <v>26.54</v>
      </c>
      <c r="AX13" s="5">
        <v>13.27</v>
      </c>
      <c r="AY13" s="5">
        <v>257.39</v>
      </c>
      <c r="AZ13" s="5">
        <f>BA13*(O13^0.5)</f>
        <v>32.72</v>
      </c>
      <c r="BA13" s="5">
        <v>16.36</v>
      </c>
      <c r="BB13" s="6">
        <f>LN(AY13)-LN(AV13)</f>
        <v>-0.0275512186657396</v>
      </c>
      <c r="BC13" s="6">
        <f>(AZ13^2)/(O13*(AY13^2))+(AW13^2)/(O13*(AV13^2))</f>
        <v>0.00655553788857089</v>
      </c>
      <c r="BK13" s="5"/>
      <c r="BS13" s="5"/>
      <c r="CB13" s="5">
        <v>358.485666666667</v>
      </c>
      <c r="CC13" s="5">
        <f t="shared" si="3"/>
        <v>105.62615756466</v>
      </c>
      <c r="CE13" s="5">
        <v>316.035666666667</v>
      </c>
      <c r="CF13" s="5">
        <f t="shared" si="4"/>
        <v>93.1184597526052</v>
      </c>
      <c r="CH13" s="6">
        <f t="shared" si="1"/>
        <v>-0.126033601420424</v>
      </c>
      <c r="CI13" s="6">
        <f t="shared" si="2"/>
        <v>0.0434079599106249</v>
      </c>
      <c r="DH13" s="5"/>
    </row>
    <row r="14" ht="15" customHeight="1" spans="1:112">
      <c r="A14" s="2" t="s">
        <v>53</v>
      </c>
      <c r="B14" s="2">
        <v>92.017</v>
      </c>
      <c r="C14" s="2">
        <v>31.441</v>
      </c>
      <c r="D14" s="2" t="s">
        <v>56</v>
      </c>
      <c r="E14" s="2">
        <v>4500</v>
      </c>
      <c r="F14" s="2">
        <v>-1.2</v>
      </c>
      <c r="G14" s="2">
        <v>431.7</v>
      </c>
      <c r="H14" s="2" t="s">
        <v>57</v>
      </c>
      <c r="I14" s="2">
        <v>2011</v>
      </c>
      <c r="J14" s="2">
        <v>6</v>
      </c>
      <c r="K14" s="4" t="s">
        <v>61</v>
      </c>
      <c r="L14" s="3">
        <v>0.73</v>
      </c>
      <c r="M14" s="4" t="s">
        <v>60</v>
      </c>
      <c r="N14" s="5">
        <v>-1.86</v>
      </c>
      <c r="O14" s="2">
        <v>4</v>
      </c>
      <c r="P14" s="6">
        <v>53</v>
      </c>
      <c r="Q14" s="6">
        <f>R14*(O14^0.5)</f>
        <v>2.64</v>
      </c>
      <c r="R14" s="6">
        <v>1.32</v>
      </c>
      <c r="S14" s="6">
        <v>63.85</v>
      </c>
      <c r="T14" s="6">
        <f>U14*(O14^0.5)</f>
        <v>2.64</v>
      </c>
      <c r="U14" s="6">
        <v>1.32</v>
      </c>
      <c r="V14" s="6">
        <f t="shared" ref="V14:V15" si="6">LN(S14)-LN(P14)</f>
        <v>0.186244668926426</v>
      </c>
      <c r="W14" s="6">
        <f t="shared" ref="W14:W15" si="7">(T14^2)/(O14*(S14^2))+(Q14^2)/(O14*(P14^2))</f>
        <v>0.0010476835945798</v>
      </c>
      <c r="AE14" s="5"/>
      <c r="AF14" s="6">
        <v>28.19</v>
      </c>
      <c r="AG14" s="6">
        <f>AH14*(O14^0.5)</f>
        <v>1.22</v>
      </c>
      <c r="AH14" s="6">
        <v>0.61</v>
      </c>
      <c r="AI14" s="6">
        <v>27.38</v>
      </c>
      <c r="AJ14" s="6">
        <f>AK14*(O14^0.5)</f>
        <v>2.04</v>
      </c>
      <c r="AK14" s="6">
        <v>1.02</v>
      </c>
      <c r="AL14" s="6">
        <f t="shared" si="5"/>
        <v>-0.0291544852657184</v>
      </c>
      <c r="AM14" s="6">
        <f>(AJ14^2)/(O14*(AI14^2))+(AG14^2)/(O14*(AF14^2))</f>
        <v>0.00185606208953493</v>
      </c>
      <c r="AV14" s="5">
        <v>264.58</v>
      </c>
      <c r="AW14" s="5">
        <f>AX14*(O14^0.5)</f>
        <v>26.54</v>
      </c>
      <c r="AX14" s="5">
        <v>13.27</v>
      </c>
      <c r="AY14" s="5">
        <v>272.17</v>
      </c>
      <c r="AZ14" s="5">
        <f>BA14*(O14^0.5)</f>
        <v>35.7</v>
      </c>
      <c r="BA14" s="5">
        <v>17.85</v>
      </c>
      <c r="BB14" s="6">
        <f>LN(AY14)-LN(AV14)</f>
        <v>0.0282832080306061</v>
      </c>
      <c r="BC14" s="6">
        <f>(AZ14^2)/(O14*(AY14^2))+(AW14^2)/(O14*(AV14^2))</f>
        <v>0.00681678263848327</v>
      </c>
      <c r="BK14" s="5"/>
      <c r="BS14" s="5"/>
      <c r="CB14" s="5">
        <v>358.485666666667</v>
      </c>
      <c r="CC14" s="5">
        <f t="shared" si="3"/>
        <v>105.62615756466</v>
      </c>
      <c r="CE14" s="5">
        <v>413.345666666667</v>
      </c>
      <c r="CF14" s="5">
        <f t="shared" si="4"/>
        <v>121.790404960876</v>
      </c>
      <c r="CH14" s="6">
        <f t="shared" si="1"/>
        <v>0.142395530359085</v>
      </c>
      <c r="CI14" s="6">
        <f t="shared" si="2"/>
        <v>0.0434079599106249</v>
      </c>
      <c r="DH14" s="5"/>
    </row>
    <row r="15" spans="1:112">
      <c r="A15" s="2" t="s">
        <v>62</v>
      </c>
      <c r="B15" s="2" t="s">
        <v>63</v>
      </c>
      <c r="C15" s="2" t="s">
        <v>64</v>
      </c>
      <c r="D15" s="2" t="s">
        <v>56</v>
      </c>
      <c r="E15" s="2">
        <v>3400</v>
      </c>
      <c r="F15" s="2">
        <v>2.8</v>
      </c>
      <c r="G15" s="2">
        <v>718</v>
      </c>
      <c r="H15" s="2" t="s">
        <v>57</v>
      </c>
      <c r="I15" s="2">
        <v>2006</v>
      </c>
      <c r="J15" s="2">
        <v>3</v>
      </c>
      <c r="K15" s="2" t="s">
        <v>58</v>
      </c>
      <c r="L15" s="3">
        <v>0.5</v>
      </c>
      <c r="M15" s="4" t="s">
        <v>60</v>
      </c>
      <c r="N15" s="5">
        <v>-12.88</v>
      </c>
      <c r="O15" s="2">
        <v>7</v>
      </c>
      <c r="P15" s="6">
        <v>7.49</v>
      </c>
      <c r="Q15" s="6">
        <v>2.35</v>
      </c>
      <c r="R15" s="6"/>
      <c r="S15" s="6">
        <v>22.55</v>
      </c>
      <c r="T15" s="6">
        <v>4.19</v>
      </c>
      <c r="U15" s="6"/>
      <c r="V15" s="6">
        <f t="shared" si="6"/>
        <v>1.10216626841956</v>
      </c>
      <c r="W15" s="6">
        <f t="shared" si="7"/>
        <v>0.018995030056521</v>
      </c>
      <c r="AE15" s="5"/>
      <c r="AM15" s="5"/>
      <c r="BC15" s="5"/>
      <c r="BK15" s="5"/>
      <c r="BS15" s="5"/>
      <c r="CH15" s="5"/>
      <c r="CI15" s="5"/>
      <c r="DH15" s="5"/>
    </row>
    <row r="16" spans="1:112">
      <c r="A16" s="2" t="s">
        <v>62</v>
      </c>
      <c r="B16" s="2" t="s">
        <v>63</v>
      </c>
      <c r="C16" s="2" t="s">
        <v>64</v>
      </c>
      <c r="D16" s="2" t="s">
        <v>56</v>
      </c>
      <c r="E16" s="2">
        <v>3400</v>
      </c>
      <c r="F16" s="2">
        <v>2.8</v>
      </c>
      <c r="G16" s="2">
        <v>718</v>
      </c>
      <c r="H16" s="2" t="s">
        <v>57</v>
      </c>
      <c r="I16" s="2">
        <v>2006</v>
      </c>
      <c r="J16" s="2">
        <v>3</v>
      </c>
      <c r="K16" s="2" t="s">
        <v>58</v>
      </c>
      <c r="L16" s="3">
        <v>0.5</v>
      </c>
      <c r="M16" s="4" t="s">
        <v>60</v>
      </c>
      <c r="N16" s="5">
        <v>-12.88</v>
      </c>
      <c r="O16" s="2">
        <v>7</v>
      </c>
      <c r="V16" s="5"/>
      <c r="W16" s="5"/>
      <c r="X16" s="6">
        <v>1.31</v>
      </c>
      <c r="Y16" s="6">
        <v>0.13</v>
      </c>
      <c r="Z16" s="6"/>
      <c r="AA16" s="6">
        <v>1.93</v>
      </c>
      <c r="AB16" s="6">
        <v>0.79</v>
      </c>
      <c r="AC16" s="6"/>
      <c r="AD16" s="6">
        <f>LN(AA16)-LN(X16)</f>
        <v>0.387492865703734</v>
      </c>
      <c r="AE16" s="6">
        <f>(AB16^2)/(O16*(AA16^2))+(Y16^2)/(O16*(X16^2))</f>
        <v>0.0253422904368768</v>
      </c>
      <c r="AM16" s="5"/>
      <c r="BC16" s="5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</row>
    <row r="17" spans="1:112">
      <c r="A17" s="2" t="s">
        <v>62</v>
      </c>
      <c r="B17" s="2" t="s">
        <v>63</v>
      </c>
      <c r="C17" s="2" t="s">
        <v>64</v>
      </c>
      <c r="D17" s="2" t="s">
        <v>56</v>
      </c>
      <c r="E17" s="2">
        <v>3400</v>
      </c>
      <c r="F17" s="2">
        <v>2.8</v>
      </c>
      <c r="G17" s="2">
        <v>718</v>
      </c>
      <c r="H17" s="2" t="s">
        <v>57</v>
      </c>
      <c r="I17" s="2">
        <v>2006</v>
      </c>
      <c r="J17" s="2">
        <v>3</v>
      </c>
      <c r="K17" s="2" t="s">
        <v>58</v>
      </c>
      <c r="L17" s="3">
        <v>0.5</v>
      </c>
      <c r="M17" s="4" t="s">
        <v>60</v>
      </c>
      <c r="N17" s="5">
        <v>-12.88</v>
      </c>
      <c r="O17" s="2">
        <v>7</v>
      </c>
      <c r="V17" s="5"/>
      <c r="W17" s="5"/>
      <c r="X17" s="6">
        <v>0.18</v>
      </c>
      <c r="Y17" s="6">
        <v>0.02</v>
      </c>
      <c r="Z17" s="6"/>
      <c r="AA17" s="6">
        <v>0.23</v>
      </c>
      <c r="AB17" s="6">
        <v>0.04</v>
      </c>
      <c r="AC17" s="6"/>
      <c r="AD17" s="6">
        <f>LN(AA17)-LN(X17)</f>
        <v>0.245122458032985</v>
      </c>
      <c r="AE17" s="6">
        <f>(AB17^2)/(O17*(AA17^2))+(Y17^2)/(O17*(X17^2))</f>
        <v>0.00608448938631673</v>
      </c>
      <c r="AM17" s="5"/>
      <c r="BC17" s="5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</row>
    <row r="18" spans="1:112">
      <c r="A18" s="2" t="s">
        <v>65</v>
      </c>
      <c r="B18" s="2" t="s">
        <v>66</v>
      </c>
      <c r="C18" s="2" t="s">
        <v>67</v>
      </c>
      <c r="D18" s="2" t="s">
        <v>56</v>
      </c>
      <c r="E18" s="2">
        <v>3500</v>
      </c>
      <c r="F18" s="2">
        <v>1.1</v>
      </c>
      <c r="G18" s="2">
        <v>725</v>
      </c>
      <c r="H18" s="2" t="s">
        <v>57</v>
      </c>
      <c r="I18" s="2">
        <v>2009</v>
      </c>
      <c r="J18" s="2">
        <v>6</v>
      </c>
      <c r="K18" s="4" t="s">
        <v>61</v>
      </c>
      <c r="L18" s="3">
        <v>0.73</v>
      </c>
      <c r="M18" s="4" t="s">
        <v>60</v>
      </c>
      <c r="N18" s="5">
        <v>-13.58</v>
      </c>
      <c r="O18" s="2">
        <v>10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6">
        <v>122.54</v>
      </c>
      <c r="AG18" s="6">
        <f>AH18*(O18^0.5)</f>
        <v>17.9301143331547</v>
      </c>
      <c r="AH18" s="6">
        <v>5.67</v>
      </c>
      <c r="AI18" s="6">
        <v>102.36</v>
      </c>
      <c r="AJ18" s="6">
        <f>AK18*(O18^0.5)</f>
        <v>24.3495379832965</v>
      </c>
      <c r="AK18" s="6">
        <v>7.7</v>
      </c>
      <c r="AL18" s="6">
        <f t="shared" ref="AL18:AL19" si="8">LN(AI18)-LN(AF18)</f>
        <v>-0.17994149600592</v>
      </c>
      <c r="AM18" s="6">
        <f>(AJ18^2)/(O18*(AI18^2))+(AG18^2)/(O18*(AF18^2))</f>
        <v>0.00779972399577616</v>
      </c>
      <c r="BC18" s="5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</row>
    <row r="19" spans="1:112">
      <c r="A19" s="2" t="s">
        <v>68</v>
      </c>
      <c r="B19" s="2" t="s">
        <v>69</v>
      </c>
      <c r="C19" s="2" t="s">
        <v>70</v>
      </c>
      <c r="D19" s="2" t="s">
        <v>56</v>
      </c>
      <c r="E19" s="2">
        <v>3512</v>
      </c>
      <c r="F19" s="2">
        <v>1</v>
      </c>
      <c r="G19" s="2">
        <v>409</v>
      </c>
      <c r="H19" s="2" t="s">
        <v>57</v>
      </c>
      <c r="I19" s="2">
        <v>2008</v>
      </c>
      <c r="J19" s="2">
        <v>2</v>
      </c>
      <c r="K19" s="2" t="s">
        <v>58</v>
      </c>
      <c r="L19" s="3">
        <v>1</v>
      </c>
      <c r="M19" s="4" t="s">
        <v>60</v>
      </c>
      <c r="O19" s="2">
        <v>9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6">
        <v>104.54</v>
      </c>
      <c r="AG19" s="6">
        <v>18.49</v>
      </c>
      <c r="AH19" s="6"/>
      <c r="AI19" s="6">
        <v>83.49</v>
      </c>
      <c r="AJ19" s="6">
        <v>10.54</v>
      </c>
      <c r="AK19" s="6"/>
      <c r="AL19" s="6">
        <f t="shared" si="8"/>
        <v>-0.224842909078867</v>
      </c>
      <c r="AM19" s="6">
        <f>(AJ19^2)/(O19*(AI19^2))+(AG19^2)/(O19*(AF19^2))</f>
        <v>0.00524669350842757</v>
      </c>
      <c r="AV19" s="5">
        <v>1101.78</v>
      </c>
      <c r="AW19" s="5">
        <v>327.43</v>
      </c>
      <c r="AY19" s="5">
        <v>973.43</v>
      </c>
      <c r="AZ19" s="5">
        <v>260.17</v>
      </c>
      <c r="BB19" s="6">
        <f>LN(AY19)-LN(AV19)</f>
        <v>-0.123856416027847</v>
      </c>
      <c r="BC19" s="6">
        <f>(AZ19^2)/(O19*(AY19^2))+(AW19^2)/(O19*(AV19^2))</f>
        <v>0.0177501759116375</v>
      </c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</row>
    <row r="20" spans="1:112">
      <c r="A20" s="2" t="s">
        <v>65</v>
      </c>
      <c r="B20" s="2" t="s">
        <v>71</v>
      </c>
      <c r="C20" s="2" t="s">
        <v>72</v>
      </c>
      <c r="D20" s="2" t="s">
        <v>56</v>
      </c>
      <c r="E20" s="2">
        <v>3561</v>
      </c>
      <c r="F20" s="2">
        <v>1.1</v>
      </c>
      <c r="G20" s="2">
        <v>752.4</v>
      </c>
      <c r="H20" s="2" t="s">
        <v>57</v>
      </c>
      <c r="I20" s="2">
        <v>2008</v>
      </c>
      <c r="J20" s="2">
        <v>1</v>
      </c>
      <c r="K20" s="2" t="s">
        <v>58</v>
      </c>
      <c r="L20" s="3">
        <v>1.17</v>
      </c>
      <c r="M20" s="4" t="s">
        <v>60</v>
      </c>
      <c r="N20" s="5">
        <v>-3.68</v>
      </c>
      <c r="O20" s="2">
        <v>4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M20" s="5"/>
      <c r="AV20" s="5">
        <v>0.340668</v>
      </c>
      <c r="AW20" s="5">
        <f>AX20*(O20^0.5)</f>
        <v>0.078198</v>
      </c>
      <c r="AX20" s="5">
        <v>0.039099</v>
      </c>
      <c r="AY20" s="5">
        <v>0.433677</v>
      </c>
      <c r="AZ20" s="5">
        <f>BA20*(O20^0.5)</f>
        <v>0.180456</v>
      </c>
      <c r="BA20" s="5">
        <v>0.090228</v>
      </c>
      <c r="BB20" s="6">
        <f t="shared" ref="BB20:BB23" si="9">LN(AY20)-LN(AV20)</f>
        <v>0.241391621403062</v>
      </c>
      <c r="BC20" s="6">
        <f>(AZ20^2)/(O20*(AY20^2))+(AW20^2)/(O20*(AV20^2))</f>
        <v>0.0564587543264386</v>
      </c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</row>
    <row r="21" ht="15.6" customHeight="1" spans="1:112">
      <c r="A21" s="2" t="s">
        <v>65</v>
      </c>
      <c r="B21" s="2" t="s">
        <v>71</v>
      </c>
      <c r="C21" s="2" t="s">
        <v>72</v>
      </c>
      <c r="D21" s="2" t="s">
        <v>56</v>
      </c>
      <c r="E21" s="2">
        <v>3561</v>
      </c>
      <c r="F21" s="2">
        <v>1.1</v>
      </c>
      <c r="G21" s="2">
        <v>752.4</v>
      </c>
      <c r="H21" s="2" t="s">
        <v>57</v>
      </c>
      <c r="I21" s="2">
        <v>2008</v>
      </c>
      <c r="J21" s="2">
        <v>1</v>
      </c>
      <c r="K21" s="2" t="s">
        <v>58</v>
      </c>
      <c r="L21" s="3">
        <v>1.43</v>
      </c>
      <c r="M21" s="4" t="s">
        <v>60</v>
      </c>
      <c r="N21" s="5">
        <v>-3.68</v>
      </c>
      <c r="O21" s="2">
        <v>4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M21" s="5"/>
      <c r="AV21" s="5">
        <v>0.400349</v>
      </c>
      <c r="AW21" s="5">
        <f>AX21*(O21^0.5)</f>
        <v>0.048122</v>
      </c>
      <c r="AX21" s="5">
        <v>0.024061</v>
      </c>
      <c r="AY21" s="5">
        <v>0.49035</v>
      </c>
      <c r="AZ21" s="5">
        <f>BA21*(O21^0.5)</f>
        <v>0.126282</v>
      </c>
      <c r="BA21" s="5">
        <v>0.0631409999999999</v>
      </c>
      <c r="BB21" s="6">
        <f t="shared" si="9"/>
        <v>0.202782755137218</v>
      </c>
      <c r="BC21" s="6">
        <f>(AZ21^2)/(O21*(AY21^2))+(AW21^2)/(O21*(AV21^2))</f>
        <v>0.0201930111595331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</row>
    <row r="22" spans="1:112">
      <c r="A22" s="2" t="s">
        <v>73</v>
      </c>
      <c r="B22" s="2" t="s">
        <v>74</v>
      </c>
      <c r="C22" s="2" t="s">
        <v>75</v>
      </c>
      <c r="D22" s="2" t="s">
        <v>56</v>
      </c>
      <c r="E22" s="2">
        <v>4754</v>
      </c>
      <c r="F22" s="2">
        <v>-5.3</v>
      </c>
      <c r="G22" s="2">
        <v>270</v>
      </c>
      <c r="H22" s="2" t="s">
        <v>57</v>
      </c>
      <c r="I22" s="2">
        <v>2006</v>
      </c>
      <c r="J22" s="2">
        <v>3</v>
      </c>
      <c r="K22" s="2" t="s">
        <v>58</v>
      </c>
      <c r="L22" s="3">
        <v>0.31</v>
      </c>
      <c r="M22" s="4" t="s">
        <v>60</v>
      </c>
      <c r="N22" s="5">
        <v>-12.6</v>
      </c>
      <c r="O22" s="2">
        <v>3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6">
        <v>10.0234</v>
      </c>
      <c r="AG22" s="6">
        <v>0.8339</v>
      </c>
      <c r="AH22" s="6"/>
      <c r="AI22" s="6">
        <v>14.728</v>
      </c>
      <c r="AJ22" s="6">
        <v>0.5733</v>
      </c>
      <c r="AK22" s="6"/>
      <c r="AL22" s="6">
        <f t="shared" ref="AL22:AL23" si="10">LN(AI22)-LN(AF22)</f>
        <v>0.384828084473245</v>
      </c>
      <c r="AM22" s="6">
        <f>(AJ22^2)/(O22*(AI22^2))+(AG22^2)/(O22*(AF22^2))</f>
        <v>0.00281222799575034</v>
      </c>
      <c r="AV22" s="5">
        <v>230</v>
      </c>
      <c r="AW22" s="5">
        <v>20</v>
      </c>
      <c r="AY22" s="5">
        <v>385.3</v>
      </c>
      <c r="AZ22" s="5">
        <v>19</v>
      </c>
      <c r="BB22" s="6">
        <f t="shared" si="9"/>
        <v>0.515942942708916</v>
      </c>
      <c r="BC22" s="6">
        <f>(AZ22^2)/(O22*(AY22^2))+(AW22^2)/(O22*(AV22^2))</f>
        <v>0.00333104404418262</v>
      </c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</row>
    <row r="23" spans="1:112">
      <c r="A23" s="2" t="s">
        <v>73</v>
      </c>
      <c r="B23" s="2" t="s">
        <v>74</v>
      </c>
      <c r="C23" s="2" t="s">
        <v>75</v>
      </c>
      <c r="D23" s="2" t="s">
        <v>56</v>
      </c>
      <c r="E23" s="2">
        <v>4754</v>
      </c>
      <c r="F23" s="2">
        <v>-5.3</v>
      </c>
      <c r="G23" s="2">
        <v>270</v>
      </c>
      <c r="H23" s="2" t="s">
        <v>57</v>
      </c>
      <c r="I23" s="2">
        <v>2006</v>
      </c>
      <c r="J23" s="2">
        <v>3</v>
      </c>
      <c r="K23" s="2" t="s">
        <v>58</v>
      </c>
      <c r="L23" s="3">
        <v>3.93</v>
      </c>
      <c r="M23" s="4" t="s">
        <v>59</v>
      </c>
      <c r="N23" s="5">
        <v>-12.1</v>
      </c>
      <c r="O23" s="2">
        <v>3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6">
        <v>10.0234</v>
      </c>
      <c r="AG23" s="6">
        <v>0.8339</v>
      </c>
      <c r="AH23" s="6"/>
      <c r="AI23" s="6">
        <v>12.9697</v>
      </c>
      <c r="AJ23" s="6">
        <v>2.2409</v>
      </c>
      <c r="AK23" s="6"/>
      <c r="AL23" s="6">
        <f t="shared" si="10"/>
        <v>0.257693508302617</v>
      </c>
      <c r="AM23" s="6">
        <f>(AJ23^2)/(O23*(AI23^2))+(AG23^2)/(O23*(AF23^2))</f>
        <v>0.0122580877254538</v>
      </c>
      <c r="AV23" s="5">
        <v>230</v>
      </c>
      <c r="AW23" s="5">
        <v>20</v>
      </c>
      <c r="AY23" s="5">
        <v>192.7</v>
      </c>
      <c r="AZ23" s="5">
        <v>30.3</v>
      </c>
      <c r="BB23" s="6">
        <f t="shared" si="9"/>
        <v>-0.176944733502875</v>
      </c>
      <c r="BC23" s="6">
        <f>(AZ23^2)/(O23*(AY23^2))+(AW23^2)/(O23*(AV23^2))</f>
        <v>0.0107618709141577</v>
      </c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</row>
    <row r="24" spans="1:112">
      <c r="A24" s="2" t="s">
        <v>73</v>
      </c>
      <c r="B24" s="2" t="s">
        <v>76</v>
      </c>
      <c r="C24" s="2" t="s">
        <v>77</v>
      </c>
      <c r="D24" s="2" t="s">
        <v>56</v>
      </c>
      <c r="E24" s="2">
        <v>4754</v>
      </c>
      <c r="F24" s="2">
        <v>-5.3</v>
      </c>
      <c r="G24" s="2">
        <v>270</v>
      </c>
      <c r="H24" s="2" t="s">
        <v>57</v>
      </c>
      <c r="I24" s="2">
        <v>2006</v>
      </c>
      <c r="J24" s="2">
        <v>3</v>
      </c>
      <c r="K24" s="2" t="s">
        <v>58</v>
      </c>
      <c r="L24" s="3">
        <v>2.1</v>
      </c>
      <c r="M24" s="4" t="s">
        <v>59</v>
      </c>
      <c r="N24" s="5">
        <v>-2.5</v>
      </c>
      <c r="O24" s="2">
        <v>3</v>
      </c>
      <c r="P24" s="6">
        <v>212.556</v>
      </c>
      <c r="Q24" s="6">
        <f>R24*(O24^0.5)</f>
        <v>92.6196848839381</v>
      </c>
      <c r="R24" s="6">
        <v>53.474</v>
      </c>
      <c r="S24" s="6">
        <v>269.954</v>
      </c>
      <c r="T24" s="6">
        <f>U24*(O24^0.5)</f>
        <v>109.340903380208</v>
      </c>
      <c r="U24" s="6">
        <v>63.128</v>
      </c>
      <c r="V24" s="6">
        <f>LN(S24)-LN(P24)</f>
        <v>0.239046091054864</v>
      </c>
      <c r="W24" s="6">
        <f>(T24^2)/(O24*(S24^2))+(Q24^2)/(O24*(P24^2))</f>
        <v>0.117975046996219</v>
      </c>
      <c r="X24" s="6">
        <v>758.35</v>
      </c>
      <c r="Y24" s="6">
        <f>Z24*(O24^0.5)</f>
        <v>252.397907780552</v>
      </c>
      <c r="Z24" s="6">
        <v>145.722</v>
      </c>
      <c r="AA24" s="6">
        <v>1014.94</v>
      </c>
      <c r="AB24" s="6">
        <f>AC24*(O24^0.5)</f>
        <v>218.740696487873</v>
      </c>
      <c r="AC24" s="6">
        <v>126.29</v>
      </c>
      <c r="AD24" s="6">
        <f>LN(AA24)-LN(X24)</f>
        <v>0.291439755930729</v>
      </c>
      <c r="AE24" s="6">
        <f>(AB24^2)/(O24*(AA24^2))+(Y24^2)/(O24*(X24^2))</f>
        <v>0.0524072543776474</v>
      </c>
      <c r="AM24" s="5"/>
      <c r="BC24" s="5"/>
      <c r="BK24" s="5"/>
      <c r="BS24" s="5"/>
      <c r="CH24" s="5"/>
      <c r="CI24" s="5"/>
      <c r="DH24" s="5"/>
    </row>
    <row r="25" spans="1:112">
      <c r="A25" s="2" t="s">
        <v>65</v>
      </c>
      <c r="B25" s="2" t="s">
        <v>71</v>
      </c>
      <c r="C25" s="2" t="s">
        <v>72</v>
      </c>
      <c r="D25" s="2" t="s">
        <v>56</v>
      </c>
      <c r="E25" s="2">
        <v>3561</v>
      </c>
      <c r="F25" s="2">
        <v>1.1</v>
      </c>
      <c r="G25" s="2">
        <v>752.4</v>
      </c>
      <c r="H25" s="2" t="s">
        <v>57</v>
      </c>
      <c r="I25" s="2">
        <v>2007</v>
      </c>
      <c r="J25" s="2">
        <v>4</v>
      </c>
      <c r="K25" s="2" t="s">
        <v>58</v>
      </c>
      <c r="L25" s="3">
        <v>1.29</v>
      </c>
      <c r="M25" s="4" t="s">
        <v>60</v>
      </c>
      <c r="N25" s="5">
        <v>-3.71</v>
      </c>
      <c r="O25" s="2">
        <v>4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M25" s="5"/>
      <c r="BC25" s="5"/>
      <c r="BD25" s="5">
        <v>0.0548643</v>
      </c>
      <c r="BE25" s="5">
        <f>BF25*(O25^0.5)</f>
        <v>0.00498520000000001</v>
      </c>
      <c r="BF25" s="5">
        <v>0.0024926</v>
      </c>
      <c r="BG25" s="5">
        <v>0.0657688</v>
      </c>
      <c r="BH25" s="5">
        <f>BI25*(O25^0.5)</f>
        <v>0.00498379999999998</v>
      </c>
      <c r="BI25" s="5">
        <v>0.00249189999999999</v>
      </c>
      <c r="BJ25" s="6">
        <f>LN(BG25)-LN(BD25)</f>
        <v>0.181282697974066</v>
      </c>
      <c r="BK25" s="6">
        <f>(BH25^2)/(O25*(BG25^2))+(BE25^2)/(O25*(BD25^2))</f>
        <v>0.00349963522511736</v>
      </c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5">
        <v>0.0548333</v>
      </c>
      <c r="CC25" s="5">
        <f>CD25*(O25^0.5)</f>
        <v>0.0046668</v>
      </c>
      <c r="CD25" s="5">
        <v>0.0023334</v>
      </c>
      <c r="CE25" s="5">
        <v>0.0608611</v>
      </c>
      <c r="CF25" s="5">
        <f>CG25*(O25^0.5)</f>
        <v>0.00622220000000001</v>
      </c>
      <c r="CG25" s="5">
        <v>0.00311110000000001</v>
      </c>
      <c r="CH25" s="6">
        <f>LN(CE25)-LN(CB25)</f>
        <v>0.104296544939904</v>
      </c>
      <c r="CI25" s="6">
        <f>(CF25^2)/(O25*(CE25^2))+(CC25^2)/(O25*(CB25^2))</f>
        <v>0.00442393355302814</v>
      </c>
      <c r="CJ25" s="5">
        <v>-0.0160131</v>
      </c>
      <c r="CK25" s="5">
        <f>CL25*(O25^0.5)</f>
        <v>0.0057612</v>
      </c>
      <c r="CL25" s="5">
        <v>0.0028806</v>
      </c>
      <c r="CM25" s="5">
        <v>-0.0313185</v>
      </c>
      <c r="CN25" s="5">
        <f>CO25*(O25^0.5)</f>
        <v>0.0019194</v>
      </c>
      <c r="CO25" s="5">
        <v>0.000959700000000001</v>
      </c>
      <c r="CP25" s="5">
        <f>(((O25-1)*(CN25^2)+(O25-1)*(CK25^2))/(O25+O25-2))^0.5</f>
        <v>0.0042939213895925</v>
      </c>
      <c r="CQ25" s="5">
        <f>(CM25-CJ25)/CP25</f>
        <v>-3.56443414103874</v>
      </c>
      <c r="CR25" s="5">
        <f>((O25+O25)/(O25*O25))+(CQ25^2)/(2*(O25+O25))</f>
        <v>1.29407442161266</v>
      </c>
      <c r="CS25" s="5">
        <v>0.0703264</v>
      </c>
      <c r="CT25" s="5">
        <f>CU25*(O25^0.5)</f>
        <v>0.00237379999999998</v>
      </c>
      <c r="CU25" s="5">
        <v>0.00118689999999999</v>
      </c>
      <c r="CV25" s="5">
        <v>0.0902077</v>
      </c>
      <c r="CW25" s="5">
        <f>CX25*(O25^0.5)</f>
        <v>0.0035608</v>
      </c>
      <c r="CX25" s="5">
        <v>0.0017804</v>
      </c>
      <c r="CY25" s="6">
        <f>LN(CV25)-LN(CS25)</f>
        <v>0.248967527529024</v>
      </c>
      <c r="CZ25" s="6">
        <f>(CW25^2)/(O25*(CV25^2))+(CT25^2)/(O25*(CS25^2))</f>
        <v>0.000674370090544636</v>
      </c>
      <c r="DA25" s="10"/>
      <c r="DB25" s="10"/>
      <c r="DC25" s="10"/>
      <c r="DD25" s="10"/>
      <c r="DE25" s="10"/>
      <c r="DF25" s="10"/>
      <c r="DG25" s="10"/>
      <c r="DH25" s="10"/>
    </row>
    <row r="26" spans="1:112">
      <c r="A26" s="2" t="s">
        <v>65</v>
      </c>
      <c r="B26" s="2" t="s">
        <v>71</v>
      </c>
      <c r="C26" s="2" t="s">
        <v>72</v>
      </c>
      <c r="D26" s="2" t="s">
        <v>56</v>
      </c>
      <c r="E26" s="2">
        <v>3561</v>
      </c>
      <c r="F26" s="2">
        <v>1.1</v>
      </c>
      <c r="G26" s="2">
        <v>752.4</v>
      </c>
      <c r="H26" s="2" t="s">
        <v>57</v>
      </c>
      <c r="I26" s="2">
        <v>2007</v>
      </c>
      <c r="J26" s="2">
        <v>4</v>
      </c>
      <c r="K26" s="2" t="s">
        <v>58</v>
      </c>
      <c r="L26" s="3">
        <v>1.93</v>
      </c>
      <c r="M26" s="4" t="s">
        <v>60</v>
      </c>
      <c r="N26" s="5">
        <v>-4.55</v>
      </c>
      <c r="O26" s="2">
        <v>4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M26" s="5"/>
      <c r="BC26" s="5"/>
      <c r="BD26" s="5">
        <v>0.0466062</v>
      </c>
      <c r="BE26" s="5">
        <f>BF26*(O26^0.5)</f>
        <v>0.005816</v>
      </c>
      <c r="BF26" s="5">
        <v>0.002908</v>
      </c>
      <c r="BG26" s="5">
        <v>0.0606285</v>
      </c>
      <c r="BH26" s="5">
        <f>BI26*(O26^0.5)</f>
        <v>0.00789319999999999</v>
      </c>
      <c r="BI26" s="5">
        <v>0.00394659999999999</v>
      </c>
      <c r="BJ26" s="6">
        <f>LN(BG26)-LN(BD26)</f>
        <v>0.263031500058079</v>
      </c>
      <c r="BK26" s="6">
        <f>(BH26^2)/(O26*(BG26^2))+(BE26^2)/(O26*(BD26^2))</f>
        <v>0.00813048530595873</v>
      </c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5">
        <v>0.0458889</v>
      </c>
      <c r="CC26" s="5">
        <f>CD26*(O26^0.5)</f>
        <v>0.00544439999999999</v>
      </c>
      <c r="CD26" s="5">
        <v>0.00272219999999999</v>
      </c>
      <c r="CE26" s="5">
        <v>0.0548333</v>
      </c>
      <c r="CF26" s="5">
        <f>CG26*(O26^0.5)</f>
        <v>0.0058334</v>
      </c>
      <c r="CG26" s="5">
        <v>0.0029167</v>
      </c>
      <c r="CH26" s="6">
        <f>LN(CE26)-LN(CB26)</f>
        <v>0.178074415878862</v>
      </c>
      <c r="CI26" s="6">
        <f>(CF26^2)/(O26*(CE26^2))+(CC26^2)/(O26*(CB26^2))</f>
        <v>0.00634844719856535</v>
      </c>
      <c r="CJ26" s="5">
        <v>-0.0271323</v>
      </c>
      <c r="CK26" s="5">
        <f>CL26*(O26^0.5)</f>
        <v>0.0038394</v>
      </c>
      <c r="CL26" s="5">
        <v>0.0019197</v>
      </c>
      <c r="CM26" s="5">
        <v>-0.0410516</v>
      </c>
      <c r="CN26" s="5">
        <f>CO26*(O26^0.5)</f>
        <v>0.0023466</v>
      </c>
      <c r="CO26" s="5">
        <v>0.0011733</v>
      </c>
      <c r="CP26" s="5">
        <f>(((O26-1)*(CN26^2)+(O26-1)*(CK26^2))/(O26+O26-2))^0.5</f>
        <v>0.00318178597017461</v>
      </c>
      <c r="CQ26" s="5">
        <f>(CM26-CJ26)/CP26</f>
        <v>-4.37468143064196</v>
      </c>
      <c r="CR26" s="5">
        <f>((O26+O26)/(O26*O26))+(CQ26^2)/(2*(O26+O26))</f>
        <v>1.69611485122522</v>
      </c>
      <c r="CS26" s="5">
        <v>0.0727003</v>
      </c>
      <c r="CT26" s="5">
        <f>CU26*(O26^0.5)</f>
        <v>0.0035608</v>
      </c>
      <c r="CU26" s="5">
        <v>0.0017804</v>
      </c>
      <c r="CV26" s="5">
        <v>0.095549</v>
      </c>
      <c r="CW26" s="5">
        <f>CX26*(O26^0.5)</f>
        <v>0.00237399999999999</v>
      </c>
      <c r="CX26" s="5">
        <v>0.00118699999999999</v>
      </c>
      <c r="CY26" s="6">
        <f>LN(CV26)-LN(CS26)</f>
        <v>0.27329369382835</v>
      </c>
      <c r="CZ26" s="6">
        <f>(CW26^2)/(O26*(CV26^2))+(CT26^2)/(O26*(CS26^2))</f>
        <v>0.000754069224450338</v>
      </c>
      <c r="DA26" s="10"/>
      <c r="DB26" s="10"/>
      <c r="DC26" s="10"/>
      <c r="DD26" s="10"/>
      <c r="DE26" s="10"/>
      <c r="DF26" s="10"/>
      <c r="DG26" s="10"/>
      <c r="DH26" s="10"/>
    </row>
    <row r="27" spans="1:112">
      <c r="A27" s="2" t="s">
        <v>78</v>
      </c>
      <c r="B27" s="2" t="s">
        <v>79</v>
      </c>
      <c r="C27" s="2" t="s">
        <v>80</v>
      </c>
      <c r="D27" s="2" t="s">
        <v>56</v>
      </c>
      <c r="E27" s="2">
        <v>3200</v>
      </c>
      <c r="F27" s="2">
        <v>-1.7</v>
      </c>
      <c r="G27" s="2">
        <v>600</v>
      </c>
      <c r="H27" s="2" t="s">
        <v>57</v>
      </c>
      <c r="I27" s="2">
        <v>1997</v>
      </c>
      <c r="J27" s="2">
        <v>17</v>
      </c>
      <c r="K27" s="4" t="s">
        <v>61</v>
      </c>
      <c r="L27" s="3">
        <v>0.95</v>
      </c>
      <c r="M27" s="4" t="s">
        <v>60</v>
      </c>
      <c r="N27" s="5">
        <v>-6.05</v>
      </c>
      <c r="O27" s="2">
        <v>8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6">
        <v>100.01</v>
      </c>
      <c r="AG27" s="6">
        <f>AH27*(O27^0.5)</f>
        <v>4.66690475583121</v>
      </c>
      <c r="AH27" s="6">
        <v>1.65</v>
      </c>
      <c r="AI27" s="6">
        <v>94.04</v>
      </c>
      <c r="AJ27" s="6">
        <f>AK27*(O27^0.5)</f>
        <v>10.2671904628287</v>
      </c>
      <c r="AK27" s="6">
        <v>3.63</v>
      </c>
      <c r="AL27" s="6">
        <f t="shared" ref="AL27:AL28" si="11">LN(AI27)-LN(AF27)</f>
        <v>-0.0615499573165561</v>
      </c>
      <c r="AM27" s="6">
        <f>(AJ27^2)/(O27*(AI27^2))+(AG27^2)/(O27*(AF27^2))</f>
        <v>0.00176220153044786</v>
      </c>
      <c r="AN27" s="6">
        <v>182.57</v>
      </c>
      <c r="AO27" s="6">
        <f>AP27*(O27^0.5)</f>
        <v>21.9485944880304</v>
      </c>
      <c r="AP27" s="6">
        <v>7.76</v>
      </c>
      <c r="AQ27" s="6">
        <v>241.54</v>
      </c>
      <c r="AR27" s="6">
        <f>AS27*(O27^0.5)</f>
        <v>48.9317892581091</v>
      </c>
      <c r="AS27" s="6">
        <v>17.3</v>
      </c>
      <c r="AT27" s="6">
        <f>LN(AQ27)-LN(AN27)</f>
        <v>0.27990142972181</v>
      </c>
      <c r="AU27" s="6">
        <f>(AR27^2)/(O27*(AQ27^2))+(AO27^2)/(O27*(AN27^2))</f>
        <v>0.00693657206158029</v>
      </c>
      <c r="AV27" s="5">
        <v>1160.62</v>
      </c>
      <c r="AW27" s="5">
        <f>AX27*(O27^0.5)</f>
        <v>119.416193206784</v>
      </c>
      <c r="AX27" s="5">
        <v>42.22</v>
      </c>
      <c r="AY27" s="5">
        <v>1088.65</v>
      </c>
      <c r="AZ27" s="5">
        <f>BA27*(O27^0.5)</f>
        <v>48.9317892581091</v>
      </c>
      <c r="BA27" s="5">
        <v>17.3</v>
      </c>
      <c r="BB27" s="6">
        <f>LN(AY27)-LN(AV27)</f>
        <v>-0.0640159485756682</v>
      </c>
      <c r="BC27" s="6">
        <f>(AZ27^2)/(O27*(AY27^2))+(AW27^2)/(O27*(AV27^2))</f>
        <v>0.00157582559836775</v>
      </c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</row>
    <row r="28" s="1" customFormat="1" spans="1:113">
      <c r="A28" s="2" t="s">
        <v>78</v>
      </c>
      <c r="B28" s="2" t="s">
        <v>79</v>
      </c>
      <c r="C28" s="2" t="s">
        <v>80</v>
      </c>
      <c r="D28" s="2" t="s">
        <v>56</v>
      </c>
      <c r="E28" s="2">
        <v>3200</v>
      </c>
      <c r="F28" s="2">
        <v>-1.7</v>
      </c>
      <c r="G28" s="2">
        <v>600</v>
      </c>
      <c r="H28" s="2" t="s">
        <v>57</v>
      </c>
      <c r="I28" s="2">
        <v>1997</v>
      </c>
      <c r="J28" s="2">
        <v>17</v>
      </c>
      <c r="K28" s="4" t="s">
        <v>61</v>
      </c>
      <c r="L28" s="3">
        <v>0.95</v>
      </c>
      <c r="M28" s="4" t="s">
        <v>60</v>
      </c>
      <c r="N28" s="5">
        <v>-2.53</v>
      </c>
      <c r="O28" s="2">
        <v>8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6">
        <v>96.85</v>
      </c>
      <c r="AG28" s="6">
        <f>AH28*(O28^0.5)</f>
        <v>10.8328758877779</v>
      </c>
      <c r="AH28" s="6">
        <v>3.83</v>
      </c>
      <c r="AI28" s="6">
        <v>102.45</v>
      </c>
      <c r="AJ28" s="6">
        <f>AK28*(O28^0.5)</f>
        <v>13.9158614537513</v>
      </c>
      <c r="AK28" s="6">
        <v>4.92</v>
      </c>
      <c r="AL28" s="6">
        <f t="shared" si="11"/>
        <v>0.0562114848319037</v>
      </c>
      <c r="AM28" s="6">
        <f>(AJ28^2)/(O28*(AI28^2))+(AG28^2)/(O28*(AF28^2))</f>
        <v>0.00387011098578703</v>
      </c>
      <c r="AN28" s="6">
        <v>181.97</v>
      </c>
      <c r="AO28" s="6">
        <f>AP28*(O28^0.5)</f>
        <v>24.0981991028375</v>
      </c>
      <c r="AP28" s="6">
        <v>8.52</v>
      </c>
      <c r="AQ28" s="6">
        <v>168.9</v>
      </c>
      <c r="AR28" s="6">
        <f>AS28*(O28^0.5)</f>
        <v>41.945574259986</v>
      </c>
      <c r="AS28" s="6">
        <v>14.83</v>
      </c>
      <c r="AT28" s="6">
        <f>LN(AQ28)-LN(AN28)</f>
        <v>-0.0745350145113965</v>
      </c>
      <c r="AU28" s="6">
        <f>(AR28^2)/(O28*(AQ28^2))+(AO28^2)/(O28*(AN28^2))</f>
        <v>0.00990164012187351</v>
      </c>
      <c r="AV28" s="5">
        <v>997.83</v>
      </c>
      <c r="AW28" s="5">
        <f>AX28*(O28^0.5)</f>
        <v>181.98100120617</v>
      </c>
      <c r="AX28" s="5">
        <v>64.34</v>
      </c>
      <c r="AY28" s="5">
        <v>1040.96</v>
      </c>
      <c r="AZ28" s="5">
        <f>BA28*(O28^0.5)</f>
        <v>162.493138316669</v>
      </c>
      <c r="BA28" s="5">
        <v>57.45</v>
      </c>
      <c r="BB28" s="6">
        <f>LN(AY28)-LN(AV28)</f>
        <v>0.0423157221645072</v>
      </c>
      <c r="BC28" s="6">
        <f>(AZ28^2)/(O28*(AY28^2))+(AW28^2)/(O28*(AV28^2))</f>
        <v>0.00720353461207313</v>
      </c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2"/>
    </row>
    <row r="29" s="1" customFormat="1" spans="1:113">
      <c r="A29" s="2" t="s">
        <v>78</v>
      </c>
      <c r="B29" s="2" t="s">
        <v>79</v>
      </c>
      <c r="C29" s="2" t="s">
        <v>80</v>
      </c>
      <c r="D29" s="2" t="s">
        <v>56</v>
      </c>
      <c r="E29" s="2">
        <v>3200</v>
      </c>
      <c r="F29" s="2">
        <v>-1.7</v>
      </c>
      <c r="G29" s="2">
        <v>600</v>
      </c>
      <c r="H29" s="2" t="s">
        <v>57</v>
      </c>
      <c r="I29" s="2">
        <v>1997</v>
      </c>
      <c r="J29" s="2">
        <v>16</v>
      </c>
      <c r="K29" s="4" t="s">
        <v>61</v>
      </c>
      <c r="L29" s="3">
        <v>1</v>
      </c>
      <c r="M29" s="4" t="s">
        <v>60</v>
      </c>
      <c r="N29" s="5">
        <v>-6.9</v>
      </c>
      <c r="O29" s="2">
        <v>16</v>
      </c>
      <c r="P29" s="6">
        <v>743.74</v>
      </c>
      <c r="Q29" s="6">
        <f t="shared" ref="Q29:Q34" si="12">R29*(O29^0.5)</f>
        <v>187.36</v>
      </c>
      <c r="R29" s="6">
        <v>46.84</v>
      </c>
      <c r="S29" s="6">
        <v>568.17</v>
      </c>
      <c r="T29" s="6">
        <f t="shared" ref="T29:T34" si="13">U29*(O29^0.5)</f>
        <v>366.16</v>
      </c>
      <c r="U29" s="6">
        <v>91.54</v>
      </c>
      <c r="V29" s="6">
        <f t="shared" ref="V29:V34" si="14">LN(S29)-LN(P29)</f>
        <v>-0.269270841675545</v>
      </c>
      <c r="W29" s="6">
        <f t="shared" ref="W29:W34" si="15">(T29^2)/(O29*(S29^2))+(Q29^2)/(O29*(P29^2))</f>
        <v>0.0299239950085255</v>
      </c>
      <c r="X29" s="6">
        <v>1396.72</v>
      </c>
      <c r="Y29" s="6">
        <f t="shared" ref="Y29:Y34" si="16">Z29*(O29^0.5)</f>
        <v>524.72</v>
      </c>
      <c r="Z29" s="6">
        <v>131.18</v>
      </c>
      <c r="AA29" s="6">
        <v>942.92</v>
      </c>
      <c r="AB29" s="6">
        <f t="shared" ref="AB29:AB34" si="17">AC29*(O29^0.5)</f>
        <v>590.24</v>
      </c>
      <c r="AC29" s="6">
        <v>147.56</v>
      </c>
      <c r="AD29" s="6">
        <f t="shared" ref="AD29:AD34" si="18">LN(AA29)-LN(X29)</f>
        <v>-0.392900466272772</v>
      </c>
      <c r="AE29" s="6">
        <f t="shared" ref="AE29:AE34" si="19">(AB29^2)/(O29*(AA29^2))+(Y29^2)/(O29*(X29^2))</f>
        <v>0.0333109072072037</v>
      </c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6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2"/>
    </row>
    <row r="30" s="1" customFormat="1" spans="1:113">
      <c r="A30" s="2" t="s">
        <v>78</v>
      </c>
      <c r="B30" s="2" t="s">
        <v>79</v>
      </c>
      <c r="C30" s="2" t="s">
        <v>80</v>
      </c>
      <c r="D30" s="2" t="s">
        <v>56</v>
      </c>
      <c r="E30" s="2">
        <v>3200</v>
      </c>
      <c r="F30" s="2">
        <v>-1.7</v>
      </c>
      <c r="G30" s="2">
        <v>600</v>
      </c>
      <c r="H30" s="2" t="s">
        <v>57</v>
      </c>
      <c r="I30" s="2">
        <v>1997</v>
      </c>
      <c r="J30" s="2">
        <v>16</v>
      </c>
      <c r="K30" s="4" t="s">
        <v>61</v>
      </c>
      <c r="L30" s="3">
        <v>1</v>
      </c>
      <c r="M30" s="4" t="s">
        <v>60</v>
      </c>
      <c r="N30" s="5">
        <v>-6.9</v>
      </c>
      <c r="O30" s="2">
        <v>16</v>
      </c>
      <c r="P30" s="6">
        <v>665.6</v>
      </c>
      <c r="Q30" s="6">
        <f t="shared" si="12"/>
        <v>261.92</v>
      </c>
      <c r="R30" s="6">
        <v>65.48</v>
      </c>
      <c r="S30" s="6">
        <v>718.27</v>
      </c>
      <c r="T30" s="6">
        <f t="shared" si="13"/>
        <v>338.04</v>
      </c>
      <c r="U30" s="6">
        <v>84.51</v>
      </c>
      <c r="V30" s="6">
        <f t="shared" si="14"/>
        <v>0.0761566534224318</v>
      </c>
      <c r="W30" s="6">
        <f t="shared" si="15"/>
        <v>0.0235214492086129</v>
      </c>
      <c r="X30" s="6">
        <v>2269.38</v>
      </c>
      <c r="Y30" s="6">
        <f t="shared" si="16"/>
        <v>712.76</v>
      </c>
      <c r="Z30" s="6">
        <v>178.19</v>
      </c>
      <c r="AA30" s="6">
        <v>1924.21</v>
      </c>
      <c r="AB30" s="6">
        <f t="shared" si="17"/>
        <v>929.4</v>
      </c>
      <c r="AC30" s="6">
        <v>232.35</v>
      </c>
      <c r="AD30" s="6">
        <f t="shared" si="18"/>
        <v>-0.164991172537333</v>
      </c>
      <c r="AE30" s="6">
        <f t="shared" si="19"/>
        <v>0.0207460401879011</v>
      </c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6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2"/>
    </row>
    <row r="31" s="1" customFormat="1" spans="1:113">
      <c r="A31" s="2" t="s">
        <v>78</v>
      </c>
      <c r="B31" s="2" t="s">
        <v>81</v>
      </c>
      <c r="C31" s="2" t="s">
        <v>82</v>
      </c>
      <c r="D31" s="2" t="s">
        <v>56</v>
      </c>
      <c r="E31" s="2">
        <v>3200</v>
      </c>
      <c r="F31" s="2">
        <v>1.1</v>
      </c>
      <c r="G31" s="2">
        <v>485</v>
      </c>
      <c r="H31" s="2" t="s">
        <v>57</v>
      </c>
      <c r="I31" s="2">
        <v>2015</v>
      </c>
      <c r="J31" s="2">
        <v>2</v>
      </c>
      <c r="K31" s="2" t="s">
        <v>58</v>
      </c>
      <c r="L31" s="3">
        <v>1.88</v>
      </c>
      <c r="M31" s="4" t="s">
        <v>60</v>
      </c>
      <c r="N31" s="5">
        <v>-5.54</v>
      </c>
      <c r="O31" s="2">
        <v>4</v>
      </c>
      <c r="P31" s="6">
        <v>624.309</v>
      </c>
      <c r="Q31" s="6">
        <f t="shared" si="12"/>
        <v>66.3</v>
      </c>
      <c r="R31" s="6">
        <v>33.15</v>
      </c>
      <c r="S31" s="6">
        <v>801.105</v>
      </c>
      <c r="T31" s="6">
        <f t="shared" si="13"/>
        <v>209.944</v>
      </c>
      <c r="U31" s="6">
        <v>104.972</v>
      </c>
      <c r="V31" s="6">
        <f t="shared" si="14"/>
        <v>0.249346586509773</v>
      </c>
      <c r="W31" s="6">
        <f t="shared" si="15"/>
        <v>0.019989384157963</v>
      </c>
      <c r="X31" s="6">
        <v>998.172</v>
      </c>
      <c r="Y31" s="6">
        <f t="shared" si="16"/>
        <v>81.2159999999999</v>
      </c>
      <c r="Z31" s="6">
        <v>40.6079999999999</v>
      </c>
      <c r="AA31" s="6">
        <v>1155.05</v>
      </c>
      <c r="AB31" s="6">
        <f t="shared" si="17"/>
        <v>142.14</v>
      </c>
      <c r="AC31" s="6">
        <v>71.0699999999999</v>
      </c>
      <c r="AD31" s="6">
        <f t="shared" si="18"/>
        <v>0.145973305910994</v>
      </c>
      <c r="AE31" s="6">
        <f t="shared" si="19"/>
        <v>0.00544097178316577</v>
      </c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6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>
        <v>0.837286</v>
      </c>
      <c r="CC31" s="5">
        <f>CD31*(O31^0.5)</f>
        <v>0.318182</v>
      </c>
      <c r="CD31" s="5">
        <v>0.159091</v>
      </c>
      <c r="CE31" s="5">
        <v>0.968462</v>
      </c>
      <c r="CF31" s="5">
        <f>CG31*(O31^0.5)</f>
        <v>0.363636</v>
      </c>
      <c r="CG31" s="5">
        <v>0.181818</v>
      </c>
      <c r="CH31" s="6">
        <f t="shared" ref="CH31:CH36" si="20">LN(CE31)-LN(CB31)</f>
        <v>0.145543537485694</v>
      </c>
      <c r="CI31" s="6">
        <f t="shared" ref="CI31:CI36" si="21">(CF31^2)/(O31*(CE31^2))+(CC31^2)/(O31*(CB31^2))</f>
        <v>0.0713489209149372</v>
      </c>
      <c r="CJ31" s="5">
        <v>-4.30108</v>
      </c>
      <c r="CK31" s="5">
        <f>CL31*(O31^0.5)</f>
        <v>0.68816</v>
      </c>
      <c r="CL31" s="5">
        <v>0.34408</v>
      </c>
      <c r="CM31" s="5">
        <v>-3.69892</v>
      </c>
      <c r="CN31" s="5">
        <f>CO31*(O31^0.5)</f>
        <v>0.51614</v>
      </c>
      <c r="CO31" s="5">
        <v>0.25807</v>
      </c>
      <c r="CP31" s="5">
        <f>(((O31-1)*(CN31^2)+(O31-1)*(CK31^2))/(O31+O31-2))^0.5</f>
        <v>0.60826173856326</v>
      </c>
      <c r="CQ31" s="5">
        <f>(CM31-CJ31)/CP31</f>
        <v>0.98996856422751</v>
      </c>
      <c r="CR31" s="5">
        <f>((O31+O31)/(O31*O31))+(CQ31^2)/(2*(O31+O31))</f>
        <v>0.561252359884917</v>
      </c>
      <c r="CS31" s="5">
        <v>4.98361</v>
      </c>
      <c r="CT31" s="5">
        <f>CU31*(O31^0.5)</f>
        <v>0.78688</v>
      </c>
      <c r="CU31" s="5">
        <v>0.39344</v>
      </c>
      <c r="CV31" s="5">
        <v>4.65574</v>
      </c>
      <c r="CW31" s="5">
        <f>CX31*(O31^0.5)</f>
        <v>0.91802</v>
      </c>
      <c r="CX31" s="5">
        <v>0.45901</v>
      </c>
      <c r="CY31" s="6">
        <f>LN(CV31)-LN(CS31)</f>
        <v>-0.0680536610766258</v>
      </c>
      <c r="CZ31" s="6">
        <f>(CW31^2)/(O31*(CV31^2))+(CT31^2)/(O31*(CS31^2))</f>
        <v>0.0159526084992737</v>
      </c>
      <c r="DA31" s="5"/>
      <c r="DB31" s="5"/>
      <c r="DC31" s="5"/>
      <c r="DD31" s="5"/>
      <c r="DE31" s="5"/>
      <c r="DF31" s="5"/>
      <c r="DG31" s="5"/>
      <c r="DH31" s="5"/>
      <c r="DI31" s="2"/>
    </row>
    <row r="32" spans="1:112">
      <c r="A32" s="2" t="s">
        <v>78</v>
      </c>
      <c r="B32" s="2" t="s">
        <v>81</v>
      </c>
      <c r="C32" s="2" t="s">
        <v>82</v>
      </c>
      <c r="D32" s="2" t="s">
        <v>56</v>
      </c>
      <c r="E32" s="2">
        <v>3200</v>
      </c>
      <c r="F32" s="2">
        <v>1.1</v>
      </c>
      <c r="G32" s="2">
        <v>485</v>
      </c>
      <c r="H32" s="2" t="s">
        <v>57</v>
      </c>
      <c r="I32" s="2">
        <v>2015</v>
      </c>
      <c r="J32" s="2">
        <v>2</v>
      </c>
      <c r="K32" s="2" t="s">
        <v>58</v>
      </c>
      <c r="L32" s="3">
        <v>1.88</v>
      </c>
      <c r="M32" s="4" t="s">
        <v>60</v>
      </c>
      <c r="N32" s="5">
        <v>-5.54</v>
      </c>
      <c r="O32" s="2">
        <v>4</v>
      </c>
      <c r="P32" s="6">
        <v>558.011</v>
      </c>
      <c r="Q32" s="6">
        <f t="shared" si="12"/>
        <v>55.248</v>
      </c>
      <c r="R32" s="6">
        <v>27.624</v>
      </c>
      <c r="S32" s="6">
        <v>723.757</v>
      </c>
      <c r="T32" s="6">
        <f t="shared" si="13"/>
        <v>143.646</v>
      </c>
      <c r="U32" s="6">
        <v>71.8230000000001</v>
      </c>
      <c r="V32" s="6">
        <f t="shared" si="14"/>
        <v>0.260077025239791</v>
      </c>
      <c r="W32" s="6">
        <f t="shared" si="15"/>
        <v>0.0122985380117107</v>
      </c>
      <c r="X32" s="6">
        <v>1017.56</v>
      </c>
      <c r="Y32" s="6">
        <f t="shared" si="16"/>
        <v>101.52</v>
      </c>
      <c r="Z32" s="6">
        <v>50.76</v>
      </c>
      <c r="AA32" s="6">
        <v>1174.43</v>
      </c>
      <c r="AB32" s="6">
        <f t="shared" si="17"/>
        <v>223.36</v>
      </c>
      <c r="AC32" s="6">
        <v>111.68</v>
      </c>
      <c r="AD32" s="6">
        <f t="shared" si="18"/>
        <v>0.143375318855941</v>
      </c>
      <c r="AE32" s="6">
        <f t="shared" si="19"/>
        <v>0.0115310840708092</v>
      </c>
      <c r="AM32" s="5"/>
      <c r="BC32" s="5"/>
      <c r="BK32" s="5"/>
      <c r="BS32" s="5"/>
      <c r="CB32" s="5">
        <v>0.849638</v>
      </c>
      <c r="CC32" s="5">
        <f>CD32*(O32^0.5)</f>
        <v>0.181818</v>
      </c>
      <c r="CD32" s="5">
        <v>0.090909</v>
      </c>
      <c r="CE32" s="5">
        <v>1.2309</v>
      </c>
      <c r="CF32" s="5">
        <f>CG32*(O32^0.5)</f>
        <v>0.36362</v>
      </c>
      <c r="CG32" s="5">
        <v>0.18181</v>
      </c>
      <c r="CH32" s="6">
        <f t="shared" si="20"/>
        <v>0.370690511698475</v>
      </c>
      <c r="CI32" s="6">
        <f t="shared" si="21"/>
        <v>0.0332651760106371</v>
      </c>
      <c r="CJ32" s="5">
        <v>-3.69892</v>
      </c>
      <c r="CK32" s="5">
        <f>CL32*(O32^0.5)</f>
        <v>0.7742</v>
      </c>
      <c r="CL32" s="5">
        <v>0.3871</v>
      </c>
      <c r="CM32" s="5">
        <v>-4.34409</v>
      </c>
      <c r="CN32" s="5">
        <f>CO32*(O32^0.5)</f>
        <v>0.8602</v>
      </c>
      <c r="CO32" s="5">
        <v>0.4301</v>
      </c>
      <c r="CP32" s="5">
        <f>(((O32-1)*(CN32^2)+(O32-1)*(CK32^2))/(O32+O32-2))^0.5</f>
        <v>0.81833052002232</v>
      </c>
      <c r="CQ32" s="5">
        <f>(CM32-CJ32)/CP32</f>
        <v>-0.788397822413372</v>
      </c>
      <c r="CR32" s="5">
        <f>((O32+O32)/(O32*O32))+(CQ32^2)/(2*(O32+O32))</f>
        <v>0.538848195399134</v>
      </c>
      <c r="CS32" s="5">
        <v>4.45902</v>
      </c>
      <c r="CT32" s="5">
        <f>CU32*(O32^0.5)</f>
        <v>0.52458</v>
      </c>
      <c r="CU32" s="5">
        <v>0.26229</v>
      </c>
      <c r="CV32" s="5">
        <v>5.31148</v>
      </c>
      <c r="CW32" s="5">
        <f>CX32*(O32^0.5)</f>
        <v>0.78688</v>
      </c>
      <c r="CX32" s="5">
        <v>0.39344</v>
      </c>
      <c r="CY32" s="6">
        <f>LN(CV32)-LN(CS32)</f>
        <v>0.174941504870287</v>
      </c>
      <c r="CZ32" s="6">
        <f>(CW32^2)/(O32*(CV32^2))+(CT32^2)/(O32*(CS32^2))</f>
        <v>0.00894695374062523</v>
      </c>
      <c r="DH32" s="5"/>
    </row>
    <row r="33" spans="1:112">
      <c r="A33" s="2" t="s">
        <v>78</v>
      </c>
      <c r="B33" s="2" t="s">
        <v>83</v>
      </c>
      <c r="C33" s="2" t="s">
        <v>84</v>
      </c>
      <c r="D33" s="2" t="s">
        <v>56</v>
      </c>
      <c r="E33" s="2">
        <v>4000</v>
      </c>
      <c r="F33" s="2">
        <v>1.1</v>
      </c>
      <c r="G33" s="2">
        <v>485</v>
      </c>
      <c r="H33" s="2" t="s">
        <v>57</v>
      </c>
      <c r="I33" s="2">
        <v>2015</v>
      </c>
      <c r="J33" s="2">
        <v>2</v>
      </c>
      <c r="K33" s="2" t="s">
        <v>58</v>
      </c>
      <c r="L33" s="3">
        <v>2.24</v>
      </c>
      <c r="M33" s="4" t="s">
        <v>59</v>
      </c>
      <c r="N33" s="5">
        <v>-5.21</v>
      </c>
      <c r="O33" s="2">
        <v>4</v>
      </c>
      <c r="P33" s="6">
        <v>220.121</v>
      </c>
      <c r="Q33" s="6">
        <f t="shared" si="12"/>
        <v>77.35</v>
      </c>
      <c r="R33" s="6">
        <v>38.675</v>
      </c>
      <c r="S33" s="6">
        <v>340.414</v>
      </c>
      <c r="T33" s="6">
        <f t="shared" si="13"/>
        <v>88.4</v>
      </c>
      <c r="U33" s="6">
        <v>44.2</v>
      </c>
      <c r="V33" s="6">
        <f t="shared" si="14"/>
        <v>0.435985128780292</v>
      </c>
      <c r="W33" s="6">
        <f t="shared" si="15"/>
        <v>0.0477289939963235</v>
      </c>
      <c r="X33" s="6">
        <v>1475.37</v>
      </c>
      <c r="Y33" s="6">
        <f t="shared" si="16"/>
        <v>324.88</v>
      </c>
      <c r="Z33" s="6">
        <v>162.44</v>
      </c>
      <c r="AA33" s="6">
        <v>1571.32</v>
      </c>
      <c r="AB33" s="6">
        <f t="shared" si="17"/>
        <v>243.68</v>
      </c>
      <c r="AC33" s="6">
        <v>121.84</v>
      </c>
      <c r="AD33" s="6">
        <f t="shared" si="18"/>
        <v>0.0630072246546316</v>
      </c>
      <c r="AE33" s="6">
        <f t="shared" si="19"/>
        <v>0.018134709649958</v>
      </c>
      <c r="AM33" s="5"/>
      <c r="BC33" s="5"/>
      <c r="BK33" s="5"/>
      <c r="BS33" s="5"/>
      <c r="CB33" s="5">
        <v>1.54183</v>
      </c>
      <c r="CC33" s="5">
        <f>CD33*(O33^0.5)</f>
        <v>0.45454</v>
      </c>
      <c r="CD33" s="5">
        <v>0.22727</v>
      </c>
      <c r="CE33" s="5">
        <v>2.33218</v>
      </c>
      <c r="CF33" s="5">
        <f>CG33*(O33^0.5)</f>
        <v>0.63636</v>
      </c>
      <c r="CG33" s="5">
        <v>0.31818</v>
      </c>
      <c r="CH33" s="6">
        <f t="shared" si="20"/>
        <v>0.413833429843116</v>
      </c>
      <c r="CI33" s="6">
        <f t="shared" si="21"/>
        <v>0.0403407989058419</v>
      </c>
      <c r="CJ33" s="5">
        <v>-3.95699</v>
      </c>
      <c r="CK33" s="5">
        <f>CL33*(O33^0.5)</f>
        <v>0.7742</v>
      </c>
      <c r="CL33" s="5">
        <v>0.3871</v>
      </c>
      <c r="CM33" s="5">
        <v>-6.06452</v>
      </c>
      <c r="CN33" s="5">
        <f>CO33*(O33^0.5)</f>
        <v>0.8602</v>
      </c>
      <c r="CO33" s="5">
        <v>0.4301</v>
      </c>
      <c r="CP33" s="5">
        <f>(((O33-1)*(CN33^2)+(O33-1)*(CK33^2))/(O33+O33-2))^0.5</f>
        <v>0.81833052002232</v>
      </c>
      <c r="CQ33" s="5">
        <f>(CM33-CJ33)/CP33</f>
        <v>-2.57540192921378</v>
      </c>
      <c r="CR33" s="5">
        <f>((O33+O33)/(O33*O33))+(CQ33^2)/(2*(O33+O33))</f>
        <v>0.91454344356238</v>
      </c>
      <c r="CS33" s="5">
        <v>5.57377</v>
      </c>
      <c r="CT33" s="5">
        <f>CU33*(O33^0.5)</f>
        <v>0.655740000000002</v>
      </c>
      <c r="CU33" s="5">
        <v>0.327870000000001</v>
      </c>
      <c r="CV33" s="5">
        <v>8.45902</v>
      </c>
      <c r="CW33" s="5">
        <f>CX33*(O33^0.5)</f>
        <v>1.18032</v>
      </c>
      <c r="CX33" s="5">
        <v>0.590159999999999</v>
      </c>
      <c r="CY33" s="6">
        <f>LN(CV33)-LN(CS33)</f>
        <v>0.417161662463152</v>
      </c>
      <c r="CZ33" s="6">
        <f>(CW33^2)/(O33*(CV33^2))+(CT33^2)/(O33*(CS33^2))</f>
        <v>0.00832765933808551</v>
      </c>
      <c r="DH33" s="5"/>
    </row>
    <row r="34" ht="15" customHeight="1" spans="1:112">
      <c r="A34" s="2" t="s">
        <v>78</v>
      </c>
      <c r="B34" s="2" t="s">
        <v>83</v>
      </c>
      <c r="C34" s="2" t="s">
        <v>84</v>
      </c>
      <c r="D34" s="2" t="s">
        <v>56</v>
      </c>
      <c r="E34" s="2">
        <v>4000</v>
      </c>
      <c r="F34" s="2">
        <v>1.1</v>
      </c>
      <c r="G34" s="2">
        <v>485</v>
      </c>
      <c r="H34" s="2" t="s">
        <v>57</v>
      </c>
      <c r="I34" s="2">
        <v>2015</v>
      </c>
      <c r="J34" s="2">
        <v>2</v>
      </c>
      <c r="K34" s="2" t="s">
        <v>58</v>
      </c>
      <c r="L34" s="3">
        <v>2.24</v>
      </c>
      <c r="M34" s="4" t="s">
        <v>59</v>
      </c>
      <c r="N34" s="5">
        <v>-5.21</v>
      </c>
      <c r="O34" s="2">
        <v>4</v>
      </c>
      <c r="P34" s="6">
        <v>283.928</v>
      </c>
      <c r="Q34" s="6">
        <f t="shared" si="12"/>
        <v>44.2</v>
      </c>
      <c r="R34" s="6">
        <v>22.1</v>
      </c>
      <c r="S34" s="6">
        <v>321.346</v>
      </c>
      <c r="T34" s="6">
        <f t="shared" si="13"/>
        <v>99.45</v>
      </c>
      <c r="U34" s="6">
        <v>49.725</v>
      </c>
      <c r="V34" s="6">
        <f t="shared" si="14"/>
        <v>0.123797739360129</v>
      </c>
      <c r="W34" s="6">
        <f t="shared" si="15"/>
        <v>0.0300029322076582</v>
      </c>
      <c r="X34" s="6">
        <v>1240.92</v>
      </c>
      <c r="Y34" s="6">
        <f t="shared" si="16"/>
        <v>182.76</v>
      </c>
      <c r="Z34" s="6">
        <v>91.3799999999999</v>
      </c>
      <c r="AA34" s="6">
        <v>1407.95</v>
      </c>
      <c r="AB34" s="6">
        <f t="shared" si="17"/>
        <v>385.96</v>
      </c>
      <c r="AC34" s="6">
        <v>192.98</v>
      </c>
      <c r="AD34" s="6">
        <f t="shared" si="18"/>
        <v>0.126281705738924</v>
      </c>
      <c r="AE34" s="6">
        <f t="shared" si="19"/>
        <v>0.0242093739253093</v>
      </c>
      <c r="AM34" s="5"/>
      <c r="BC34" s="5"/>
      <c r="BK34" s="5"/>
      <c r="BS34" s="5"/>
      <c r="CB34" s="5">
        <v>1.71336</v>
      </c>
      <c r="CC34" s="5">
        <f>CD34*(O34^0.5)</f>
        <v>0.45454</v>
      </c>
      <c r="CD34" s="5">
        <v>0.22727</v>
      </c>
      <c r="CE34" s="5">
        <v>2.18544</v>
      </c>
      <c r="CF34" s="5">
        <f>CG34*(O34^0.5)</f>
        <v>0.636360000000001</v>
      </c>
      <c r="CG34" s="5">
        <v>0.31818</v>
      </c>
      <c r="CH34" s="6">
        <f t="shared" si="20"/>
        <v>0.243360826392267</v>
      </c>
      <c r="CI34" s="6">
        <f t="shared" si="21"/>
        <v>0.0387915936832777</v>
      </c>
      <c r="CJ34" s="5">
        <v>-5.33333</v>
      </c>
      <c r="CK34" s="5">
        <f>CL34*(O34^0.5)</f>
        <v>0.7742</v>
      </c>
      <c r="CL34" s="5">
        <v>0.3871</v>
      </c>
      <c r="CM34" s="5">
        <v>-6.58065</v>
      </c>
      <c r="CN34" s="5">
        <f>CO34*(O34^0.5)</f>
        <v>1.11826</v>
      </c>
      <c r="CO34" s="5">
        <v>0.55913</v>
      </c>
      <c r="CP34" s="5">
        <f>(((O34-1)*(CN34^2)+(O34-1)*(CK34^2))/(O34+O34-2))^0.5</f>
        <v>0.961740887037668</v>
      </c>
      <c r="CQ34" s="5">
        <f>(CM34-CJ34)/CP34</f>
        <v>-1.29693976497346</v>
      </c>
      <c r="CR34" s="5">
        <f>((O34+O34)/(O34*O34))+(CQ34^2)/(2*(O34+O34))</f>
        <v>0.605128297123088</v>
      </c>
      <c r="CS34" s="5">
        <v>7.08197</v>
      </c>
      <c r="CT34" s="5">
        <f>CU34*(O34^0.5)</f>
        <v>1.04918</v>
      </c>
      <c r="CU34" s="5">
        <v>0.52459</v>
      </c>
      <c r="CV34" s="5">
        <v>8.85246</v>
      </c>
      <c r="CW34" s="5">
        <f>CV34/10</f>
        <v>0.885246</v>
      </c>
      <c r="CX34" s="5">
        <v>8.85246</v>
      </c>
      <c r="CY34" s="6">
        <f>LN(CV34)-LN(CS34)</f>
        <v>0.223143268906874</v>
      </c>
      <c r="CZ34" s="6">
        <f>(CW34^2)/(O34*(CV34^2))+(CT34^2)/(O34*(CS34^2))</f>
        <v>0.00798696070213452</v>
      </c>
      <c r="DH34" s="5"/>
    </row>
    <row r="35" spans="1:112">
      <c r="A35" s="2" t="s">
        <v>73</v>
      </c>
      <c r="B35" s="2" t="s">
        <v>85</v>
      </c>
      <c r="C35" s="2" t="s">
        <v>86</v>
      </c>
      <c r="D35" s="2" t="s">
        <v>56</v>
      </c>
      <c r="E35" s="2">
        <v>4754</v>
      </c>
      <c r="F35" s="2">
        <v>-5.3</v>
      </c>
      <c r="G35" s="2">
        <v>269.7</v>
      </c>
      <c r="H35" s="2" t="s">
        <v>57</v>
      </c>
      <c r="I35" s="2">
        <v>2009</v>
      </c>
      <c r="J35" s="2">
        <v>1</v>
      </c>
      <c r="K35" s="2" t="s">
        <v>58</v>
      </c>
      <c r="L35" s="3">
        <v>1.25</v>
      </c>
      <c r="M35" s="4" t="s">
        <v>60</v>
      </c>
      <c r="O35" s="2">
        <v>3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M35" s="5"/>
      <c r="BC35" s="5"/>
      <c r="BD35" s="3"/>
      <c r="BE35" s="3"/>
      <c r="BF35" s="3"/>
      <c r="BG35" s="3"/>
      <c r="BH35" s="3"/>
      <c r="BI35" s="3"/>
      <c r="BJ35" s="3"/>
      <c r="BK35" s="3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5">
        <v>1.56537333333333</v>
      </c>
      <c r="CC35" s="5">
        <v>0.150070333333333</v>
      </c>
      <c r="CE35" s="5">
        <v>2.05989333333333</v>
      </c>
      <c r="CF35" s="5">
        <v>0.164593333333333</v>
      </c>
      <c r="CH35" s="6">
        <f t="shared" si="20"/>
        <v>0.274529854331699</v>
      </c>
      <c r="CI35" s="6">
        <f t="shared" si="21"/>
        <v>0.00519181012894789</v>
      </c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</row>
    <row r="36" spans="1:112">
      <c r="A36" s="2" t="s">
        <v>73</v>
      </c>
      <c r="B36" s="2" t="s">
        <v>85</v>
      </c>
      <c r="C36" s="2" t="s">
        <v>86</v>
      </c>
      <c r="D36" s="2" t="s">
        <v>56</v>
      </c>
      <c r="E36" s="2">
        <v>4754</v>
      </c>
      <c r="F36" s="2">
        <v>-5.3</v>
      </c>
      <c r="G36" s="2">
        <v>269.7</v>
      </c>
      <c r="H36" s="2" t="s">
        <v>57</v>
      </c>
      <c r="I36" s="2">
        <v>2009</v>
      </c>
      <c r="J36" s="2">
        <v>1</v>
      </c>
      <c r="K36" s="2" t="s">
        <v>58</v>
      </c>
      <c r="L36" s="3">
        <v>3.68</v>
      </c>
      <c r="M36" s="4" t="s">
        <v>59</v>
      </c>
      <c r="O36" s="2">
        <v>3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M36" s="5"/>
      <c r="BC36" s="5"/>
      <c r="BD36" s="3"/>
      <c r="BE36" s="3"/>
      <c r="BF36" s="3"/>
      <c r="BG36" s="3"/>
      <c r="BH36" s="3"/>
      <c r="BI36" s="3"/>
      <c r="BJ36" s="3"/>
      <c r="BK36" s="3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5">
        <v>1.56537333333333</v>
      </c>
      <c r="CC36" s="5">
        <v>0.150070333333333</v>
      </c>
      <c r="CE36" s="5">
        <v>4.20589333333333</v>
      </c>
      <c r="CF36" s="5">
        <f>CE36/10</f>
        <v>0.420589333333333</v>
      </c>
      <c r="CH36" s="6">
        <f t="shared" si="20"/>
        <v>0.988362369169061</v>
      </c>
      <c r="CI36" s="6">
        <f t="shared" si="21"/>
        <v>0.00639693697623431</v>
      </c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</row>
    <row r="37" spans="1:112">
      <c r="A37" s="2" t="s">
        <v>78</v>
      </c>
      <c r="B37" s="2" t="s">
        <v>87</v>
      </c>
      <c r="C37" s="2" t="s">
        <v>80</v>
      </c>
      <c r="D37" s="2" t="s">
        <v>56</v>
      </c>
      <c r="E37" s="2">
        <v>3215</v>
      </c>
      <c r="F37" s="2">
        <v>1.1</v>
      </c>
      <c r="G37" s="2">
        <v>485</v>
      </c>
      <c r="H37" s="2" t="s">
        <v>88</v>
      </c>
      <c r="I37" s="2">
        <v>2011</v>
      </c>
      <c r="J37" s="2">
        <v>3</v>
      </c>
      <c r="K37" s="2" t="s">
        <v>58</v>
      </c>
      <c r="L37" s="3">
        <v>1.64</v>
      </c>
      <c r="M37" s="4" t="s">
        <v>60</v>
      </c>
      <c r="N37" s="5">
        <v>-2.1</v>
      </c>
      <c r="O37" s="2">
        <v>6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M37" s="5"/>
      <c r="BC37" s="5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</row>
    <row r="38" spans="1:112">
      <c r="A38" s="2" t="s">
        <v>78</v>
      </c>
      <c r="B38" s="2" t="s">
        <v>87</v>
      </c>
      <c r="C38" s="2" t="s">
        <v>80</v>
      </c>
      <c r="D38" s="2" t="s">
        <v>56</v>
      </c>
      <c r="E38" s="2">
        <v>3215</v>
      </c>
      <c r="F38" s="2">
        <v>1.1</v>
      </c>
      <c r="G38" s="2">
        <v>485</v>
      </c>
      <c r="H38" s="2" t="s">
        <v>88</v>
      </c>
      <c r="I38" s="2">
        <v>2011</v>
      </c>
      <c r="J38" s="2">
        <v>2</v>
      </c>
      <c r="K38" s="2" t="s">
        <v>58</v>
      </c>
      <c r="L38" s="3">
        <v>2</v>
      </c>
      <c r="M38" s="4" t="s">
        <v>59</v>
      </c>
      <c r="N38" s="5">
        <v>-2.1</v>
      </c>
      <c r="O38" s="2">
        <v>6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6"/>
      <c r="AG38" s="6"/>
      <c r="AH38" s="6"/>
      <c r="AI38" s="6"/>
      <c r="AJ38" s="6"/>
      <c r="AK38" s="6"/>
      <c r="AL38" s="6"/>
      <c r="AV38" s="5">
        <v>627</v>
      </c>
      <c r="AW38" s="5">
        <f>AX38*(O38^0.5)</f>
        <v>88.1816307401944</v>
      </c>
      <c r="AX38" s="5">
        <v>36</v>
      </c>
      <c r="AY38" s="5">
        <v>655</v>
      </c>
      <c r="AZ38" s="5">
        <f>BA38*(O38^0.5)</f>
        <v>61.2372435695794</v>
      </c>
      <c r="BA38" s="5">
        <v>25</v>
      </c>
      <c r="BB38" s="6">
        <f>LN(AY38)-LN(AV38)</f>
        <v>0.0436886950023307</v>
      </c>
      <c r="BC38" s="6">
        <f>(AZ38^2)/(O38*(AY38^2))+(AW38^2)/(O38*(AV38^2))</f>
        <v>0.00475341938671784</v>
      </c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3"/>
      <c r="BQ38" s="3"/>
      <c r="BR38" s="3"/>
      <c r="BS38" s="3"/>
      <c r="BT38" s="3"/>
      <c r="BU38" s="3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</row>
    <row r="39" spans="1:112">
      <c r="A39" s="2" t="s">
        <v>78</v>
      </c>
      <c r="B39" s="2" t="s">
        <v>87</v>
      </c>
      <c r="C39" s="2" t="s">
        <v>80</v>
      </c>
      <c r="D39" s="2" t="s">
        <v>56</v>
      </c>
      <c r="E39" s="2">
        <v>3215</v>
      </c>
      <c r="F39" s="2">
        <v>1.1</v>
      </c>
      <c r="G39" s="2">
        <v>485</v>
      </c>
      <c r="H39" s="2" t="s">
        <v>88</v>
      </c>
      <c r="I39" s="2">
        <v>2011</v>
      </c>
      <c r="J39" s="2">
        <v>2</v>
      </c>
      <c r="K39" s="2" t="s">
        <v>58</v>
      </c>
      <c r="L39" s="3">
        <v>3</v>
      </c>
      <c r="M39" s="4" t="s">
        <v>59</v>
      </c>
      <c r="N39" s="5">
        <v>-2.1</v>
      </c>
      <c r="O39" s="2">
        <v>5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6"/>
      <c r="AG39" s="6"/>
      <c r="AH39" s="6"/>
      <c r="AI39" s="6"/>
      <c r="AJ39" s="6"/>
      <c r="AK39" s="6"/>
      <c r="AL39" s="6"/>
      <c r="AV39" s="5">
        <v>627</v>
      </c>
      <c r="AW39" s="5">
        <f>AX39*(O39^0.5)</f>
        <v>80.4984471899924</v>
      </c>
      <c r="AX39" s="5">
        <v>36</v>
      </c>
      <c r="AY39" s="5">
        <v>641</v>
      </c>
      <c r="AZ39" s="5">
        <f>BA39*(O39^0.5)</f>
        <v>82.7345151674922</v>
      </c>
      <c r="BA39" s="5">
        <v>37</v>
      </c>
      <c r="BB39" s="6">
        <f>LN(AY39)-LN(AV39)</f>
        <v>0.0220829162877489</v>
      </c>
      <c r="BC39" s="6">
        <f>(AZ39^2)/(O39*(AY39^2))+(AW39^2)/(O39*(AV39^2))</f>
        <v>0.00662849276831909</v>
      </c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3"/>
      <c r="BQ39" s="3"/>
      <c r="BR39" s="3"/>
      <c r="BS39" s="3"/>
      <c r="BT39" s="3"/>
      <c r="BU39" s="3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</row>
    <row r="40" spans="1:112">
      <c r="A40" s="2" t="s">
        <v>78</v>
      </c>
      <c r="B40" s="2" t="s">
        <v>89</v>
      </c>
      <c r="C40" s="2" t="s">
        <v>82</v>
      </c>
      <c r="D40" s="2" t="s">
        <v>56</v>
      </c>
      <c r="E40" s="2">
        <v>3200</v>
      </c>
      <c r="F40" s="2">
        <v>-1.32</v>
      </c>
      <c r="G40" s="2">
        <v>426</v>
      </c>
      <c r="H40" s="2" t="s">
        <v>88</v>
      </c>
      <c r="I40" s="2">
        <v>2011</v>
      </c>
      <c r="J40" s="2">
        <v>2</v>
      </c>
      <c r="K40" s="2" t="s">
        <v>58</v>
      </c>
      <c r="L40" s="3">
        <v>2</v>
      </c>
      <c r="M40" s="4" t="s">
        <v>59</v>
      </c>
      <c r="N40" s="5">
        <v>-33.6</v>
      </c>
      <c r="O40" s="2">
        <v>6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M40" s="5"/>
      <c r="BC40" s="5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</row>
    <row r="41" spans="1:112">
      <c r="A41" s="2" t="s">
        <v>78</v>
      </c>
      <c r="B41" s="2" t="s">
        <v>89</v>
      </c>
      <c r="C41" s="2" t="s">
        <v>82</v>
      </c>
      <c r="D41" s="2" t="s">
        <v>56</v>
      </c>
      <c r="E41" s="2">
        <v>3200</v>
      </c>
      <c r="F41" s="2">
        <v>-1.32</v>
      </c>
      <c r="G41" s="2">
        <v>426</v>
      </c>
      <c r="H41" s="2" t="s">
        <v>88</v>
      </c>
      <c r="I41" s="2">
        <v>2011</v>
      </c>
      <c r="J41" s="2">
        <v>2</v>
      </c>
      <c r="K41" s="2" t="s">
        <v>58</v>
      </c>
      <c r="L41" s="3">
        <v>2</v>
      </c>
      <c r="M41" s="4" t="s">
        <v>59</v>
      </c>
      <c r="N41" s="5">
        <v>-33.6</v>
      </c>
      <c r="O41" s="2">
        <v>6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M41" s="5"/>
      <c r="AN41" s="6">
        <v>682</v>
      </c>
      <c r="AO41" s="6">
        <f>AP41*(O41^0.5)</f>
        <v>107.77754868246</v>
      </c>
      <c r="AP41" s="6">
        <v>44</v>
      </c>
      <c r="AQ41" s="6">
        <v>904</v>
      </c>
      <c r="AR41" s="6">
        <f>AS41*(O41^0.5)</f>
        <v>259.645912735017</v>
      </c>
      <c r="AS41" s="6">
        <v>106</v>
      </c>
      <c r="AT41" s="6">
        <f>LN(AQ41)-LN(AN41)</f>
        <v>0.281799702548714</v>
      </c>
      <c r="AU41" s="6">
        <f>(AR41^2)/(O41*(AQ41^2))+(AO41^2)/(O41*(AN41^2))</f>
        <v>0.0179114498652882</v>
      </c>
      <c r="BC41" s="5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</row>
    <row r="42" spans="1:112">
      <c r="A42" s="2" t="s">
        <v>78</v>
      </c>
      <c r="B42" s="2" t="s">
        <v>89</v>
      </c>
      <c r="C42" s="2" t="s">
        <v>80</v>
      </c>
      <c r="D42" s="2" t="s">
        <v>56</v>
      </c>
      <c r="E42" s="2">
        <v>3200</v>
      </c>
      <c r="F42" s="2">
        <v>-1.32</v>
      </c>
      <c r="G42" s="2">
        <v>426</v>
      </c>
      <c r="H42" s="2" t="s">
        <v>88</v>
      </c>
      <c r="I42" s="2">
        <v>2011</v>
      </c>
      <c r="J42" s="2">
        <v>2</v>
      </c>
      <c r="K42" s="2" t="s">
        <v>58</v>
      </c>
      <c r="L42" s="3">
        <v>2</v>
      </c>
      <c r="M42" s="4" t="s">
        <v>59</v>
      </c>
      <c r="N42" s="5">
        <v>-33.6</v>
      </c>
      <c r="O42" s="2">
        <v>6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M42" s="5"/>
      <c r="AN42" s="6">
        <v>696</v>
      </c>
      <c r="AO42" s="6">
        <f>AP42*(O42^0.5)</f>
        <v>156.767343538123</v>
      </c>
      <c r="AP42" s="6">
        <v>64</v>
      </c>
      <c r="AQ42" s="6">
        <v>822</v>
      </c>
      <c r="AR42" s="6">
        <f>AS42*(O42^0.5)</f>
        <v>178.812751223172</v>
      </c>
      <c r="AS42" s="6">
        <v>73</v>
      </c>
      <c r="AT42" s="6">
        <f>LN(AQ42)-LN(AN42)</f>
        <v>0.16639073472176</v>
      </c>
      <c r="AU42" s="6">
        <f>(AR42^2)/(O42*(AQ42^2))+(AO42^2)/(O42*(AN42^2))</f>
        <v>0.0163423651781133</v>
      </c>
      <c r="BC42" s="5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</row>
    <row r="43" spans="1:112">
      <c r="A43" s="2" t="s">
        <v>78</v>
      </c>
      <c r="B43" s="2" t="s">
        <v>89</v>
      </c>
      <c r="C43" s="2" t="s">
        <v>80</v>
      </c>
      <c r="D43" s="2" t="s">
        <v>56</v>
      </c>
      <c r="E43" s="2">
        <v>3215</v>
      </c>
      <c r="F43" s="2">
        <v>-1.2</v>
      </c>
      <c r="G43" s="2">
        <v>489</v>
      </c>
      <c r="H43" s="2" t="s">
        <v>88</v>
      </c>
      <c r="I43" s="2">
        <v>2011</v>
      </c>
      <c r="J43" s="2">
        <v>5</v>
      </c>
      <c r="K43" s="4" t="s">
        <v>61</v>
      </c>
      <c r="L43" s="3">
        <v>1.6</v>
      </c>
      <c r="M43" s="4" t="s">
        <v>60</v>
      </c>
      <c r="N43" s="5">
        <v>-2.1</v>
      </c>
      <c r="O43" s="2">
        <v>6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2">
        <v>7.90909</v>
      </c>
      <c r="AG43" s="6">
        <f>AH43*(O43^0.5)</f>
        <v>2.33816043397368</v>
      </c>
      <c r="AH43" s="2">
        <v>0.95455</v>
      </c>
      <c r="AI43" s="2">
        <v>6.98734</v>
      </c>
      <c r="AJ43" s="6">
        <f>AK43*(O43^0.5)</f>
        <v>2.00412351775034</v>
      </c>
      <c r="AK43" s="2">
        <v>0.81818</v>
      </c>
      <c r="AL43" s="6">
        <f t="shared" ref="AL43:AL44" si="22">LN(AI43)-LN(AF43)</f>
        <v>-0.123912790726825</v>
      </c>
      <c r="AM43" s="6">
        <f>(AJ43^2)/(O43*(AI43^2))+(AG43^2)/(O43*(AF43^2))</f>
        <v>0.0282772875817409</v>
      </c>
      <c r="AN43" s="6"/>
      <c r="AO43" s="6"/>
      <c r="AP43" s="6"/>
      <c r="AQ43" s="6"/>
      <c r="AR43" s="6"/>
      <c r="AS43" s="6"/>
      <c r="AT43" s="6"/>
      <c r="BC43" s="5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>
        <v>12.2727</v>
      </c>
      <c r="CC43" s="5">
        <f t="shared" ref="CC43:CC48" si="23">CD43*(O43^0.5)</f>
        <v>2.22683112516419</v>
      </c>
      <c r="CD43" s="10">
        <v>0.9091</v>
      </c>
      <c r="CE43" s="10">
        <v>15.9091</v>
      </c>
      <c r="CF43" s="5">
        <f t="shared" ref="CF43:CF48" si="24">CG43*(O43^0.5)</f>
        <v>3.34012421325914</v>
      </c>
      <c r="CG43" s="10">
        <v>1.3636</v>
      </c>
      <c r="CH43" s="6">
        <f t="shared" ref="CH43:CH48" si="25">LN(CE43)-LN(CB43)</f>
        <v>0.259513989138184</v>
      </c>
      <c r="CI43" s="6">
        <f t="shared" ref="CI43:CI48" si="26">(CF43^2)/(O43*(CE43^2))+(CC43^2)/(O43*(CB43^2))</f>
        <v>0.0128336411248981</v>
      </c>
      <c r="CJ43" s="2">
        <v>-3.18182</v>
      </c>
      <c r="CK43" s="5">
        <f t="shared" ref="CK43:CK48" si="27">CL43*(O43^0.5)</f>
        <v>1.11339106768467</v>
      </c>
      <c r="CL43" s="2">
        <v>0.45454</v>
      </c>
      <c r="CM43" s="2">
        <v>-3.18182</v>
      </c>
      <c r="CN43" s="5">
        <f t="shared" ref="CN43:CN48" si="28">CO43*(O43^0.5)</f>
        <v>1.11339106768467</v>
      </c>
      <c r="CO43" s="2">
        <v>0.45454</v>
      </c>
      <c r="CP43" s="5">
        <f t="shared" ref="CP43:CP48" si="29">(((O43-1)*(CN43^2)+(O43-1)*(CK43^2))/(O43+O43-2))^0.5</f>
        <v>1.11339106768467</v>
      </c>
      <c r="CQ43" s="5">
        <f t="shared" ref="CQ43:CQ48" si="30">(CM43-CJ43)/CP43</f>
        <v>0</v>
      </c>
      <c r="CR43" s="5">
        <f t="shared" ref="CR43:CR48" si="31">((O43+O43)/(O43*O43))+(CQ43^2)/(2*(O43+O43))</f>
        <v>0.333333333333333</v>
      </c>
      <c r="CS43" s="10">
        <f>ABS(-15.4545)</f>
        <v>15.4545</v>
      </c>
      <c r="CT43" s="5">
        <f t="shared" ref="CT43:CT48" si="32">CU43*(O43^0.5)</f>
        <v>1.11353803706924</v>
      </c>
      <c r="CU43" s="10">
        <f>ABS(-0.454600000000001)</f>
        <v>0.454600000000001</v>
      </c>
      <c r="CV43" s="10">
        <f>ABS(-19.0909)</f>
        <v>19.0909</v>
      </c>
      <c r="CW43" s="5">
        <f t="shared" ref="CW43:CW48" si="33">CX43*(O43^0.5)</f>
        <v>3.34012421325914</v>
      </c>
      <c r="CX43" s="10">
        <v>1.3636</v>
      </c>
      <c r="CY43" s="6">
        <f t="shared" ref="CY43:CY48" si="34">LN(CV43)-LN(CS43)</f>
        <v>0.211311558657413</v>
      </c>
      <c r="CZ43" s="6">
        <f t="shared" ref="CZ43:CZ48" si="35">(CW43^2)/(O43*(CV43^2))+(CT43^2)/(O43*(CS43^2))</f>
        <v>0.00596703818775399</v>
      </c>
      <c r="DA43" s="10"/>
      <c r="DB43" s="10"/>
      <c r="DC43" s="10"/>
      <c r="DD43" s="10"/>
      <c r="DE43" s="10"/>
      <c r="DF43" s="10"/>
      <c r="DG43" s="10"/>
      <c r="DH43" s="10"/>
    </row>
    <row r="44" spans="1:112">
      <c r="A44" s="2" t="s">
        <v>78</v>
      </c>
      <c r="B44" s="2" t="s">
        <v>89</v>
      </c>
      <c r="C44" s="2" t="s">
        <v>80</v>
      </c>
      <c r="D44" s="2" t="s">
        <v>56</v>
      </c>
      <c r="E44" s="2">
        <v>3215</v>
      </c>
      <c r="F44" s="2">
        <v>-1.2</v>
      </c>
      <c r="G44" s="2">
        <v>489</v>
      </c>
      <c r="H44" s="2" t="s">
        <v>88</v>
      </c>
      <c r="I44" s="2">
        <v>2012</v>
      </c>
      <c r="J44" s="2">
        <v>5</v>
      </c>
      <c r="K44" s="4" t="s">
        <v>61</v>
      </c>
      <c r="L44" s="3">
        <v>2</v>
      </c>
      <c r="M44" s="4" t="s">
        <v>59</v>
      </c>
      <c r="N44" s="5">
        <v>-2.1</v>
      </c>
      <c r="O44" s="2">
        <v>6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2">
        <v>7.90909</v>
      </c>
      <c r="AG44" s="6">
        <f>AH44*(O44^0.5)</f>
        <v>2.33816043397368</v>
      </c>
      <c r="AH44" s="2">
        <v>0.95455</v>
      </c>
      <c r="AI44" s="2">
        <v>9.13636</v>
      </c>
      <c r="AJ44" s="6">
        <f>AK44*(O44^0.5)</f>
        <v>2.00414801264777</v>
      </c>
      <c r="AK44" s="2">
        <v>0.81819</v>
      </c>
      <c r="AL44" s="6">
        <f t="shared" si="22"/>
        <v>0.144249325777052</v>
      </c>
      <c r="AM44" s="6">
        <f>(AJ44^2)/(O44*(AI44^2))+(AG44^2)/(O44*(AF44^2))</f>
        <v>0.022585905190173</v>
      </c>
      <c r="AN44" s="6"/>
      <c r="AO44" s="6"/>
      <c r="AP44" s="6"/>
      <c r="AQ44" s="6"/>
      <c r="AR44" s="6"/>
      <c r="AS44" s="6"/>
      <c r="AT44" s="6"/>
      <c r="BC44" s="5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>
        <v>12.2727</v>
      </c>
      <c r="CC44" s="5">
        <f t="shared" si="23"/>
        <v>2.22683112516419</v>
      </c>
      <c r="CD44" s="10">
        <v>0.9091</v>
      </c>
      <c r="CE44" s="10">
        <v>12.7273</v>
      </c>
      <c r="CF44" s="5">
        <f t="shared" si="24"/>
        <v>2.22683112516419</v>
      </c>
      <c r="CG44" s="10">
        <v>0.9091</v>
      </c>
      <c r="CH44" s="6">
        <f t="shared" si="25"/>
        <v>0.036372009250413</v>
      </c>
      <c r="CI44" s="6">
        <f t="shared" si="26"/>
        <v>0.0105892235683414</v>
      </c>
      <c r="CJ44" s="2">
        <v>-3.18182</v>
      </c>
      <c r="CK44" s="5">
        <f t="shared" si="27"/>
        <v>1.11339106768467</v>
      </c>
      <c r="CL44" s="2">
        <v>0.45454</v>
      </c>
      <c r="CM44" s="2">
        <v>-3.18182</v>
      </c>
      <c r="CN44" s="5">
        <f t="shared" si="28"/>
        <v>1.11339106768467</v>
      </c>
      <c r="CO44" s="2">
        <v>0.45454</v>
      </c>
      <c r="CP44" s="5">
        <f t="shared" si="29"/>
        <v>1.11339106768467</v>
      </c>
      <c r="CQ44" s="5">
        <f t="shared" si="30"/>
        <v>0</v>
      </c>
      <c r="CR44" s="5">
        <f t="shared" si="31"/>
        <v>0.333333333333333</v>
      </c>
      <c r="CS44" s="10">
        <f>ABS(-15.4545)</f>
        <v>15.4545</v>
      </c>
      <c r="CT44" s="5">
        <f t="shared" si="32"/>
        <v>1.11353803706924</v>
      </c>
      <c r="CU44" s="10">
        <f>ABS(-0.454600000000001)</f>
        <v>0.454600000000001</v>
      </c>
      <c r="CV44" s="10">
        <f>ABS(-15.9091)</f>
        <v>15.9091</v>
      </c>
      <c r="CW44" s="5">
        <f t="shared" si="33"/>
        <v>2.22683112516419</v>
      </c>
      <c r="CX44" s="10">
        <v>0.9091</v>
      </c>
      <c r="CY44" s="6">
        <f t="shared" si="34"/>
        <v>0.0289910494824563</v>
      </c>
      <c r="CZ44" s="6">
        <f t="shared" si="35"/>
        <v>0.00413063231486017</v>
      </c>
      <c r="DA44" s="10"/>
      <c r="DB44" s="10"/>
      <c r="DC44" s="10"/>
      <c r="DD44" s="10"/>
      <c r="DE44" s="10"/>
      <c r="DF44" s="10"/>
      <c r="DG44" s="10"/>
      <c r="DH44" s="10"/>
    </row>
    <row r="45" spans="1:112">
      <c r="A45" s="2" t="s">
        <v>90</v>
      </c>
      <c r="B45" s="2" t="s">
        <v>91</v>
      </c>
      <c r="C45" s="2" t="s">
        <v>92</v>
      </c>
      <c r="D45" s="2" t="s">
        <v>56</v>
      </c>
      <c r="E45" s="2">
        <v>4950</v>
      </c>
      <c r="F45" s="2">
        <v>1.3</v>
      </c>
      <c r="G45" s="2">
        <v>339</v>
      </c>
      <c r="H45" s="2" t="s">
        <v>57</v>
      </c>
      <c r="J45" s="2">
        <v>3</v>
      </c>
      <c r="K45" s="2" t="s">
        <v>58</v>
      </c>
      <c r="L45" s="3">
        <v>1.2</v>
      </c>
      <c r="M45" s="4" t="s">
        <v>60</v>
      </c>
      <c r="N45" s="5">
        <v>-1.872</v>
      </c>
      <c r="O45" s="2">
        <v>3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M45" s="5"/>
      <c r="BC45" s="5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5">
        <v>2.0068</v>
      </c>
      <c r="CC45" s="5">
        <f t="shared" si="23"/>
        <v>0.529626495938411</v>
      </c>
      <c r="CD45" s="5">
        <v>0.30578</v>
      </c>
      <c r="CE45" s="5">
        <v>2.49199</v>
      </c>
      <c r="CF45" s="5">
        <f t="shared" si="24"/>
        <v>0.794353141367239</v>
      </c>
      <c r="CG45" s="5">
        <v>0.45862</v>
      </c>
      <c r="CH45" s="6">
        <f t="shared" si="25"/>
        <v>0.216540174448103</v>
      </c>
      <c r="CI45" s="6">
        <f t="shared" si="26"/>
        <v>0.057087065769434</v>
      </c>
      <c r="CJ45" s="5">
        <v>-0.265625</v>
      </c>
      <c r="CK45" s="5">
        <f t="shared" si="27"/>
        <v>1.55614026345057</v>
      </c>
      <c r="CL45" s="5">
        <v>0.898438</v>
      </c>
      <c r="CM45" s="5">
        <v>0.671875</v>
      </c>
      <c r="CN45" s="5">
        <f t="shared" si="28"/>
        <v>1.82676800598078</v>
      </c>
      <c r="CO45" s="5">
        <v>1.054685</v>
      </c>
      <c r="CP45" s="5">
        <f t="shared" si="29"/>
        <v>1.69685795917145</v>
      </c>
      <c r="CQ45" s="5">
        <f t="shared" si="30"/>
        <v>0.552491736230985</v>
      </c>
      <c r="CR45" s="5">
        <f t="shared" si="31"/>
        <v>0.692103926550294</v>
      </c>
      <c r="CS45" s="5">
        <v>2.20313</v>
      </c>
      <c r="CT45" s="5">
        <f t="shared" si="32"/>
        <v>1.29903810567666</v>
      </c>
      <c r="CU45" s="5">
        <v>0.75</v>
      </c>
      <c r="CV45" s="5">
        <v>1.875</v>
      </c>
      <c r="CW45" s="5">
        <f t="shared" si="33"/>
        <v>1.46141786888624</v>
      </c>
      <c r="CX45" s="5">
        <v>0.84375</v>
      </c>
      <c r="CY45" s="6">
        <f t="shared" si="34"/>
        <v>-0.161270417097093</v>
      </c>
      <c r="CZ45" s="6">
        <f t="shared" si="35"/>
        <v>0.318389016757872</v>
      </c>
      <c r="DA45" s="10"/>
      <c r="DB45" s="10"/>
      <c r="DC45" s="10"/>
      <c r="DD45" s="10"/>
      <c r="DE45" s="10"/>
      <c r="DF45" s="10"/>
      <c r="DG45" s="10"/>
      <c r="DH45" s="10"/>
    </row>
    <row r="46" spans="1:112">
      <c r="A46" s="2" t="s">
        <v>90</v>
      </c>
      <c r="B46" s="2" t="s">
        <v>91</v>
      </c>
      <c r="C46" s="2" t="s">
        <v>92</v>
      </c>
      <c r="D46" s="2" t="s">
        <v>56</v>
      </c>
      <c r="E46" s="2">
        <v>4950</v>
      </c>
      <c r="F46" s="2">
        <v>1.3</v>
      </c>
      <c r="G46" s="2">
        <v>339</v>
      </c>
      <c r="H46" s="2" t="s">
        <v>57</v>
      </c>
      <c r="J46" s="2">
        <v>3</v>
      </c>
      <c r="K46" s="2" t="s">
        <v>58</v>
      </c>
      <c r="L46" s="3">
        <v>1.4</v>
      </c>
      <c r="M46" s="4" t="s">
        <v>60</v>
      </c>
      <c r="N46" s="5">
        <v>-0.496299999999998</v>
      </c>
      <c r="O46" s="2">
        <v>3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M46" s="5"/>
      <c r="BC46" s="5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5">
        <v>2.0068</v>
      </c>
      <c r="CC46" s="5">
        <f t="shared" si="23"/>
        <v>0.529626495938411</v>
      </c>
      <c r="CD46" s="5">
        <v>0.30578</v>
      </c>
      <c r="CE46" s="5">
        <v>2.737</v>
      </c>
      <c r="CF46" s="5">
        <f t="shared" si="24"/>
        <v>0.756525151729934</v>
      </c>
      <c r="CG46" s="5">
        <v>0.43678</v>
      </c>
      <c r="CH46" s="6">
        <f t="shared" si="25"/>
        <v>0.310321016430581</v>
      </c>
      <c r="CI46" s="6">
        <f t="shared" si="26"/>
        <v>0.0486840955695835</v>
      </c>
      <c r="CJ46" s="5">
        <v>-0.265625</v>
      </c>
      <c r="CK46" s="5">
        <f t="shared" si="27"/>
        <v>1.55614026345057</v>
      </c>
      <c r="CL46" s="5">
        <v>0.898438</v>
      </c>
      <c r="CM46" s="5">
        <v>0.867188</v>
      </c>
      <c r="CN46" s="5">
        <f t="shared" si="28"/>
        <v>2.30037478264999</v>
      </c>
      <c r="CO46" s="5">
        <v>1.328122</v>
      </c>
      <c r="CP46" s="5">
        <f t="shared" si="29"/>
        <v>1.96383510766357</v>
      </c>
      <c r="CQ46" s="5">
        <f t="shared" si="30"/>
        <v>0.576837126283855</v>
      </c>
      <c r="CR46" s="5">
        <f t="shared" si="31"/>
        <v>0.694395089188285</v>
      </c>
      <c r="CS46" s="5">
        <v>2.20313</v>
      </c>
      <c r="CT46" s="5">
        <f t="shared" si="32"/>
        <v>1.29903810567666</v>
      </c>
      <c r="CU46" s="5">
        <v>0.75</v>
      </c>
      <c r="CV46" s="5">
        <v>1.96875</v>
      </c>
      <c r="CW46" s="5">
        <f t="shared" si="33"/>
        <v>2.02975570037382</v>
      </c>
      <c r="CX46" s="5">
        <v>1.17188</v>
      </c>
      <c r="CY46" s="6">
        <f t="shared" si="34"/>
        <v>-0.112480252927661</v>
      </c>
      <c r="CZ46" s="6">
        <f t="shared" si="35"/>
        <v>0.470200430218593</v>
      </c>
      <c r="DA46" s="10"/>
      <c r="DB46" s="10"/>
      <c r="DC46" s="10"/>
      <c r="DD46" s="10"/>
      <c r="DE46" s="10"/>
      <c r="DF46" s="10"/>
      <c r="DG46" s="10"/>
      <c r="DH46" s="10"/>
    </row>
    <row r="47" spans="1:112">
      <c r="A47" s="2" t="s">
        <v>90</v>
      </c>
      <c r="B47" s="2" t="s">
        <v>91</v>
      </c>
      <c r="C47" s="2" t="s">
        <v>92</v>
      </c>
      <c r="D47" s="2" t="s">
        <v>56</v>
      </c>
      <c r="E47" s="2">
        <v>4950</v>
      </c>
      <c r="F47" s="2">
        <v>1.3</v>
      </c>
      <c r="G47" s="2">
        <v>339</v>
      </c>
      <c r="H47" s="2" t="s">
        <v>57</v>
      </c>
      <c r="J47" s="2">
        <v>3</v>
      </c>
      <c r="K47" s="2" t="s">
        <v>58</v>
      </c>
      <c r="L47" s="3">
        <v>2.8</v>
      </c>
      <c r="M47" s="4" t="s">
        <v>59</v>
      </c>
      <c r="N47" s="5">
        <v>-3.1327</v>
      </c>
      <c r="O47" s="2">
        <v>3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M47" s="5"/>
      <c r="BC47" s="5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5">
        <v>2.0068</v>
      </c>
      <c r="CC47" s="5">
        <f t="shared" si="23"/>
        <v>0.529626495938411</v>
      </c>
      <c r="CD47" s="5">
        <v>0.30578</v>
      </c>
      <c r="CE47" s="5">
        <v>2.26157</v>
      </c>
      <c r="CF47" s="5">
        <f t="shared" si="24"/>
        <v>0.416003962961893</v>
      </c>
      <c r="CG47" s="5">
        <v>0.24018</v>
      </c>
      <c r="CH47" s="6">
        <f t="shared" si="25"/>
        <v>0.119517848736131</v>
      </c>
      <c r="CI47" s="6">
        <f t="shared" si="26"/>
        <v>0.034495765602815</v>
      </c>
      <c r="CJ47" s="5">
        <v>-0.265625</v>
      </c>
      <c r="CK47" s="5">
        <f t="shared" si="27"/>
        <v>1.55614026345057</v>
      </c>
      <c r="CL47" s="5">
        <v>0.898438</v>
      </c>
      <c r="CM47" s="5">
        <v>-0.226563</v>
      </c>
      <c r="CN47" s="5">
        <f t="shared" si="28"/>
        <v>1.89443230282927</v>
      </c>
      <c r="CO47" s="5">
        <v>1.093751</v>
      </c>
      <c r="CP47" s="5">
        <f t="shared" si="29"/>
        <v>1.73355794098943</v>
      </c>
      <c r="CQ47" s="5">
        <f t="shared" si="30"/>
        <v>0.0225328493939495</v>
      </c>
      <c r="CR47" s="5">
        <f t="shared" si="31"/>
        <v>0.666708977441817</v>
      </c>
      <c r="CS47" s="5">
        <v>2.20313</v>
      </c>
      <c r="CT47" s="5">
        <f t="shared" si="32"/>
        <v>1.29903810567666</v>
      </c>
      <c r="CU47" s="5">
        <v>0.75</v>
      </c>
      <c r="CV47" s="5">
        <v>2.4375</v>
      </c>
      <c r="CW47" s="5">
        <f t="shared" si="33"/>
        <v>2.11093692172457</v>
      </c>
      <c r="CX47" s="5">
        <v>1.21875</v>
      </c>
      <c r="CY47" s="6">
        <f t="shared" si="34"/>
        <v>0.101093847370398</v>
      </c>
      <c r="CZ47" s="6">
        <f t="shared" si="35"/>
        <v>0.365889016757872</v>
      </c>
      <c r="DA47" s="10"/>
      <c r="DB47" s="10"/>
      <c r="DC47" s="10"/>
      <c r="DD47" s="10"/>
      <c r="DE47" s="10"/>
      <c r="DF47" s="10"/>
      <c r="DG47" s="10"/>
      <c r="DH47" s="10"/>
    </row>
    <row r="48" spans="1:112">
      <c r="A48" s="2" t="s">
        <v>90</v>
      </c>
      <c r="B48" s="2" t="s">
        <v>91</v>
      </c>
      <c r="C48" s="2" t="s">
        <v>92</v>
      </c>
      <c r="D48" s="2" t="s">
        <v>56</v>
      </c>
      <c r="E48" s="2">
        <v>4950</v>
      </c>
      <c r="F48" s="2">
        <v>1.3</v>
      </c>
      <c r="G48" s="2">
        <v>339</v>
      </c>
      <c r="H48" s="2" t="s">
        <v>57</v>
      </c>
      <c r="J48" s="2">
        <v>3</v>
      </c>
      <c r="K48" s="2" t="s">
        <v>58</v>
      </c>
      <c r="L48" s="3">
        <v>3.6</v>
      </c>
      <c r="M48" s="4" t="s">
        <v>59</v>
      </c>
      <c r="N48" s="5">
        <v>-4.0502</v>
      </c>
      <c r="O48" s="2">
        <v>3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M48" s="5"/>
      <c r="BC48" s="5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5">
        <v>2.0068</v>
      </c>
      <c r="CC48" s="5">
        <f t="shared" si="23"/>
        <v>0.529626495938411</v>
      </c>
      <c r="CD48" s="5">
        <v>0.30578</v>
      </c>
      <c r="CE48" s="5">
        <v>1.87347</v>
      </c>
      <c r="CF48" s="5">
        <f t="shared" si="24"/>
        <v>0.340053535049998</v>
      </c>
      <c r="CG48" s="5">
        <v>0.19633</v>
      </c>
      <c r="CH48" s="6">
        <f t="shared" si="25"/>
        <v>-0.0687490873148106</v>
      </c>
      <c r="CI48" s="6">
        <f t="shared" si="26"/>
        <v>0.0341991664364982</v>
      </c>
      <c r="CJ48" s="5">
        <v>-0.265625</v>
      </c>
      <c r="CK48" s="5">
        <f t="shared" si="27"/>
        <v>1.55614026345057</v>
      </c>
      <c r="CL48" s="5">
        <v>0.898438</v>
      </c>
      <c r="CM48" s="5">
        <v>0.0078125</v>
      </c>
      <c r="CN48" s="5">
        <f t="shared" si="28"/>
        <v>1.01487352005989</v>
      </c>
      <c r="CO48" s="5">
        <v>0.5859375</v>
      </c>
      <c r="CP48" s="5">
        <f t="shared" si="29"/>
        <v>1.3136858036172</v>
      </c>
      <c r="CQ48" s="5">
        <f t="shared" si="30"/>
        <v>0.208145280436994</v>
      </c>
      <c r="CR48" s="5">
        <f t="shared" si="31"/>
        <v>0.67027703814735</v>
      </c>
      <c r="CS48" s="5">
        <v>2.20313</v>
      </c>
      <c r="CT48" s="5">
        <f t="shared" si="32"/>
        <v>1.29903810567666</v>
      </c>
      <c r="CU48" s="5">
        <v>0.75</v>
      </c>
      <c r="CV48" s="5">
        <v>1.92188</v>
      </c>
      <c r="CW48" s="5">
        <f t="shared" si="33"/>
        <v>1.38021932702741</v>
      </c>
      <c r="CX48" s="5">
        <v>0.79687</v>
      </c>
      <c r="CY48" s="6">
        <f t="shared" si="34"/>
        <v>-0.136575202884089</v>
      </c>
      <c r="CZ48" s="6">
        <f t="shared" si="35"/>
        <v>0.287807440094941</v>
      </c>
      <c r="DA48" s="10"/>
      <c r="DB48" s="10"/>
      <c r="DC48" s="10"/>
      <c r="DD48" s="10"/>
      <c r="DE48" s="10"/>
      <c r="DF48" s="10"/>
      <c r="DG48" s="10"/>
      <c r="DH48" s="10"/>
    </row>
    <row r="49" spans="1:112">
      <c r="A49" s="2" t="s">
        <v>53</v>
      </c>
      <c r="B49" s="2">
        <v>92.017</v>
      </c>
      <c r="C49" s="2">
        <v>31.441</v>
      </c>
      <c r="D49" s="2" t="s">
        <v>56</v>
      </c>
      <c r="E49" s="2">
        <v>4500</v>
      </c>
      <c r="F49" s="2">
        <v>-1.2</v>
      </c>
      <c r="G49" s="2">
        <v>431.7</v>
      </c>
      <c r="H49" s="2" t="s">
        <v>57</v>
      </c>
      <c r="I49" s="2">
        <v>2011</v>
      </c>
      <c r="J49" s="2">
        <v>3</v>
      </c>
      <c r="K49" s="2" t="s">
        <v>58</v>
      </c>
      <c r="L49" s="3">
        <v>1.63</v>
      </c>
      <c r="M49" s="4" t="s">
        <v>60</v>
      </c>
      <c r="N49" s="5">
        <v>-1.38</v>
      </c>
      <c r="O49" s="2">
        <v>4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M49" s="5"/>
      <c r="BC49" s="5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2"/>
      <c r="CT49" s="3"/>
      <c r="CU49" s="4"/>
      <c r="CV49" s="2"/>
      <c r="CW49" s="3"/>
      <c r="CX49" s="4"/>
      <c r="CY49" s="10"/>
      <c r="CZ49" s="10"/>
      <c r="DA49" s="10"/>
      <c r="DB49" s="10"/>
      <c r="DC49" s="10"/>
      <c r="DD49" s="10"/>
      <c r="DE49" s="3"/>
      <c r="DF49" s="3"/>
      <c r="DG49" s="3"/>
      <c r="DH49" s="3"/>
    </row>
    <row r="50" spans="1:112">
      <c r="A50" s="2" t="s">
        <v>78</v>
      </c>
      <c r="B50" s="2" t="s">
        <v>89</v>
      </c>
      <c r="C50" s="2" t="s">
        <v>82</v>
      </c>
      <c r="D50" s="2" t="s">
        <v>56</v>
      </c>
      <c r="E50" s="2">
        <v>3200</v>
      </c>
      <c r="F50" s="2">
        <v>-1.7</v>
      </c>
      <c r="G50" s="2">
        <v>570</v>
      </c>
      <c r="H50" s="2" t="s">
        <v>88</v>
      </c>
      <c r="I50" s="2">
        <v>2006</v>
      </c>
      <c r="J50" s="2">
        <v>6</v>
      </c>
      <c r="K50" s="4" t="s">
        <v>61</v>
      </c>
      <c r="L50" s="3">
        <v>1.57</v>
      </c>
      <c r="M50" s="4" t="s">
        <v>60</v>
      </c>
      <c r="N50" s="5">
        <v>-11.91</v>
      </c>
      <c r="O50" s="2">
        <v>4</v>
      </c>
      <c r="V50" s="5"/>
      <c r="W50" s="5"/>
      <c r="X50" s="6">
        <v>1.05381</v>
      </c>
      <c r="Y50" s="6">
        <f>Z50*(O50^0.5)</f>
        <v>0.17938</v>
      </c>
      <c r="Z50" s="6">
        <v>0.08969</v>
      </c>
      <c r="AA50" s="6">
        <v>1.17713</v>
      </c>
      <c r="AB50" s="6">
        <f>AC50*(O50^0.5)</f>
        <v>0.29148</v>
      </c>
      <c r="AC50" s="6">
        <v>0.14574</v>
      </c>
      <c r="AD50" s="6">
        <f>LN(AA50)-LN(X50)</f>
        <v>0.110667104261605</v>
      </c>
      <c r="AE50" s="6">
        <f>(AB50^2)/(O50*(AA50^2))+(Y50^2)/(O50*(X50^2))</f>
        <v>0.0225725676169722</v>
      </c>
      <c r="AM50" s="5"/>
      <c r="AN50" s="6">
        <v>116.592</v>
      </c>
      <c r="AO50" s="6">
        <f>AP50*(O50^0.5)</f>
        <v>15.694</v>
      </c>
      <c r="AP50" s="6">
        <v>7.84699999999999</v>
      </c>
      <c r="AQ50" s="6">
        <v>149.103</v>
      </c>
      <c r="AR50" s="6">
        <f>AS50*(O50^0.5)</f>
        <v>56.054</v>
      </c>
      <c r="AS50" s="6">
        <v>28.027</v>
      </c>
      <c r="AT50" s="6">
        <f>LN(AQ50)-LN(AN50)</f>
        <v>0.245956681364693</v>
      </c>
      <c r="AU50" s="6">
        <f>(AR50^2)/(O50*(AQ50^2))+(AO50^2)/(O50*(AN50^2))</f>
        <v>0.0398626997194387</v>
      </c>
      <c r="BC50" s="5"/>
      <c r="BD50" s="10"/>
      <c r="BE50" s="10"/>
      <c r="BF50" s="10"/>
      <c r="BG50" s="10"/>
      <c r="BH50" s="10"/>
      <c r="BI50" s="10"/>
      <c r="BJ50" s="10"/>
      <c r="BK50" s="10"/>
      <c r="BR50" s="6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</row>
    <row r="51" spans="1:112">
      <c r="A51" s="2" t="s">
        <v>78</v>
      </c>
      <c r="B51" s="2" t="s">
        <v>89</v>
      </c>
      <c r="C51" s="2" t="s">
        <v>82</v>
      </c>
      <c r="D51" s="2" t="s">
        <v>56</v>
      </c>
      <c r="E51" s="2">
        <v>3200</v>
      </c>
      <c r="F51" s="2">
        <v>-1.7</v>
      </c>
      <c r="G51" s="2">
        <v>570</v>
      </c>
      <c r="H51" s="2" t="s">
        <v>88</v>
      </c>
      <c r="I51" s="2">
        <v>2006</v>
      </c>
      <c r="J51" s="2">
        <v>6</v>
      </c>
      <c r="K51" s="4" t="s">
        <v>61</v>
      </c>
      <c r="L51" s="3">
        <v>1.57</v>
      </c>
      <c r="M51" s="4" t="s">
        <v>60</v>
      </c>
      <c r="N51" s="5">
        <v>-11.91</v>
      </c>
      <c r="O51" s="2">
        <v>4</v>
      </c>
      <c r="V51" s="5"/>
      <c r="W51" s="5"/>
      <c r="X51" s="6">
        <v>0.762332</v>
      </c>
      <c r="Y51" s="6">
        <f>Z51*(O51^0.5)</f>
        <v>0.15695</v>
      </c>
      <c r="Z51" s="6">
        <v>0.078475</v>
      </c>
      <c r="AA51" s="6">
        <v>1.34529</v>
      </c>
      <c r="AB51" s="6">
        <f>AC51*(O51^0.5)</f>
        <v>0.49328</v>
      </c>
      <c r="AC51" s="6">
        <v>0.24664</v>
      </c>
      <c r="AD51" s="6">
        <f>LN(AA51)-LN(X51)</f>
        <v>0.567982725840651</v>
      </c>
      <c r="AE51" s="6">
        <f>(AB51^2)/(O51*(AA51^2))+(Y51^2)/(O51*(X51^2))</f>
        <v>0.0442088555582142</v>
      </c>
      <c r="AM51" s="5"/>
      <c r="AN51" s="6">
        <v>139.013</v>
      </c>
      <c r="AO51" s="6">
        <f>AP51*(O51^0.5)</f>
        <v>24.664</v>
      </c>
      <c r="AP51" s="6">
        <v>12.332</v>
      </c>
      <c r="AQ51" s="6">
        <v>168.161</v>
      </c>
      <c r="AR51" s="6">
        <f>AS51*(O51^0.5)</f>
        <v>15.696</v>
      </c>
      <c r="AS51" s="6">
        <v>7.84799999999998</v>
      </c>
      <c r="AT51" s="6">
        <f>LN(AQ51)-LN(AN51)</f>
        <v>0.190354399891031</v>
      </c>
      <c r="AU51" s="6">
        <f>(AR51^2)/(O51*(AQ51^2))+(AO51^2)/(O51*(AN51^2))</f>
        <v>0.0100477120819049</v>
      </c>
      <c r="BC51" s="5"/>
      <c r="BD51" s="10"/>
      <c r="BE51" s="10"/>
      <c r="BF51" s="10"/>
      <c r="BG51" s="10"/>
      <c r="BH51" s="10"/>
      <c r="BI51" s="10"/>
      <c r="BJ51" s="10"/>
      <c r="BK51" s="10"/>
      <c r="BR51" s="6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</row>
    <row r="52" spans="1:112">
      <c r="A52" s="2" t="s">
        <v>78</v>
      </c>
      <c r="B52" s="2" t="s">
        <v>89</v>
      </c>
      <c r="C52" s="2" t="s">
        <v>82</v>
      </c>
      <c r="D52" s="2" t="s">
        <v>56</v>
      </c>
      <c r="E52" s="2">
        <v>3200</v>
      </c>
      <c r="F52" s="2">
        <v>-1.7</v>
      </c>
      <c r="G52" s="2">
        <v>570</v>
      </c>
      <c r="H52" s="2" t="s">
        <v>88</v>
      </c>
      <c r="I52" s="2">
        <v>2006</v>
      </c>
      <c r="J52" s="2">
        <v>4</v>
      </c>
      <c r="K52" s="2" t="s">
        <v>58</v>
      </c>
      <c r="L52" s="3">
        <v>1.55</v>
      </c>
      <c r="M52" s="4" t="s">
        <v>60</v>
      </c>
      <c r="N52" s="5">
        <v>-11.91</v>
      </c>
      <c r="O52" s="2">
        <v>4</v>
      </c>
      <c r="P52" s="10"/>
      <c r="Q52" s="10"/>
      <c r="R52" s="10"/>
      <c r="S52" s="10"/>
      <c r="T52" s="10"/>
      <c r="U52" s="3"/>
      <c r="V52" s="3"/>
      <c r="W52" s="3"/>
      <c r="X52" s="3"/>
      <c r="Y52" s="10"/>
      <c r="Z52" s="10"/>
      <c r="AA52" s="10"/>
      <c r="AB52" s="10"/>
      <c r="AC52" s="10"/>
      <c r="AD52" s="10"/>
      <c r="AE52" s="10"/>
      <c r="AM52" s="5"/>
      <c r="AV52" s="5">
        <v>1.67</v>
      </c>
      <c r="AW52" s="5">
        <f>AV52*0.177653778456014</f>
        <v>0.296681810021543</v>
      </c>
      <c r="AY52" s="5">
        <v>1.62</v>
      </c>
      <c r="AZ52" s="5">
        <f>AY52*0.177653778456014</f>
        <v>0.287799121098743</v>
      </c>
      <c r="BB52" s="6">
        <f>LN(AY52)-LN(AV52)</f>
        <v>-0.030397477184371</v>
      </c>
      <c r="BC52" s="6">
        <f>(AZ52^2)/(O52*(AY52^2))+(AW52^2)/(O52*(AV52^2))</f>
        <v>0.0157804324998492</v>
      </c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</row>
    <row r="53" spans="1:112">
      <c r="A53" s="2" t="s">
        <v>78</v>
      </c>
      <c r="B53" s="2" t="s">
        <v>89</v>
      </c>
      <c r="C53" s="2" t="s">
        <v>82</v>
      </c>
      <c r="D53" s="2" t="s">
        <v>56</v>
      </c>
      <c r="E53" s="2">
        <v>3200</v>
      </c>
      <c r="F53" s="2">
        <v>-1.7</v>
      </c>
      <c r="G53" s="2">
        <v>570</v>
      </c>
      <c r="H53" s="2" t="s">
        <v>88</v>
      </c>
      <c r="I53" s="2">
        <v>2006</v>
      </c>
      <c r="J53" s="2">
        <v>4</v>
      </c>
      <c r="K53" s="2" t="s">
        <v>58</v>
      </c>
      <c r="L53" s="3">
        <v>1.55</v>
      </c>
      <c r="M53" s="4" t="s">
        <v>60</v>
      </c>
      <c r="N53" s="5">
        <v>-11.91</v>
      </c>
      <c r="O53" s="2">
        <v>4</v>
      </c>
      <c r="P53" s="10"/>
      <c r="Q53" s="10"/>
      <c r="R53" s="10"/>
      <c r="S53" s="10"/>
      <c r="T53" s="10"/>
      <c r="U53" s="3"/>
      <c r="V53" s="3"/>
      <c r="W53" s="3"/>
      <c r="X53" s="3"/>
      <c r="Y53" s="10"/>
      <c r="Z53" s="10"/>
      <c r="AA53" s="10"/>
      <c r="AB53" s="10"/>
      <c r="AC53" s="10"/>
      <c r="AD53" s="10"/>
      <c r="AE53" s="10"/>
      <c r="AM53" s="5"/>
      <c r="AV53" s="5">
        <v>1.54</v>
      </c>
      <c r="AW53" s="5">
        <f>AV53*0.177653778456014</f>
        <v>0.273586818822262</v>
      </c>
      <c r="AY53" s="5">
        <v>1.86</v>
      </c>
      <c r="AZ53" s="5">
        <f>AY53*0.177653778456014</f>
        <v>0.330436027928186</v>
      </c>
      <c r="BB53" s="6">
        <f>LN(AY53)-LN(AV53)</f>
        <v>0.188794071299572</v>
      </c>
      <c r="BC53" s="6">
        <f>(AZ53^2)/(O53*(AY53^2))+(AW53^2)/(O53*(AV53^2))</f>
        <v>0.0157804324998492</v>
      </c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</row>
    <row r="54" spans="1:112">
      <c r="A54" s="2" t="s">
        <v>78</v>
      </c>
      <c r="B54" s="2" t="s">
        <v>87</v>
      </c>
      <c r="C54" s="2" t="s">
        <v>80</v>
      </c>
      <c r="D54" s="2" t="s">
        <v>56</v>
      </c>
      <c r="E54" s="2">
        <v>3214</v>
      </c>
      <c r="F54" s="2">
        <v>-1.7</v>
      </c>
      <c r="G54" s="2">
        <v>643</v>
      </c>
      <c r="H54" s="2" t="s">
        <v>88</v>
      </c>
      <c r="I54" s="2">
        <v>2006</v>
      </c>
      <c r="J54" s="2">
        <v>4</v>
      </c>
      <c r="K54" s="2" t="s">
        <v>58</v>
      </c>
      <c r="L54" s="3">
        <v>1.9</v>
      </c>
      <c r="M54" s="4" t="s">
        <v>60</v>
      </c>
      <c r="N54" s="5">
        <v>-9.19</v>
      </c>
      <c r="O54" s="2">
        <v>4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M54" s="5"/>
      <c r="BC54" s="5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</row>
    <row r="55" spans="1:112">
      <c r="A55" s="2" t="s">
        <v>78</v>
      </c>
      <c r="B55" s="2" t="s">
        <v>89</v>
      </c>
      <c r="C55" s="2" t="s">
        <v>82</v>
      </c>
      <c r="D55" s="2" t="s">
        <v>56</v>
      </c>
      <c r="E55" s="2">
        <v>3200</v>
      </c>
      <c r="F55" s="2">
        <v>-1.7</v>
      </c>
      <c r="G55" s="2">
        <v>570</v>
      </c>
      <c r="H55" s="2" t="s">
        <v>88</v>
      </c>
      <c r="I55" s="2">
        <v>2006</v>
      </c>
      <c r="J55" s="2">
        <v>3</v>
      </c>
      <c r="K55" s="2" t="s">
        <v>58</v>
      </c>
      <c r="L55" s="3">
        <v>1.45</v>
      </c>
      <c r="M55" s="4" t="s">
        <v>60</v>
      </c>
      <c r="N55" s="5">
        <v>-2.5</v>
      </c>
      <c r="O55" s="2">
        <v>4</v>
      </c>
      <c r="P55" s="10"/>
      <c r="Q55" s="10"/>
      <c r="R55" s="10"/>
      <c r="S55" s="10"/>
      <c r="T55" s="10"/>
      <c r="U55" s="10"/>
      <c r="V55" s="2"/>
      <c r="W55" s="3"/>
      <c r="X55" s="10"/>
      <c r="Y55" s="10"/>
      <c r="Z55" s="10"/>
      <c r="AA55" s="10"/>
      <c r="AB55" s="10"/>
      <c r="AC55" s="10"/>
      <c r="AD55" s="10"/>
      <c r="AE55" s="10"/>
      <c r="AM55" s="5"/>
      <c r="BC55" s="5"/>
      <c r="BD55" s="5">
        <v>320.291</v>
      </c>
      <c r="BE55" s="5">
        <f>BF55*(O55^0.5)</f>
        <v>21.436</v>
      </c>
      <c r="BF55" s="5">
        <v>10.718</v>
      </c>
      <c r="BG55" s="5">
        <v>348.056</v>
      </c>
      <c r="BH55" s="5">
        <f>BI55*(O55^0.5)</f>
        <v>20.6660000000001</v>
      </c>
      <c r="BI55" s="5">
        <v>10.333</v>
      </c>
      <c r="BJ55" s="6">
        <f>LN(BG55)-LN(BD55)</f>
        <v>0.0831334288057146</v>
      </c>
      <c r="BK55" s="6">
        <f>(BH55^2)/(O55*(BG55^2))+(BE55^2)/(O55*(BD55^2))</f>
        <v>0.00200115632114346</v>
      </c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5">
        <v>524.675</v>
      </c>
      <c r="CC55" s="5">
        <f>CD55*(O55^0.5)</f>
        <v>20.7800000000002</v>
      </c>
      <c r="CD55" s="5">
        <v>10.3900000000001</v>
      </c>
      <c r="CE55" s="5">
        <v>524.675</v>
      </c>
      <c r="CF55" s="5">
        <f>CG55*(O55^0.5)</f>
        <v>20.7800000000002</v>
      </c>
      <c r="CG55" s="5">
        <v>10.3900000000001</v>
      </c>
      <c r="CH55" s="6">
        <f>LN(CE55)-LN(CB55)</f>
        <v>0</v>
      </c>
      <c r="CI55" s="6">
        <f>(CF55^2)/(O55*(CE55^2))+(CC55^2)/(O55*(CB55^2))</f>
        <v>0.000784296629055194</v>
      </c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</row>
    <row r="56" spans="1:112">
      <c r="A56" s="2" t="s">
        <v>78</v>
      </c>
      <c r="B56" s="2" t="s">
        <v>89</v>
      </c>
      <c r="C56" s="2" t="s">
        <v>82</v>
      </c>
      <c r="D56" s="2" t="s">
        <v>56</v>
      </c>
      <c r="E56" s="2">
        <v>3200</v>
      </c>
      <c r="F56" s="2">
        <v>-1.7</v>
      </c>
      <c r="G56" s="2">
        <v>570</v>
      </c>
      <c r="H56" s="2" t="s">
        <v>88</v>
      </c>
      <c r="I56" s="2">
        <v>2006</v>
      </c>
      <c r="J56" s="2">
        <v>3</v>
      </c>
      <c r="K56" s="2" t="s">
        <v>58</v>
      </c>
      <c r="L56" s="3">
        <v>1.45</v>
      </c>
      <c r="M56" s="4" t="s">
        <v>60</v>
      </c>
      <c r="N56" s="5">
        <v>-3.9</v>
      </c>
      <c r="O56" s="2">
        <v>4</v>
      </c>
      <c r="P56" s="10"/>
      <c r="Q56" s="10"/>
      <c r="R56" s="10"/>
      <c r="S56" s="10"/>
      <c r="T56" s="10"/>
      <c r="U56" s="10"/>
      <c r="V56" s="2"/>
      <c r="W56" s="3"/>
      <c r="X56" s="10"/>
      <c r="Y56" s="10"/>
      <c r="Z56" s="10"/>
      <c r="AA56" s="10"/>
      <c r="AB56" s="10"/>
      <c r="AC56" s="10"/>
      <c r="AD56" s="10"/>
      <c r="AE56" s="10"/>
      <c r="AM56" s="5"/>
      <c r="BC56" s="5"/>
      <c r="BD56" s="5">
        <v>315.416</v>
      </c>
      <c r="BE56" s="5">
        <f>BF56*(O56^0.5)</f>
        <v>20.674</v>
      </c>
      <c r="BF56" s="5">
        <v>10.337</v>
      </c>
      <c r="BG56" s="5">
        <v>345.097</v>
      </c>
      <c r="BH56" s="5">
        <f>BI56*(O56^0.5)</f>
        <v>22.966</v>
      </c>
      <c r="BI56" s="5">
        <v>11.483</v>
      </c>
      <c r="BJ56" s="6">
        <f>LN(BG56)-LN(BD56)</f>
        <v>0.0899331344587724</v>
      </c>
      <c r="BK56" s="6">
        <f>(BH56^2)/(O56*(BG56^2))+(BE56^2)/(O56*(BD56^2))</f>
        <v>0.00218124863649108</v>
      </c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</row>
    <row r="57" spans="1:112">
      <c r="A57" s="2" t="s">
        <v>78</v>
      </c>
      <c r="B57" s="2" t="s">
        <v>89</v>
      </c>
      <c r="C57" s="2" t="s">
        <v>82</v>
      </c>
      <c r="D57" s="2" t="s">
        <v>56</v>
      </c>
      <c r="E57" s="2">
        <v>3200</v>
      </c>
      <c r="F57" s="2">
        <v>-1.7</v>
      </c>
      <c r="G57" s="2">
        <v>570</v>
      </c>
      <c r="H57" s="2" t="s">
        <v>88</v>
      </c>
      <c r="I57" s="2">
        <v>2006</v>
      </c>
      <c r="J57" s="2">
        <v>5</v>
      </c>
      <c r="K57" s="4" t="s">
        <v>61</v>
      </c>
      <c r="L57" s="3">
        <v>1.45</v>
      </c>
      <c r="M57" s="4" t="s">
        <v>60</v>
      </c>
      <c r="N57" s="5">
        <v>-17.8</v>
      </c>
      <c r="O57" s="2">
        <v>4</v>
      </c>
      <c r="P57" s="10"/>
      <c r="Q57" s="10"/>
      <c r="R57" s="10"/>
      <c r="S57" s="10"/>
      <c r="T57" s="10"/>
      <c r="U57" s="10"/>
      <c r="V57" s="2"/>
      <c r="W57" s="3"/>
      <c r="X57" s="10"/>
      <c r="Y57" s="10"/>
      <c r="Z57" s="10"/>
      <c r="AA57" s="10"/>
      <c r="AB57" s="10"/>
      <c r="AC57" s="10"/>
      <c r="AD57" s="10"/>
      <c r="AE57" s="10"/>
      <c r="AM57" s="5"/>
      <c r="BC57" s="5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1">
        <v>351.872</v>
      </c>
      <c r="DB57" s="5">
        <f>DC57*(O57^0.5)</f>
        <v>7.48599999999999</v>
      </c>
      <c r="DC57" s="5">
        <v>3.74299999999999</v>
      </c>
      <c r="DD57" s="11">
        <v>467.914</v>
      </c>
      <c r="DE57" s="5">
        <f>DF57*(O57^0.5)</f>
        <v>14.974</v>
      </c>
      <c r="DF57" s="5">
        <v>7.48700000000002</v>
      </c>
      <c r="DG57" s="6">
        <f>LN(DD57)-LN(DA57)</f>
        <v>0.285017045245097</v>
      </c>
      <c r="DH57" s="6">
        <f>(DE57^2)/(O57*(DD57^2))+(DB57^2)/(O57*(DA57^2))</f>
        <v>0.00036917979928122</v>
      </c>
    </row>
    <row r="58" spans="1:112">
      <c r="A58" s="2" t="s">
        <v>78</v>
      </c>
      <c r="B58" s="2" t="s">
        <v>89</v>
      </c>
      <c r="C58" s="2" t="s">
        <v>82</v>
      </c>
      <c r="D58" s="2" t="s">
        <v>56</v>
      </c>
      <c r="E58" s="2">
        <v>3200</v>
      </c>
      <c r="F58" s="2">
        <v>-1.7</v>
      </c>
      <c r="G58" s="2">
        <v>570</v>
      </c>
      <c r="H58" s="2" t="s">
        <v>88</v>
      </c>
      <c r="I58" s="2">
        <v>2006</v>
      </c>
      <c r="J58" s="2">
        <v>5</v>
      </c>
      <c r="K58" s="4" t="s">
        <v>61</v>
      </c>
      <c r="L58" s="3">
        <v>1.45</v>
      </c>
      <c r="M58" s="4" t="s">
        <v>60</v>
      </c>
      <c r="N58" s="5">
        <v>-17.8</v>
      </c>
      <c r="O58" s="2">
        <v>4</v>
      </c>
      <c r="P58" s="10"/>
      <c r="Q58" s="10"/>
      <c r="R58" s="10"/>
      <c r="S58" s="10"/>
      <c r="T58" s="3"/>
      <c r="U58" s="3"/>
      <c r="V58" s="3"/>
      <c r="W58" s="3"/>
      <c r="X58" s="3"/>
      <c r="Y58" s="3"/>
      <c r="Z58" s="10"/>
      <c r="AA58" s="10"/>
      <c r="AB58" s="10"/>
      <c r="AC58" s="10"/>
      <c r="AD58" s="10"/>
      <c r="AE58" s="10"/>
      <c r="AM58" s="5"/>
      <c r="BC58" s="5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1">
        <v>355.615</v>
      </c>
      <c r="DB58" s="5">
        <f>DC58*(O58^0.5)</f>
        <v>14.9739999999999</v>
      </c>
      <c r="DC58" s="5">
        <v>7.48699999999997</v>
      </c>
      <c r="DD58" s="11">
        <v>434.225</v>
      </c>
      <c r="DE58" s="5">
        <f>DF58*(O58^0.5)</f>
        <v>14.972</v>
      </c>
      <c r="DF58" s="5">
        <v>7.48599999999999</v>
      </c>
      <c r="DG58" s="6">
        <f>LN(DD58)-LN(DA58)</f>
        <v>0.199714147962751</v>
      </c>
      <c r="DH58" s="6">
        <f>(DE58^2)/(O58*(DD58^2))+(DB58^2)/(O58*(DA58^2))</f>
        <v>0.000740471422168483</v>
      </c>
    </row>
    <row r="59" ht="13.15" customHeight="1" spans="1:39">
      <c r="A59" s="2" t="s">
        <v>78</v>
      </c>
      <c r="B59" s="2" t="s">
        <v>89</v>
      </c>
      <c r="C59" s="2" t="s">
        <v>82</v>
      </c>
      <c r="D59" s="2" t="s">
        <v>56</v>
      </c>
      <c r="E59" s="2">
        <v>3200</v>
      </c>
      <c r="F59" s="2">
        <v>-1.7</v>
      </c>
      <c r="G59" s="2">
        <v>560</v>
      </c>
      <c r="H59" s="2" t="s">
        <v>88</v>
      </c>
      <c r="I59" s="2">
        <v>2006</v>
      </c>
      <c r="J59" s="2">
        <v>10</v>
      </c>
      <c r="K59" s="4" t="s">
        <v>61</v>
      </c>
      <c r="L59" s="3">
        <v>1.45</v>
      </c>
      <c r="M59" s="4" t="s">
        <v>60</v>
      </c>
      <c r="N59" s="5">
        <v>-17.8</v>
      </c>
      <c r="O59" s="2">
        <v>4</v>
      </c>
      <c r="P59" s="5">
        <v>217.285</v>
      </c>
      <c r="Q59" s="6">
        <f>R59*(O59^0.5)</f>
        <v>52.86</v>
      </c>
      <c r="R59" s="6">
        <v>26.43</v>
      </c>
      <c r="S59" s="5">
        <v>285.286</v>
      </c>
      <c r="T59" s="6">
        <f>U59*(O59^0.5)</f>
        <v>105.714</v>
      </c>
      <c r="U59" s="5">
        <v>52.857</v>
      </c>
      <c r="V59" s="6">
        <f t="shared" ref="V59:V60" si="36">LN(S59)-LN(P59)</f>
        <v>0.272282329974657</v>
      </c>
      <c r="W59" s="6">
        <f t="shared" ref="W59:W60" si="37">(T59^2)/(O59*(S59^2))+(Q59^2)/(O59*(P59^2))</f>
        <v>0.0491233288850515</v>
      </c>
      <c r="AF59" s="2">
        <v>9.53374</v>
      </c>
      <c r="AG59" s="6">
        <f>AH59*(O59^0.5)</f>
        <v>1.61972</v>
      </c>
      <c r="AH59" s="2">
        <v>0.80986</v>
      </c>
      <c r="AI59" s="2">
        <v>8.90798</v>
      </c>
      <c r="AJ59" s="6">
        <f>AK59*(O59^0.5)</f>
        <v>0.662559999999999</v>
      </c>
      <c r="AK59" s="5">
        <v>0.33128</v>
      </c>
      <c r="AL59" s="6">
        <f t="shared" ref="AL59:AL60" si="38">LN(AI59)-LN(AF59)</f>
        <v>-0.0678895813708338</v>
      </c>
      <c r="AM59" s="6">
        <f>(AJ59^2)/(O59*(AI59^2))+(AG59^2)/(O59*(AF59^2))</f>
        <v>0.00859897743731877</v>
      </c>
    </row>
    <row r="60" spans="1:39">
      <c r="A60" s="2" t="s">
        <v>78</v>
      </c>
      <c r="B60" s="2" t="s">
        <v>89</v>
      </c>
      <c r="C60" s="2" t="s">
        <v>82</v>
      </c>
      <c r="D60" s="2" t="s">
        <v>56</v>
      </c>
      <c r="E60" s="2">
        <v>3200</v>
      </c>
      <c r="F60" s="2">
        <v>-1.7</v>
      </c>
      <c r="G60" s="2">
        <v>560</v>
      </c>
      <c r="H60" s="2" t="s">
        <v>88</v>
      </c>
      <c r="I60" s="2">
        <v>2006</v>
      </c>
      <c r="J60" s="2">
        <v>10</v>
      </c>
      <c r="K60" s="4" t="s">
        <v>61</v>
      </c>
      <c r="L60" s="3">
        <v>1.45</v>
      </c>
      <c r="M60" s="4" t="s">
        <v>60</v>
      </c>
      <c r="N60" s="5">
        <v>-17.8</v>
      </c>
      <c r="O60" s="2">
        <v>4</v>
      </c>
      <c r="P60" s="5">
        <v>286.857</v>
      </c>
      <c r="Q60" s="6">
        <f>R60*(O60^0.5)</f>
        <v>50</v>
      </c>
      <c r="R60" s="6">
        <v>25</v>
      </c>
      <c r="S60" s="5">
        <v>337.714</v>
      </c>
      <c r="T60" s="6">
        <f>U60*(O60^0.5)</f>
        <v>71.428</v>
      </c>
      <c r="U60" s="5">
        <v>35.714</v>
      </c>
      <c r="V60" s="6">
        <f t="shared" si="36"/>
        <v>0.163215549698414</v>
      </c>
      <c r="W60" s="6">
        <f t="shared" si="37"/>
        <v>0.0187789018774153</v>
      </c>
      <c r="AF60" s="2">
        <v>9.20245</v>
      </c>
      <c r="AG60" s="6">
        <f>AH60*(O60^0.5)</f>
        <v>1.03068</v>
      </c>
      <c r="AH60" s="2">
        <v>0.51534</v>
      </c>
      <c r="AI60" s="2">
        <v>10.1595</v>
      </c>
      <c r="AJ60" s="6">
        <f>AK60*(O60^0.5)</f>
        <v>0.883400000000002</v>
      </c>
      <c r="AK60" s="5">
        <v>0.441700000000001</v>
      </c>
      <c r="AL60" s="6">
        <f t="shared" si="38"/>
        <v>0.0989394753908188</v>
      </c>
      <c r="AM60" s="6">
        <f>(AJ60^2)/(O60*(AI60^2))+(AG60^2)/(O60*(AF60^2))</f>
        <v>0.00502624439464222</v>
      </c>
    </row>
    <row r="61" spans="1:79">
      <c r="A61" s="2" t="s">
        <v>78</v>
      </c>
      <c r="B61" s="2" t="s">
        <v>89</v>
      </c>
      <c r="C61" s="2" t="s">
        <v>93</v>
      </c>
      <c r="D61" s="2" t="s">
        <v>56</v>
      </c>
      <c r="E61" s="2">
        <v>3200</v>
      </c>
      <c r="F61" s="2">
        <v>-1.27</v>
      </c>
      <c r="G61" s="2">
        <v>426</v>
      </c>
      <c r="H61" s="2" t="s">
        <v>88</v>
      </c>
      <c r="I61" s="2">
        <v>2006</v>
      </c>
      <c r="J61" s="2">
        <v>7</v>
      </c>
      <c r="K61" s="4" t="s">
        <v>61</v>
      </c>
      <c r="L61" s="3">
        <v>2.3</v>
      </c>
      <c r="M61" s="4" t="s">
        <v>59</v>
      </c>
      <c r="N61" s="5">
        <v>-4.9</v>
      </c>
      <c r="O61" s="2">
        <v>4</v>
      </c>
      <c r="BL61" s="5">
        <v>2.05769</v>
      </c>
      <c r="BM61" s="5">
        <f>BL61*0.09</f>
        <v>0.1851921</v>
      </c>
      <c r="BO61" s="5">
        <v>1.84615</v>
      </c>
      <c r="BP61" s="5">
        <f>BO61*0.09</f>
        <v>0.1661535</v>
      </c>
      <c r="BR61" s="6">
        <f>LN(BO61)-LN(BL61)</f>
        <v>-0.108481604833617</v>
      </c>
      <c r="BS61" s="6">
        <f>(BP61^2)/(O61*(BO61^2))+(BM61^2)/(O61*(BL61^2))</f>
        <v>0.00405</v>
      </c>
      <c r="BT61" s="5">
        <v>1.36538</v>
      </c>
      <c r="BU61" s="5">
        <f>BT61*0.19</f>
        <v>0.2594222</v>
      </c>
      <c r="BW61" s="5">
        <v>1.97115</v>
      </c>
      <c r="BX61" s="5">
        <f>BW61*0.19</f>
        <v>0.3745185</v>
      </c>
      <c r="BZ61" s="10">
        <f>LN(BW61)-LN(BT61)</f>
        <v>0.367184350603135</v>
      </c>
      <c r="CA61" s="10">
        <f>(BX61^2)/(O61*(BW61^2))+(BU61^2)/(O61*(BT61^2))</f>
        <v>0.01805</v>
      </c>
    </row>
    <row r="62" spans="1:112">
      <c r="A62" s="2" t="s">
        <v>90</v>
      </c>
      <c r="B62" s="2" t="s">
        <v>94</v>
      </c>
      <c r="C62" s="2" t="s">
        <v>95</v>
      </c>
      <c r="D62" s="2" t="s">
        <v>56</v>
      </c>
      <c r="E62" s="1">
        <v>4327</v>
      </c>
      <c r="F62" s="2">
        <v>1.3</v>
      </c>
      <c r="G62" s="2">
        <v>476.8</v>
      </c>
      <c r="H62" s="2" t="s">
        <v>57</v>
      </c>
      <c r="I62" s="2">
        <v>2014</v>
      </c>
      <c r="J62" s="2">
        <v>3</v>
      </c>
      <c r="K62" s="2" t="s">
        <v>58</v>
      </c>
      <c r="L62" s="3">
        <v>1.91</v>
      </c>
      <c r="M62" s="4" t="s">
        <v>60</v>
      </c>
      <c r="N62" s="5">
        <v>-2</v>
      </c>
      <c r="O62" s="2">
        <v>3</v>
      </c>
      <c r="P62" s="6">
        <v>18.22945</v>
      </c>
      <c r="Q62" s="6">
        <f>P62*0.233878078976262</f>
        <v>4.26346874679382</v>
      </c>
      <c r="R62" s="6"/>
      <c r="S62" s="6">
        <v>18.271925</v>
      </c>
      <c r="T62" s="6">
        <f>S62*0.233878078976262</f>
        <v>4.27340271819834</v>
      </c>
      <c r="U62" s="6"/>
      <c r="V62" s="6">
        <f t="shared" ref="V62:V67" si="39">LN(S62)-LN(P62)</f>
        <v>0.00232731063811764</v>
      </c>
      <c r="W62" s="6">
        <f t="shared" ref="W62:W67" si="40">(T62^2)/(O62*(S62^2))+(Q62^2)/(O62*(P62^2))</f>
        <v>0.0364659705504178</v>
      </c>
      <c r="AE62" s="5"/>
      <c r="AM62" s="5"/>
      <c r="BC62" s="5"/>
      <c r="BK62" s="5"/>
      <c r="BS62" s="5"/>
      <c r="CH62" s="5"/>
      <c r="CI62" s="5"/>
      <c r="CS62" s="5">
        <v>0.70073375</v>
      </c>
      <c r="CT62" s="5">
        <f>CS62*0.286204573369976</f>
        <v>0.200553203964693</v>
      </c>
      <c r="CV62" s="5">
        <v>0.63382</v>
      </c>
      <c r="CW62" s="5">
        <f>CV62*0.286204573369976</f>
        <v>0.181402182693358</v>
      </c>
      <c r="CY62" s="6">
        <f t="shared" ref="CY62:CY67" si="41">LN(CV62)-LN(CS62)</f>
        <v>-0.10036299788138</v>
      </c>
      <c r="CZ62" s="6">
        <f t="shared" ref="CZ62:CZ67" si="42">(CW62^2)/(O62*(CV62^2))+(CT62^2)/(O62*(CS62^2))</f>
        <v>0.0546087052119267</v>
      </c>
      <c r="DH62" s="5"/>
    </row>
    <row r="63" spans="1:112">
      <c r="A63" s="2" t="s">
        <v>90</v>
      </c>
      <c r="B63" s="2" t="s">
        <v>94</v>
      </c>
      <c r="C63" s="2" t="s">
        <v>95</v>
      </c>
      <c r="D63" s="2" t="s">
        <v>56</v>
      </c>
      <c r="E63" s="1">
        <v>4327</v>
      </c>
      <c r="F63" s="2">
        <v>1.3</v>
      </c>
      <c r="G63" s="2">
        <v>476.8</v>
      </c>
      <c r="H63" s="2" t="s">
        <v>57</v>
      </c>
      <c r="I63" s="2">
        <v>2014</v>
      </c>
      <c r="J63" s="2">
        <v>3</v>
      </c>
      <c r="K63" s="2" t="s">
        <v>58</v>
      </c>
      <c r="L63" s="3">
        <v>3.51</v>
      </c>
      <c r="M63" s="4" t="s">
        <v>59</v>
      </c>
      <c r="N63" s="5">
        <v>-4</v>
      </c>
      <c r="O63" s="2">
        <v>3</v>
      </c>
      <c r="P63" s="6">
        <v>18.22945</v>
      </c>
      <c r="Q63" s="6">
        <f t="shared" ref="Q63:Q67" si="43">P63*0.233878078976262</f>
        <v>4.26346874679382</v>
      </c>
      <c r="R63" s="6"/>
      <c r="S63" s="6">
        <v>19.100575</v>
      </c>
      <c r="T63" s="6">
        <f t="shared" ref="T63:T67" si="44">S63*0.233878078976262</f>
        <v>4.46720578834202</v>
      </c>
      <c r="U63" s="6"/>
      <c r="V63" s="6">
        <f t="shared" si="39"/>
        <v>0.046680021125411</v>
      </c>
      <c r="W63" s="6">
        <f t="shared" si="40"/>
        <v>0.0364659705504178</v>
      </c>
      <c r="AE63" s="5"/>
      <c r="AM63" s="5"/>
      <c r="BC63" s="5"/>
      <c r="BK63" s="5"/>
      <c r="BS63" s="5"/>
      <c r="CH63" s="5"/>
      <c r="CI63" s="5"/>
      <c r="CS63" s="5">
        <v>0.70073375</v>
      </c>
      <c r="CT63" s="5">
        <f t="shared" ref="CT63:CT67" si="45">CS63*0.286204573369976</f>
        <v>0.200553203964693</v>
      </c>
      <c r="CV63" s="5">
        <v>0.703506</v>
      </c>
      <c r="CW63" s="5">
        <f t="shared" ref="CW63:CW67" si="46">CV63*0.286204573369976</f>
        <v>0.201346634593218</v>
      </c>
      <c r="CY63" s="6">
        <f t="shared" si="41"/>
        <v>0.00394840496658938</v>
      </c>
      <c r="CZ63" s="6">
        <f t="shared" si="42"/>
        <v>0.0546087052119267</v>
      </c>
      <c r="DH63" s="5"/>
    </row>
    <row r="64" spans="1:112">
      <c r="A64" s="2" t="s">
        <v>90</v>
      </c>
      <c r="B64" s="2" t="s">
        <v>94</v>
      </c>
      <c r="C64" s="2" t="s">
        <v>95</v>
      </c>
      <c r="D64" s="2" t="s">
        <v>56</v>
      </c>
      <c r="E64" s="1">
        <v>4327</v>
      </c>
      <c r="F64" s="2">
        <v>1.3</v>
      </c>
      <c r="G64" s="2">
        <v>476.8</v>
      </c>
      <c r="H64" s="2" t="s">
        <v>57</v>
      </c>
      <c r="I64" s="2">
        <v>2014</v>
      </c>
      <c r="J64" s="2">
        <v>3</v>
      </c>
      <c r="K64" s="2" t="s">
        <v>58</v>
      </c>
      <c r="L64" s="3">
        <v>1.91</v>
      </c>
      <c r="M64" s="4" t="s">
        <v>60</v>
      </c>
      <c r="N64" s="5">
        <v>-2</v>
      </c>
      <c r="O64" s="2">
        <v>3</v>
      </c>
      <c r="P64" s="6">
        <v>18.7606</v>
      </c>
      <c r="Q64" s="6">
        <f t="shared" si="43"/>
        <v>4.38769308844206</v>
      </c>
      <c r="R64" s="6"/>
      <c r="S64" s="6">
        <v>20.5878</v>
      </c>
      <c r="T64" s="6">
        <f t="shared" si="44"/>
        <v>4.81503511434749</v>
      </c>
      <c r="U64" s="6"/>
      <c r="V64" s="6">
        <f t="shared" si="39"/>
        <v>0.0929397413375215</v>
      </c>
      <c r="W64" s="6">
        <f t="shared" si="40"/>
        <v>0.0364659705504178</v>
      </c>
      <c r="AE64" s="5"/>
      <c r="AM64" s="5"/>
      <c r="BC64" s="5"/>
      <c r="BK64" s="5"/>
      <c r="BS64" s="5"/>
      <c r="CH64" s="5"/>
      <c r="CI64" s="5"/>
      <c r="CS64" s="5">
        <v>0.71391375</v>
      </c>
      <c r="CT64" s="5">
        <f t="shared" si="45"/>
        <v>0.20432538024171</v>
      </c>
      <c r="CV64" s="5">
        <v>0.8583405</v>
      </c>
      <c r="CW64" s="5">
        <f t="shared" si="46"/>
        <v>0.245660976608672</v>
      </c>
      <c r="CY64" s="6">
        <f t="shared" si="41"/>
        <v>0.184238717185881</v>
      </c>
      <c r="CZ64" s="6">
        <f t="shared" si="42"/>
        <v>0.0546087052119267</v>
      </c>
      <c r="DH64" s="5"/>
    </row>
    <row r="65" spans="1:112">
      <c r="A65" s="2" t="s">
        <v>90</v>
      </c>
      <c r="B65" s="2" t="s">
        <v>94</v>
      </c>
      <c r="C65" s="2" t="s">
        <v>95</v>
      </c>
      <c r="D65" s="2" t="s">
        <v>56</v>
      </c>
      <c r="E65" s="1">
        <v>4327</v>
      </c>
      <c r="F65" s="2">
        <v>1.3</v>
      </c>
      <c r="G65" s="2">
        <v>476.8</v>
      </c>
      <c r="H65" s="2" t="s">
        <v>57</v>
      </c>
      <c r="I65" s="2">
        <v>2014</v>
      </c>
      <c r="J65" s="2">
        <v>3</v>
      </c>
      <c r="K65" s="2" t="s">
        <v>58</v>
      </c>
      <c r="L65" s="3">
        <v>3.51</v>
      </c>
      <c r="M65" s="4" t="s">
        <v>59</v>
      </c>
      <c r="N65" s="5">
        <v>-4</v>
      </c>
      <c r="O65" s="2">
        <v>3</v>
      </c>
      <c r="P65" s="6">
        <v>18.7606</v>
      </c>
      <c r="Q65" s="6">
        <f t="shared" si="43"/>
        <v>4.38769308844206</v>
      </c>
      <c r="R65" s="6"/>
      <c r="S65" s="6">
        <v>19.9717</v>
      </c>
      <c r="T65" s="6">
        <f t="shared" si="44"/>
        <v>4.67094282989021</v>
      </c>
      <c r="U65" s="6"/>
      <c r="V65" s="6">
        <f t="shared" si="39"/>
        <v>0.062557345487039</v>
      </c>
      <c r="W65" s="6">
        <f t="shared" si="40"/>
        <v>0.0364659705504178</v>
      </c>
      <c r="AE65" s="5"/>
      <c r="AM65" s="5"/>
      <c r="BC65" s="5"/>
      <c r="BK65" s="5"/>
      <c r="BS65" s="5"/>
      <c r="CH65" s="5"/>
      <c r="CI65" s="5"/>
      <c r="CS65" s="5">
        <v>0.71391375</v>
      </c>
      <c r="CT65" s="5">
        <f t="shared" si="45"/>
        <v>0.20432538024171</v>
      </c>
      <c r="CV65" s="5">
        <v>0.81204075</v>
      </c>
      <c r="CW65" s="5">
        <f t="shared" si="46"/>
        <v>0.232409776412785</v>
      </c>
      <c r="CY65" s="6">
        <f t="shared" si="41"/>
        <v>0.128788366907979</v>
      </c>
      <c r="CZ65" s="6">
        <f t="shared" si="42"/>
        <v>0.0546087052119267</v>
      </c>
      <c r="DH65" s="5"/>
    </row>
    <row r="66" spans="1:112">
      <c r="A66" s="2" t="s">
        <v>90</v>
      </c>
      <c r="B66" s="2" t="s">
        <v>94</v>
      </c>
      <c r="C66" s="2" t="s">
        <v>95</v>
      </c>
      <c r="D66" s="2" t="s">
        <v>56</v>
      </c>
      <c r="E66" s="1">
        <v>4327</v>
      </c>
      <c r="F66" s="2">
        <v>1.3</v>
      </c>
      <c r="G66" s="2">
        <v>476.8</v>
      </c>
      <c r="H66" s="2" t="s">
        <v>57</v>
      </c>
      <c r="I66" s="2">
        <v>2014</v>
      </c>
      <c r="J66" s="2">
        <v>3</v>
      </c>
      <c r="K66" s="2" t="s">
        <v>58</v>
      </c>
      <c r="L66" s="3">
        <v>1.91</v>
      </c>
      <c r="M66" s="4" t="s">
        <v>60</v>
      </c>
      <c r="N66" s="5">
        <v>-2</v>
      </c>
      <c r="O66" s="2">
        <v>3</v>
      </c>
      <c r="P66" s="6">
        <v>20.0354</v>
      </c>
      <c r="Q66" s="6">
        <f t="shared" si="43"/>
        <v>4.685840863521</v>
      </c>
      <c r="R66" s="6"/>
      <c r="S66" s="6">
        <v>21.9901</v>
      </c>
      <c r="T66" s="6">
        <f t="shared" si="44"/>
        <v>5.1430023444959</v>
      </c>
      <c r="U66" s="6"/>
      <c r="V66" s="6">
        <f t="shared" si="39"/>
        <v>0.0930916431279791</v>
      </c>
      <c r="W66" s="6">
        <f t="shared" si="40"/>
        <v>0.0364659705504178</v>
      </c>
      <c r="AE66" s="5"/>
      <c r="AM66" s="5"/>
      <c r="BC66" s="5"/>
      <c r="BK66" s="5"/>
      <c r="BS66" s="5"/>
      <c r="CH66" s="5"/>
      <c r="CI66" s="5"/>
      <c r="CS66" s="5">
        <v>0.83019025</v>
      </c>
      <c r="CT66" s="5">
        <f t="shared" si="45"/>
        <v>0.237604246317164</v>
      </c>
      <c r="CV66" s="5">
        <v>0.977196</v>
      </c>
      <c r="CW66" s="5">
        <f t="shared" si="46"/>
        <v>0.279677964278847</v>
      </c>
      <c r="CY66" s="6">
        <f t="shared" si="41"/>
        <v>0.163032354655391</v>
      </c>
      <c r="CZ66" s="6">
        <f t="shared" si="42"/>
        <v>0.0546087052119267</v>
      </c>
      <c r="DH66" s="5"/>
    </row>
    <row r="67" spans="1:112">
      <c r="A67" s="2" t="s">
        <v>90</v>
      </c>
      <c r="B67" s="2" t="s">
        <v>94</v>
      </c>
      <c r="C67" s="2" t="s">
        <v>95</v>
      </c>
      <c r="D67" s="2" t="s">
        <v>56</v>
      </c>
      <c r="E67" s="1">
        <v>4327</v>
      </c>
      <c r="F67" s="2">
        <v>1.3</v>
      </c>
      <c r="G67" s="2">
        <v>476.8</v>
      </c>
      <c r="H67" s="2" t="s">
        <v>57</v>
      </c>
      <c r="I67" s="2">
        <v>2014</v>
      </c>
      <c r="J67" s="2">
        <v>3</v>
      </c>
      <c r="K67" s="2" t="s">
        <v>58</v>
      </c>
      <c r="L67" s="3">
        <v>3.51</v>
      </c>
      <c r="M67" s="4" t="s">
        <v>59</v>
      </c>
      <c r="N67" s="5">
        <v>-4</v>
      </c>
      <c r="O67" s="2">
        <v>3</v>
      </c>
      <c r="P67" s="6">
        <v>20.0354</v>
      </c>
      <c r="Q67" s="6">
        <f t="shared" si="43"/>
        <v>4.685840863521</v>
      </c>
      <c r="R67" s="6"/>
      <c r="S67" s="6">
        <v>20.035425</v>
      </c>
      <c r="T67" s="6">
        <f t="shared" si="44"/>
        <v>4.68584671047297</v>
      </c>
      <c r="U67" s="6"/>
      <c r="V67" s="6">
        <f t="shared" si="39"/>
        <v>1.24779063082059e-6</v>
      </c>
      <c r="W67" s="6">
        <f t="shared" si="40"/>
        <v>0.0364659705504178</v>
      </c>
      <c r="AE67" s="5"/>
      <c r="AM67" s="5"/>
      <c r="BC67" s="5"/>
      <c r="BK67" s="5"/>
      <c r="BS67" s="5"/>
      <c r="CH67" s="5"/>
      <c r="CI67" s="5"/>
      <c r="CS67" s="5">
        <v>0.83019025</v>
      </c>
      <c r="CT67" s="5">
        <f t="shared" si="45"/>
        <v>0.237604246317164</v>
      </c>
      <c r="CV67" s="5">
        <v>0.8252265</v>
      </c>
      <c r="CW67" s="5">
        <f t="shared" si="46"/>
        <v>0.236183598366099</v>
      </c>
      <c r="CY67" s="6">
        <f t="shared" si="41"/>
        <v>-0.00599699728342126</v>
      </c>
      <c r="CZ67" s="6">
        <f t="shared" si="42"/>
        <v>0.0546087052119267</v>
      </c>
      <c r="DH67" s="5"/>
    </row>
    <row r="68" spans="1:112">
      <c r="A68" s="1" t="s">
        <v>73</v>
      </c>
      <c r="B68" s="1" t="s">
        <v>96</v>
      </c>
      <c r="C68" s="1" t="s">
        <v>97</v>
      </c>
      <c r="D68" s="1" t="s">
        <v>56</v>
      </c>
      <c r="E68" s="1">
        <v>4967</v>
      </c>
      <c r="F68" s="1">
        <v>-5.3</v>
      </c>
      <c r="G68" s="1">
        <v>270</v>
      </c>
      <c r="H68" s="1" t="s">
        <v>57</v>
      </c>
      <c r="I68" s="1">
        <v>2012</v>
      </c>
      <c r="J68" s="1">
        <v>2</v>
      </c>
      <c r="K68" s="2" t="s">
        <v>58</v>
      </c>
      <c r="L68" s="3">
        <v>2.6</v>
      </c>
      <c r="M68" s="4" t="s">
        <v>59</v>
      </c>
      <c r="N68" s="5">
        <v>-1.8</v>
      </c>
      <c r="O68" s="2">
        <v>3</v>
      </c>
      <c r="V68" s="5"/>
      <c r="W68" s="5"/>
      <c r="X68" s="6">
        <v>0.0540541</v>
      </c>
      <c r="Y68" s="6">
        <f>X68/10</f>
        <v>0.00540541</v>
      </c>
      <c r="Z68" s="6"/>
      <c r="AA68" s="6">
        <v>0.0810811</v>
      </c>
      <c r="AB68" s="6">
        <f>AA68/10</f>
        <v>0.00810811</v>
      </c>
      <c r="AC68" s="6"/>
      <c r="AD68" s="6">
        <f>LN(AA68)-LN(X68)</f>
        <v>0.405464491441831</v>
      </c>
      <c r="AE68" s="6">
        <f>(AB68^2)/(O68*(AA68^2))+(Y68^2)/(O68*(X68^2))</f>
        <v>0.00666666666666667</v>
      </c>
      <c r="AM68" s="5"/>
      <c r="BC68" s="5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</row>
    <row r="69" ht="13.5" customHeight="1" spans="1:112">
      <c r="A69" s="2" t="s">
        <v>98</v>
      </c>
      <c r="B69" s="2" t="s">
        <v>99</v>
      </c>
      <c r="C69" s="2" t="s">
        <v>100</v>
      </c>
      <c r="D69" s="2" t="s">
        <v>56</v>
      </c>
      <c r="E69" s="2">
        <v>3100</v>
      </c>
      <c r="F69" s="2">
        <v>1.4</v>
      </c>
      <c r="G69" s="2">
        <v>350</v>
      </c>
      <c r="H69" s="2" t="s">
        <v>57</v>
      </c>
      <c r="I69" s="2">
        <v>2015</v>
      </c>
      <c r="J69" s="2">
        <v>1</v>
      </c>
      <c r="K69" s="2" t="s">
        <v>58</v>
      </c>
      <c r="L69" s="3">
        <v>1.72</v>
      </c>
      <c r="M69" s="4" t="s">
        <v>60</v>
      </c>
      <c r="N69" s="5">
        <v>-6.005</v>
      </c>
      <c r="O69" s="2">
        <v>3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M69" s="5"/>
      <c r="BC69" s="5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5">
        <v>146.7213</v>
      </c>
      <c r="CC69" s="5">
        <f t="shared" ref="CC69:CC70" si="47">CB69*0.294645413711549</f>
        <v>43.2307581387963</v>
      </c>
      <c r="CE69" s="5">
        <v>147.267666666667</v>
      </c>
      <c r="CF69" s="5">
        <f t="shared" ref="CF69:CF70" si="48">CE69*0.294645413711549</f>
        <v>43.3917425713345</v>
      </c>
      <c r="CH69" s="6">
        <f>LN(CE69)-LN(CB69)</f>
        <v>0.00371692381445321</v>
      </c>
      <c r="CI69" s="6">
        <f>(CF69^2)/(O69*(CE69^2))+(CC69^2)/(O69*(CB69^2))</f>
        <v>0.0578772798808332</v>
      </c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</row>
    <row r="70" spans="1:112">
      <c r="A70" s="2" t="s">
        <v>98</v>
      </c>
      <c r="B70" s="2" t="s">
        <v>99</v>
      </c>
      <c r="C70" s="2" t="s">
        <v>100</v>
      </c>
      <c r="D70" s="2" t="s">
        <v>56</v>
      </c>
      <c r="E70" s="2">
        <v>3100</v>
      </c>
      <c r="F70" s="2">
        <v>1.4</v>
      </c>
      <c r="G70" s="2">
        <v>350</v>
      </c>
      <c r="H70" s="2" t="s">
        <v>57</v>
      </c>
      <c r="I70" s="2">
        <v>2015</v>
      </c>
      <c r="J70" s="2">
        <v>1</v>
      </c>
      <c r="K70" s="2" t="s">
        <v>58</v>
      </c>
      <c r="L70" s="3">
        <v>1.72</v>
      </c>
      <c r="M70" s="4" t="s">
        <v>60</v>
      </c>
      <c r="N70" s="5">
        <v>-6.07</v>
      </c>
      <c r="O70" s="2">
        <v>3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M70" s="5"/>
      <c r="BC70" s="5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5">
        <v>107.103866666667</v>
      </c>
      <c r="CC70" s="5">
        <f t="shared" si="47"/>
        <v>31.5576631041066</v>
      </c>
      <c r="CE70" s="5">
        <v>106.830766666667</v>
      </c>
      <c r="CF70" s="5">
        <f t="shared" si="48"/>
        <v>31.477195441622</v>
      </c>
      <c r="CH70" s="6">
        <f>LN(CE70)-LN(CB70)</f>
        <v>-0.00255311768920219</v>
      </c>
      <c r="CI70" s="6">
        <f>(CF70^2)/(O70*(CE70^2))+(CC70^2)/(O70*(CB70^2))</f>
        <v>0.0578772798808333</v>
      </c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</row>
    <row r="71" spans="1:112">
      <c r="A71" s="2" t="s">
        <v>78</v>
      </c>
      <c r="B71" s="2" t="s">
        <v>101</v>
      </c>
      <c r="C71" s="2" t="s">
        <v>102</v>
      </c>
      <c r="D71" s="2" t="s">
        <v>56</v>
      </c>
      <c r="E71" s="2">
        <v>3140</v>
      </c>
      <c r="F71" s="2">
        <v>1.34</v>
      </c>
      <c r="G71" s="2">
        <v>408.45</v>
      </c>
      <c r="H71" s="2" t="s">
        <v>57</v>
      </c>
      <c r="I71" s="2">
        <v>2010</v>
      </c>
      <c r="J71" s="2">
        <v>4</v>
      </c>
      <c r="K71" s="2" t="s">
        <v>58</v>
      </c>
      <c r="L71" s="3">
        <v>1.03</v>
      </c>
      <c r="M71" s="4" t="s">
        <v>60</v>
      </c>
      <c r="N71" s="5">
        <v>-3.5</v>
      </c>
      <c r="O71" s="2">
        <v>6</v>
      </c>
      <c r="P71" s="6">
        <v>330.396</v>
      </c>
      <c r="Q71" s="6">
        <f>R71*(O71^0.5)</f>
        <v>25.8984550504465</v>
      </c>
      <c r="R71" s="6">
        <v>10.573</v>
      </c>
      <c r="S71" s="6">
        <v>377.974</v>
      </c>
      <c r="T71" s="6">
        <f>U71*(O71^0.5)</f>
        <v>64.7424633915021</v>
      </c>
      <c r="U71" s="6">
        <v>26.431</v>
      </c>
      <c r="V71" s="6">
        <f>LN(S71)-LN(P71)</f>
        <v>0.134533475149133</v>
      </c>
      <c r="W71" s="6">
        <f>(T71^2)/(O71*(S71^2))+(Q71^2)/(O71*(P71^2))</f>
        <v>0.00591400134873929</v>
      </c>
      <c r="X71" s="6">
        <v>1852.65</v>
      </c>
      <c r="Y71" s="6">
        <f>Z71*(O71^0.5)</f>
        <v>354.514650473009</v>
      </c>
      <c r="Z71" s="6">
        <v>144.73</v>
      </c>
      <c r="AA71" s="6">
        <v>2248.26</v>
      </c>
      <c r="AB71" s="6">
        <f>AC71*(O71^0.5)</f>
        <v>193.362720295303</v>
      </c>
      <c r="AC71" s="6">
        <v>78.9399999999996</v>
      </c>
      <c r="AD71" s="6">
        <f>LN(AA71)-LN(X71)</f>
        <v>0.193539537136525</v>
      </c>
      <c r="AE71" s="6">
        <f>(AB71^2)/(O71*(AA71^2))+(Y71^2)/(O71*(X71^2))</f>
        <v>0.00733564148843512</v>
      </c>
      <c r="AM71" s="5"/>
      <c r="AV71" s="5">
        <v>262.32175</v>
      </c>
      <c r="AW71" s="5">
        <f>AV71*0.177653778456014</f>
        <v>46.6024500586939</v>
      </c>
      <c r="AX71" s="5">
        <v>11.99725</v>
      </c>
      <c r="AY71" s="5">
        <v>209.7925</v>
      </c>
      <c r="AZ71" s="5">
        <f>AY71*0.177653778456014</f>
        <v>37.2704303167333</v>
      </c>
      <c r="BA71" s="5">
        <v>13.78075</v>
      </c>
      <c r="BB71" s="6">
        <f>LN(AY71)-LN(AV71)</f>
        <v>-0.223452856763907</v>
      </c>
      <c r="BC71" s="6">
        <f>(AZ71^2)/(O71*(AY71^2))+(AW71^2)/(O71*(AV71^2))</f>
        <v>0.0105202883332328</v>
      </c>
      <c r="BD71" s="5">
        <v>4.11215</v>
      </c>
      <c r="BE71" s="5">
        <f>BF71*(O71^0.5)</f>
        <v>0.36627220123837</v>
      </c>
      <c r="BF71" s="5">
        <v>0.14953</v>
      </c>
      <c r="BG71" s="5">
        <v>4</v>
      </c>
      <c r="BH71" s="5">
        <f>BI71*(O71^0.5)</f>
        <v>0.274710274653133</v>
      </c>
      <c r="BI71" s="5">
        <v>0.11215</v>
      </c>
      <c r="BJ71" s="6">
        <f>LN(BG71)-LN(BD71)</f>
        <v>-0.0276516449668671</v>
      </c>
      <c r="BK71" s="6">
        <f>(BH71^2)/(O71*(BG71^2))+(BE71^2)/(O71*(BD71^2))</f>
        <v>0.00210836722187191</v>
      </c>
      <c r="BL71" s="5">
        <v>2.31776</v>
      </c>
      <c r="BM71" s="5">
        <f>BN71*(O71^0.5)</f>
        <v>0.183123853170471</v>
      </c>
      <c r="BN71" s="5">
        <v>0.0747600000000004</v>
      </c>
      <c r="BO71" s="5">
        <v>2.09346</v>
      </c>
      <c r="BP71" s="5">
        <f>BQ71*(O71^0.5)</f>
        <v>0.18312385317047</v>
      </c>
      <c r="BQ71" s="5">
        <v>0.0747599999999999</v>
      </c>
      <c r="BR71" s="6">
        <f>LN(BO71)-LN(BL71)</f>
        <v>-0.101783002489316</v>
      </c>
      <c r="BS71" s="6">
        <f>(BP71^2)/(O71*(BO71^2))+(BM71^2)/(O71*(BL71^2))</f>
        <v>0.00231569402139403</v>
      </c>
      <c r="CB71" s="5">
        <v>3.38202</v>
      </c>
      <c r="CC71" s="5">
        <f>CD71*(O71^0.5)</f>
        <v>0.313534687076247</v>
      </c>
      <c r="CD71" s="5">
        <v>0.128</v>
      </c>
      <c r="CE71" s="5">
        <v>4.28199</v>
      </c>
      <c r="CF71" s="5">
        <f>CG71*(O71^0.5)</f>
        <v>0.470277535716941</v>
      </c>
      <c r="CG71" s="5">
        <v>0.19199</v>
      </c>
      <c r="CH71" s="6">
        <f>LN(CE71)-LN(CB71)</f>
        <v>0.235944690687996</v>
      </c>
      <c r="CI71" s="6">
        <f>(CF71^2)/(O71*(CE71^2))+(CC71^2)/(O71*(CB71^2))</f>
        <v>0.00344273419376351</v>
      </c>
      <c r="DH71" s="5"/>
    </row>
    <row r="72" spans="1:112">
      <c r="A72" s="2" t="s">
        <v>78</v>
      </c>
      <c r="B72" s="2" t="s">
        <v>101</v>
      </c>
      <c r="C72" s="2" t="s">
        <v>102</v>
      </c>
      <c r="D72" s="2" t="s">
        <v>56</v>
      </c>
      <c r="E72" s="2">
        <v>3140</v>
      </c>
      <c r="F72" s="2">
        <v>0.8</v>
      </c>
      <c r="G72" s="2">
        <v>398.2</v>
      </c>
      <c r="H72" s="2" t="s">
        <v>57</v>
      </c>
      <c r="I72" s="2">
        <v>2010</v>
      </c>
      <c r="J72" s="2">
        <v>3</v>
      </c>
      <c r="K72" s="2" t="s">
        <v>58</v>
      </c>
      <c r="L72" s="3">
        <v>0.98</v>
      </c>
      <c r="M72" s="4" t="s">
        <v>60</v>
      </c>
      <c r="N72" s="5">
        <v>-4.25</v>
      </c>
      <c r="O72" s="2">
        <v>6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M72" s="5"/>
      <c r="BC72" s="5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3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J72" s="5">
        <v>-6.94434846153846</v>
      </c>
      <c r="CK72" s="5">
        <f>ABS(CJ72*0.286204573369976)</f>
        <v>1.98750428876706</v>
      </c>
      <c r="CM72" s="5">
        <v>-8.18698857142857</v>
      </c>
      <c r="CN72" s="5">
        <f>ABS(CM72*0.286204573369976)</f>
        <v>2.34315357127058</v>
      </c>
      <c r="CP72" s="5">
        <f>(((O72-1)*(CN72^2)+(O72-1)*(CK72^2))/(O72+O72-2))^0.5</f>
        <v>2.17261846126115</v>
      </c>
      <c r="CQ72" s="5">
        <f>(CM72-CJ72)/CP72</f>
        <v>-0.571955054256874</v>
      </c>
      <c r="CR72" s="5">
        <f>((O72+O72)/(O72*O72))+(CQ72^2)/(2*(O72+O72))</f>
        <v>0.346963857670416</v>
      </c>
      <c r="CS72" s="5">
        <v>14.24616</v>
      </c>
      <c r="CT72" s="5">
        <f>CS72*0.286204573369976</f>
        <v>4.07731614496042</v>
      </c>
      <c r="CV72" s="5">
        <v>17.2486371428571</v>
      </c>
      <c r="CW72" s="5">
        <f>CV72*0.286204573369976</f>
        <v>4.93663883468494</v>
      </c>
      <c r="CY72" s="6">
        <f>LN(CV72)-LN(CS72)</f>
        <v>0.191245737429139</v>
      </c>
      <c r="CZ72" s="6">
        <f>(CW72^2)/(O72*(CV72^2))+(CT72^2)/(O72*(CS72^2))</f>
        <v>0.0273043526059633</v>
      </c>
      <c r="DA72" s="10"/>
      <c r="DB72" s="10"/>
      <c r="DC72" s="10"/>
      <c r="DD72" s="10"/>
      <c r="DE72" s="10"/>
      <c r="DF72" s="10"/>
      <c r="DG72" s="10"/>
      <c r="DH72" s="10"/>
    </row>
    <row r="73" spans="1:112">
      <c r="A73" s="2" t="s">
        <v>90</v>
      </c>
      <c r="B73" s="2" t="s">
        <v>103</v>
      </c>
      <c r="C73" s="2" t="s">
        <v>104</v>
      </c>
      <c r="D73" s="2" t="s">
        <v>56</v>
      </c>
      <c r="E73" s="2">
        <v>4333</v>
      </c>
      <c r="F73" s="2">
        <v>1.3</v>
      </c>
      <c r="G73" s="2">
        <v>470</v>
      </c>
      <c r="H73" s="2" t="s">
        <v>57</v>
      </c>
      <c r="I73" s="2">
        <v>2010</v>
      </c>
      <c r="J73" s="2">
        <v>4</v>
      </c>
      <c r="K73" s="2" t="s">
        <v>58</v>
      </c>
      <c r="L73" s="3">
        <v>1.4</v>
      </c>
      <c r="M73" s="4" t="s">
        <v>60</v>
      </c>
      <c r="N73" s="5">
        <v>-4.7</v>
      </c>
      <c r="O73" s="2">
        <v>5</v>
      </c>
      <c r="P73" s="6">
        <v>167.647</v>
      </c>
      <c r="Q73" s="6">
        <f>R73*(O73^0.5)</f>
        <v>44.3926575573033</v>
      </c>
      <c r="R73" s="6">
        <v>19.853</v>
      </c>
      <c r="S73" s="6">
        <v>94.8529</v>
      </c>
      <c r="T73" s="6">
        <f>U73*(O73^0.5)</f>
        <v>14.7985214818914</v>
      </c>
      <c r="U73" s="6">
        <v>6.6181</v>
      </c>
      <c r="V73" s="6">
        <f t="shared" ref="V73:V76" si="49">LN(S73)-LN(P73)</f>
        <v>-0.569533307824135</v>
      </c>
      <c r="W73" s="6">
        <f t="shared" ref="W73:W76" si="50">(T73^2)/(O73*(S73^2))+(Q73^2)/(O73*(P73^2))</f>
        <v>0.0188918051494271</v>
      </c>
      <c r="X73" s="6">
        <v>557.48</v>
      </c>
      <c r="Y73" s="6">
        <f>Z73*(O73^0.5)</f>
        <v>422.565418183978</v>
      </c>
      <c r="Z73" s="6">
        <v>188.977</v>
      </c>
      <c r="AA73" s="6">
        <v>623.622</v>
      </c>
      <c r="AB73" s="6">
        <f>AC73*(O73^0.5)</f>
        <v>507.077607393582</v>
      </c>
      <c r="AC73" s="6">
        <v>226.772</v>
      </c>
      <c r="AD73" s="6">
        <f>LN(AA73)-LN(X73)</f>
        <v>0.112117787335038</v>
      </c>
      <c r="AE73" s="6">
        <f>(AB73^2)/(O73*(AA73^2))+(Y73^2)/(O73*(X73^2))</f>
        <v>0.247142224127427</v>
      </c>
      <c r="AM73" s="5"/>
      <c r="AV73" s="5">
        <v>206.383</v>
      </c>
      <c r="AW73" s="5">
        <f>AX73*(O73^0.5)</f>
        <v>80.8785787461674</v>
      </c>
      <c r="AX73" s="5">
        <v>36.17</v>
      </c>
      <c r="AY73" s="5">
        <v>170.213</v>
      </c>
      <c r="AZ73" s="5">
        <f>BA73*(O73^0.5)</f>
        <v>47.5745822892856</v>
      </c>
      <c r="BA73" s="5">
        <v>21.276</v>
      </c>
      <c r="BB73" s="6">
        <f>LN(AY73)-LN(AV73)</f>
        <v>-0.192683071923225</v>
      </c>
      <c r="BC73" s="6">
        <f>(AZ73^2)/(O73*(AY73^2))+(AW73^2)/(O73*(AV73^2))</f>
        <v>0.0463389869692684</v>
      </c>
      <c r="BK73" s="5"/>
      <c r="BS73" s="5"/>
      <c r="CB73" s="5">
        <v>4.44444</v>
      </c>
      <c r="CC73" s="5">
        <f>CD73*(O73^0.5)</f>
        <v>4.22368644201958</v>
      </c>
      <c r="CD73" s="5">
        <v>1.88889</v>
      </c>
      <c r="CE73" s="5">
        <v>3</v>
      </c>
      <c r="CF73" s="5">
        <f>CG73*(O73^0.5)</f>
        <v>2.56734144836638</v>
      </c>
      <c r="CG73" s="5">
        <v>1.14815</v>
      </c>
      <c r="CH73" s="6">
        <f>LN(CE73)-LN(CB73)</f>
        <v>-0.393041588109107</v>
      </c>
      <c r="CI73" s="6">
        <f>(CF73^2)/(O73*(CE73^2))+(CC73^2)/(O73*(CB73^2))</f>
        <v>0.327097620695474</v>
      </c>
      <c r="DH73" s="5"/>
    </row>
    <row r="74" spans="1:112">
      <c r="A74" s="2" t="s">
        <v>90</v>
      </c>
      <c r="B74" s="2" t="s">
        <v>103</v>
      </c>
      <c r="C74" s="2" t="s">
        <v>104</v>
      </c>
      <c r="D74" s="2" t="s">
        <v>56</v>
      </c>
      <c r="E74" s="2">
        <v>4333</v>
      </c>
      <c r="F74" s="2">
        <v>1.3</v>
      </c>
      <c r="G74" s="2">
        <v>470</v>
      </c>
      <c r="H74" s="2" t="s">
        <v>57</v>
      </c>
      <c r="I74" s="2">
        <v>2010</v>
      </c>
      <c r="J74" s="2">
        <v>4</v>
      </c>
      <c r="K74" s="2" t="s">
        <v>58</v>
      </c>
      <c r="L74" s="3">
        <v>1.6</v>
      </c>
      <c r="M74" s="4" t="s">
        <v>60</v>
      </c>
      <c r="N74" s="5">
        <v>-4.7</v>
      </c>
      <c r="O74" s="2">
        <v>5</v>
      </c>
      <c r="P74" s="6">
        <v>167.647</v>
      </c>
      <c r="Q74" s="6">
        <f>R74*(O74^0.5)</f>
        <v>44.3926575573033</v>
      </c>
      <c r="R74" s="6">
        <v>19.853</v>
      </c>
      <c r="S74" s="6">
        <v>125.735</v>
      </c>
      <c r="T74" s="6">
        <f>U74*(O74^0.5)</f>
        <v>44.3926575573033</v>
      </c>
      <c r="U74" s="6">
        <v>19.853</v>
      </c>
      <c r="V74" s="6">
        <f t="shared" si="49"/>
        <v>-0.287684060758549</v>
      </c>
      <c r="W74" s="6">
        <f t="shared" si="50"/>
        <v>0.038954650946736</v>
      </c>
      <c r="X74" s="6">
        <v>557.48</v>
      </c>
      <c r="Y74" s="6">
        <f>Z74*(O74^0.5)</f>
        <v>422.565418183978</v>
      </c>
      <c r="Z74" s="6">
        <v>188.977</v>
      </c>
      <c r="AA74" s="6">
        <v>311.811</v>
      </c>
      <c r="AB74" s="6">
        <f>AC74*(O74^0.5)</f>
        <v>147.898008167791</v>
      </c>
      <c r="AC74" s="6">
        <v>66.142</v>
      </c>
      <c r="AD74" s="6">
        <f>LN(AA74)-LN(X74)</f>
        <v>-0.581029393224907</v>
      </c>
      <c r="AE74" s="6">
        <f>(AB74^2)/(O74*(AA74^2))+(Y74^2)/(O74*(X74^2))</f>
        <v>0.15990617479151</v>
      </c>
      <c r="AM74" s="5"/>
      <c r="AV74" s="5">
        <v>206.383</v>
      </c>
      <c r="AW74" s="5">
        <f>AX74*(O74^0.5)</f>
        <v>80.8785787461674</v>
      </c>
      <c r="AX74" s="5">
        <v>36.17</v>
      </c>
      <c r="AY74" s="5">
        <v>136.17</v>
      </c>
      <c r="AZ74" s="5">
        <f>BA74*(O74^0.5)</f>
        <v>61.8496402576442</v>
      </c>
      <c r="BA74" s="5">
        <v>27.66</v>
      </c>
      <c r="BB74" s="6">
        <f>LN(AY74)-LN(AV74)</f>
        <v>-0.41582956073771</v>
      </c>
      <c r="BC74" s="6">
        <f>(AZ74^2)/(O74*(AY74^2))+(AW74^2)/(O74*(AV74^2))</f>
        <v>0.0719760690303264</v>
      </c>
      <c r="BK74" s="5"/>
      <c r="BS74" s="5"/>
      <c r="CB74" s="5">
        <v>4.44444</v>
      </c>
      <c r="CC74" s="5">
        <f>CD74*(O74^0.5)</f>
        <v>4.22368644201958</v>
      </c>
      <c r="CD74" s="5">
        <v>1.88889</v>
      </c>
      <c r="CE74" s="5">
        <v>2.33333</v>
      </c>
      <c r="CF74" s="5">
        <f>CG74*(O74^0.5)</f>
        <v>2.15326638029297</v>
      </c>
      <c r="CG74" s="5">
        <v>0.96297</v>
      </c>
      <c r="CH74" s="6">
        <f>LN(CE74)-LN(CB74)</f>
        <v>-0.644357444962462</v>
      </c>
      <c r="CI74" s="6">
        <f>(CF74^2)/(O74*(CE74^2))+(CC74^2)/(O74*(CB74^2))</f>
        <v>0.350948529532596</v>
      </c>
      <c r="DH74" s="5"/>
    </row>
    <row r="75" spans="1:112">
      <c r="A75" s="2" t="s">
        <v>90</v>
      </c>
      <c r="B75" s="2" t="s">
        <v>103</v>
      </c>
      <c r="C75" s="2" t="s">
        <v>104</v>
      </c>
      <c r="D75" s="2" t="s">
        <v>56</v>
      </c>
      <c r="E75" s="2">
        <v>4333</v>
      </c>
      <c r="F75" s="2">
        <v>1.3</v>
      </c>
      <c r="G75" s="2">
        <v>470</v>
      </c>
      <c r="H75" s="2" t="s">
        <v>57</v>
      </c>
      <c r="I75" s="2">
        <v>2010</v>
      </c>
      <c r="J75" s="2">
        <v>4</v>
      </c>
      <c r="K75" s="2" t="s">
        <v>58</v>
      </c>
      <c r="L75" s="3">
        <v>1.4</v>
      </c>
      <c r="M75" s="4" t="s">
        <v>60</v>
      </c>
      <c r="N75" s="5">
        <v>-4.7</v>
      </c>
      <c r="O75" s="2">
        <v>5</v>
      </c>
      <c r="P75" s="6">
        <v>260.294</v>
      </c>
      <c r="Q75" s="6">
        <f>R75*(O75^0.5)</f>
        <v>39.4598915989388</v>
      </c>
      <c r="R75" s="6">
        <v>17.647</v>
      </c>
      <c r="S75" s="6">
        <v>163.235</v>
      </c>
      <c r="T75" s="6">
        <f>U75*(O75^0.5)</f>
        <v>69.056487349126</v>
      </c>
      <c r="U75" s="6">
        <v>30.883</v>
      </c>
      <c r="V75" s="6">
        <f t="shared" si="49"/>
        <v>-0.466620881087416</v>
      </c>
      <c r="W75" s="6">
        <f t="shared" si="50"/>
        <v>0.0403905320508304</v>
      </c>
      <c r="X75" s="6">
        <v>651.969</v>
      </c>
      <c r="Y75" s="6">
        <f>Z75*(O75^0.5)</f>
        <v>274.665173948209</v>
      </c>
      <c r="Z75" s="6">
        <v>122.834</v>
      </c>
      <c r="AA75" s="6">
        <v>954.331</v>
      </c>
      <c r="AB75" s="6">
        <f>AC75*(O75^0.5)</f>
        <v>232.414669513351</v>
      </c>
      <c r="AC75" s="6">
        <v>103.939</v>
      </c>
      <c r="AD75" s="6">
        <f>LN(AA75)-LN(X75)</f>
        <v>0.381013556655206</v>
      </c>
      <c r="AE75" s="6">
        <f>(AB75^2)/(O75*(AA75^2))+(Y75^2)/(O75*(X75^2))</f>
        <v>0.0473583468490263</v>
      </c>
      <c r="AM75" s="5"/>
      <c r="AV75" s="5">
        <v>227.66</v>
      </c>
      <c r="AW75" s="5">
        <f>AX75*(O75^0.5)</f>
        <v>28.5456438007623</v>
      </c>
      <c r="AX75" s="5">
        <v>12.766</v>
      </c>
      <c r="AY75" s="5">
        <v>187.234</v>
      </c>
      <c r="AZ75" s="5">
        <f>BA75*(O75^0.5)</f>
        <v>47.576818357263</v>
      </c>
      <c r="BA75" s="5">
        <v>21.277</v>
      </c>
      <c r="BB75" s="6">
        <f>LN(AY75)-LN(AV75)</f>
        <v>-0.195494116413585</v>
      </c>
      <c r="BC75" s="6">
        <f>(AZ75^2)/(O75*(AY75^2))+(AW75^2)/(O75*(AV75^2))</f>
        <v>0.0160581083471219</v>
      </c>
      <c r="BK75" s="5"/>
      <c r="BS75" s="5"/>
      <c r="CB75" s="5">
        <v>4.03704</v>
      </c>
      <c r="CC75" s="5">
        <f>CD75*(O75^0.5)</f>
        <v>3.1470420715332</v>
      </c>
      <c r="CD75" s="5">
        <v>1.4074</v>
      </c>
      <c r="CE75" s="5">
        <v>3.92593</v>
      </c>
      <c r="CF75" s="5">
        <f>CG75*(O75^0.5)</f>
        <v>4.2236640813398</v>
      </c>
      <c r="CG75" s="5">
        <v>1.88888</v>
      </c>
      <c r="CH75" s="6">
        <f>LN(CE75)-LN(CB75)</f>
        <v>-0.0279084843264505</v>
      </c>
      <c r="CI75" s="6">
        <f>(CF75^2)/(O75*(CE75^2))+(CC75^2)/(O75*(CB75^2))</f>
        <v>0.35302254817414</v>
      </c>
      <c r="DH75" s="5"/>
    </row>
    <row r="76" spans="1:112">
      <c r="A76" s="2" t="s">
        <v>90</v>
      </c>
      <c r="B76" s="2" t="s">
        <v>103</v>
      </c>
      <c r="C76" s="2" t="s">
        <v>104</v>
      </c>
      <c r="D76" s="2" t="s">
        <v>56</v>
      </c>
      <c r="E76" s="2">
        <v>4333</v>
      </c>
      <c r="F76" s="2">
        <v>1.3</v>
      </c>
      <c r="G76" s="2">
        <v>470</v>
      </c>
      <c r="H76" s="2" t="s">
        <v>57</v>
      </c>
      <c r="I76" s="2">
        <v>2010</v>
      </c>
      <c r="J76" s="2">
        <v>4</v>
      </c>
      <c r="K76" s="2" t="s">
        <v>58</v>
      </c>
      <c r="L76" s="3">
        <v>1.6</v>
      </c>
      <c r="M76" s="4" t="s">
        <v>60</v>
      </c>
      <c r="N76" s="5">
        <v>-4.7</v>
      </c>
      <c r="O76" s="2">
        <v>5</v>
      </c>
      <c r="P76" s="6">
        <v>260.294</v>
      </c>
      <c r="Q76" s="6">
        <f>R76*(O76^0.5)</f>
        <v>39.4598915989388</v>
      </c>
      <c r="R76" s="6">
        <v>17.647</v>
      </c>
      <c r="S76" s="6">
        <v>191.912</v>
      </c>
      <c r="T76" s="6">
        <f>U76*(O76^0.5)</f>
        <v>49.3254235156679</v>
      </c>
      <c r="U76" s="6">
        <v>22.059</v>
      </c>
      <c r="V76" s="6">
        <f t="shared" si="49"/>
        <v>-0.304774827780689</v>
      </c>
      <c r="W76" s="6">
        <f t="shared" si="50"/>
        <v>0.0178083177672577</v>
      </c>
      <c r="X76" s="6">
        <v>651.969</v>
      </c>
      <c r="Y76" s="6">
        <f>Z76*(O76^0.5)</f>
        <v>274.665173948209</v>
      </c>
      <c r="Z76" s="6">
        <v>122.834</v>
      </c>
      <c r="AA76" s="6">
        <v>755.906</v>
      </c>
      <c r="AB76" s="6">
        <f>AC76*(O76^0.5)</f>
        <v>147.895772099814</v>
      </c>
      <c r="AC76" s="6">
        <v>66.1410000000001</v>
      </c>
      <c r="AD76" s="6">
        <f>LN(AA76)-LN(X76)</f>
        <v>0.147920015040471</v>
      </c>
      <c r="AE76" s="6">
        <f>(AB76^2)/(O76*(AA76^2))+(Y76^2)/(O76*(X76^2))</f>
        <v>0.0431523877759495</v>
      </c>
      <c r="AM76" s="5"/>
      <c r="AV76" s="5">
        <v>227.66</v>
      </c>
      <c r="AW76" s="5">
        <f>AX76*(O76^0.5)</f>
        <v>28.5456438007623</v>
      </c>
      <c r="AX76" s="5">
        <v>12.766</v>
      </c>
      <c r="AY76" s="5">
        <v>142.553</v>
      </c>
      <c r="AZ76" s="5">
        <f>BA76*(O76^0.5)</f>
        <v>61.8496402576442</v>
      </c>
      <c r="BA76" s="5">
        <v>27.66</v>
      </c>
      <c r="BB76" s="6">
        <f>LN(AY76)-LN(AV76)</f>
        <v>-0.468139427512556</v>
      </c>
      <c r="BC76" s="6">
        <f>(AZ76^2)/(O76*(AY76^2))+(AW76^2)/(O76*(AV76^2))</f>
        <v>0.0407932311523879</v>
      </c>
      <c r="BK76" s="5"/>
      <c r="BS76" s="5"/>
      <c r="CB76" s="5">
        <v>4.03704</v>
      </c>
      <c r="CC76" s="5">
        <f>CD76*(O76^0.5)</f>
        <v>3.1470420715332</v>
      </c>
      <c r="CD76" s="5">
        <v>1.4074</v>
      </c>
      <c r="CE76" s="5">
        <v>3.66667</v>
      </c>
      <c r="CF76" s="5">
        <f>CG76*(O76^0.5)</f>
        <v>2.9814165164398</v>
      </c>
      <c r="CG76" s="5">
        <v>1.33333</v>
      </c>
      <c r="CH76" s="6">
        <f>LN(CE76)-LN(CB76)</f>
        <v>-0.0962278569487427</v>
      </c>
      <c r="CI76" s="6">
        <f>(CF76^2)/(O76*(CE76^2))+(CC76^2)/(O76*(CB76^2))</f>
        <v>0.253767636657544</v>
      </c>
      <c r="DH76" s="5"/>
    </row>
    <row r="77" spans="1:112">
      <c r="A77" s="2" t="s">
        <v>90</v>
      </c>
      <c r="B77" s="2" t="s">
        <v>103</v>
      </c>
      <c r="C77" s="2" t="s">
        <v>104</v>
      </c>
      <c r="D77" s="2" t="s">
        <v>56</v>
      </c>
      <c r="E77" s="2">
        <v>4333</v>
      </c>
      <c r="F77" s="2">
        <v>1.3</v>
      </c>
      <c r="G77" s="2">
        <v>470</v>
      </c>
      <c r="H77" s="2" t="s">
        <v>57</v>
      </c>
      <c r="I77" s="2">
        <v>2010</v>
      </c>
      <c r="J77" s="2">
        <v>3</v>
      </c>
      <c r="K77" s="2" t="s">
        <v>58</v>
      </c>
      <c r="L77" s="3">
        <v>1.8</v>
      </c>
      <c r="M77" s="4" t="s">
        <v>60</v>
      </c>
      <c r="N77" s="5">
        <v>-4.7</v>
      </c>
      <c r="O77" s="2">
        <v>5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M77" s="5"/>
      <c r="BC77" s="5"/>
      <c r="BD77" s="5">
        <v>3.49533</v>
      </c>
      <c r="BE77" s="5">
        <f>BD77*0.14455330148456</f>
        <v>0.505261491278027</v>
      </c>
      <c r="BG77" s="5">
        <v>2.7943925</v>
      </c>
      <c r="BH77" s="5">
        <f>BG77*0.14455330148456</f>
        <v>0.403938661518693</v>
      </c>
      <c r="BJ77" s="6">
        <f>LN(BG77)-LN(BD77)</f>
        <v>-0.223813061261711</v>
      </c>
      <c r="BK77" s="6">
        <f>(BH77^2)/(O77*(BG77^2))+(BE77^2)/(O77*(BD77^2))</f>
        <v>0.00835826278803444</v>
      </c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</row>
    <row r="78" spans="1:112">
      <c r="A78" s="2" t="s">
        <v>90</v>
      </c>
      <c r="B78" s="2" t="s">
        <v>103</v>
      </c>
      <c r="C78" s="2" t="s">
        <v>104</v>
      </c>
      <c r="D78" s="2" t="s">
        <v>56</v>
      </c>
      <c r="E78" s="2">
        <v>4333</v>
      </c>
      <c r="F78" s="2">
        <v>1.3</v>
      </c>
      <c r="G78" s="2">
        <v>470</v>
      </c>
      <c r="H78" s="2" t="s">
        <v>57</v>
      </c>
      <c r="I78" s="2">
        <v>2010</v>
      </c>
      <c r="J78" s="2">
        <v>3</v>
      </c>
      <c r="K78" s="2" t="s">
        <v>58</v>
      </c>
      <c r="L78" s="3">
        <v>1.8</v>
      </c>
      <c r="M78" s="4" t="s">
        <v>60</v>
      </c>
      <c r="N78" s="5">
        <v>-4.7</v>
      </c>
      <c r="O78" s="2">
        <v>5</v>
      </c>
      <c r="P78" s="10"/>
      <c r="Q78" s="10"/>
      <c r="R78" s="10"/>
      <c r="S78" s="10"/>
      <c r="T78" s="10"/>
      <c r="U78" s="10"/>
      <c r="V78" s="10"/>
      <c r="W78" s="3"/>
      <c r="X78" s="3"/>
      <c r="Y78" s="3"/>
      <c r="Z78" s="3"/>
      <c r="AA78" s="10"/>
      <c r="AB78" s="10"/>
      <c r="AC78" s="10"/>
      <c r="AD78" s="10"/>
      <c r="AE78" s="10"/>
      <c r="AM78" s="5"/>
      <c r="BC78" s="5"/>
      <c r="BD78" s="5">
        <v>4.056075</v>
      </c>
      <c r="BE78" s="5">
        <f>BD78*0.14455330148456</f>
        <v>0.586319032318987</v>
      </c>
      <c r="BG78" s="5">
        <v>3.2710275</v>
      </c>
      <c r="BH78" s="5">
        <f>BG78*0.14455330148456</f>
        <v>0.472837824371787</v>
      </c>
      <c r="BJ78" s="6">
        <f>LN(BG78)-LN(BD78)</f>
        <v>-0.215111601506358</v>
      </c>
      <c r="BK78" s="6">
        <f>(BH78^2)/(O78*(BG78^2))+(BE78^2)/(O78*(BD78^2))</f>
        <v>0.00835826278803444</v>
      </c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</row>
    <row r="79" spans="1:112">
      <c r="A79" s="2" t="s">
        <v>90</v>
      </c>
      <c r="B79" s="2" t="s">
        <v>105</v>
      </c>
      <c r="C79" s="2" t="s">
        <v>106</v>
      </c>
      <c r="D79" s="2" t="s">
        <v>56</v>
      </c>
      <c r="E79" s="2">
        <v>4327</v>
      </c>
      <c r="F79" s="2">
        <v>1.3</v>
      </c>
      <c r="G79" s="2">
        <v>476.8</v>
      </c>
      <c r="H79" s="2" t="s">
        <v>57</v>
      </c>
      <c r="I79" s="2">
        <v>2015</v>
      </c>
      <c r="J79" s="2">
        <v>2</v>
      </c>
      <c r="K79" s="2" t="s">
        <v>58</v>
      </c>
      <c r="L79" s="3">
        <v>2.95</v>
      </c>
      <c r="M79" s="4" t="s">
        <v>59</v>
      </c>
      <c r="N79" s="5">
        <v>-2</v>
      </c>
      <c r="O79" s="2">
        <v>3</v>
      </c>
      <c r="P79" s="6">
        <v>16.9444</v>
      </c>
      <c r="Q79" s="6">
        <f>R79*(O79^0.5)</f>
        <v>1.4434911430279</v>
      </c>
      <c r="R79" s="6">
        <v>0.833399999999997</v>
      </c>
      <c r="S79" s="6">
        <v>18.75</v>
      </c>
      <c r="T79" s="6">
        <f>U79*(O79^0.5)</f>
        <v>0.721745571513949</v>
      </c>
      <c r="U79" s="6">
        <v>0.416699999999999</v>
      </c>
      <c r="V79" s="6">
        <f t="shared" ref="V79:V80" si="51">LN(S79)-LN(P79)</f>
        <v>0.101256356659432</v>
      </c>
      <c r="W79" s="6">
        <f t="shared" ref="W79:W80" si="52">(T79^2)/(O79*(S79^2))+(Q79^2)/(O79*(P79^2))</f>
        <v>0.00291301052387822</v>
      </c>
      <c r="AE79" s="5"/>
      <c r="AM79" s="5"/>
      <c r="BC79" s="5"/>
      <c r="BK79" s="5"/>
      <c r="BS79" s="5"/>
      <c r="CH79" s="5"/>
      <c r="CI79" s="5"/>
      <c r="CS79" s="5">
        <v>0.573913</v>
      </c>
      <c r="CT79" s="5">
        <f>CU79*(O79^0.5)</f>
        <v>0.120490114428529</v>
      </c>
      <c r="CU79" s="5">
        <v>0.069565</v>
      </c>
      <c r="CV79" s="5">
        <v>0.686957</v>
      </c>
      <c r="CW79" s="5">
        <f>CX79*(O79^0.5)</f>
        <v>0.0301220955944302</v>
      </c>
      <c r="CX79" s="5">
        <v>0.0173909999999999</v>
      </c>
      <c r="CY79" s="6">
        <f>LN(CV79)-LN(CS79)</f>
        <v>0.179793882400464</v>
      </c>
      <c r="CZ79" s="6">
        <f>(CW79^2)/(O79*(CV79^2))+(CT79^2)/(O79*(CS79^2))</f>
        <v>0.0153331883321445</v>
      </c>
      <c r="DH79" s="5"/>
    </row>
    <row r="80" spans="1:112">
      <c r="A80" s="2" t="s">
        <v>90</v>
      </c>
      <c r="B80" s="2" t="s">
        <v>105</v>
      </c>
      <c r="C80" s="2" t="s">
        <v>106</v>
      </c>
      <c r="D80" s="2" t="s">
        <v>56</v>
      </c>
      <c r="E80" s="2">
        <v>4327</v>
      </c>
      <c r="F80" s="2">
        <v>1.3</v>
      </c>
      <c r="G80" s="2">
        <v>476.8</v>
      </c>
      <c r="H80" s="2" t="s">
        <v>57</v>
      </c>
      <c r="I80" s="2">
        <v>2015</v>
      </c>
      <c r="J80" s="2">
        <v>2</v>
      </c>
      <c r="K80" s="2" t="s">
        <v>58</v>
      </c>
      <c r="L80" s="3">
        <v>2.76</v>
      </c>
      <c r="M80" s="4" t="s">
        <v>59</v>
      </c>
      <c r="N80" s="5">
        <v>-2</v>
      </c>
      <c r="O80" s="2">
        <v>3</v>
      </c>
      <c r="P80" s="6">
        <v>16.9444</v>
      </c>
      <c r="Q80" s="6">
        <f>R80*(O80^0.5)</f>
        <v>1.4434911430279</v>
      </c>
      <c r="R80" s="6">
        <v>0.833399999999997</v>
      </c>
      <c r="S80" s="6">
        <v>16.1111</v>
      </c>
      <c r="T80" s="6">
        <f>U80*(O80^0.5)</f>
        <v>1.20290928585658</v>
      </c>
      <c r="U80" s="6">
        <v>0.694499999999998</v>
      </c>
      <c r="V80" s="6">
        <f t="shared" si="51"/>
        <v>-0.0504289203280424</v>
      </c>
      <c r="W80" s="6">
        <f t="shared" si="52"/>
        <v>0.00427731144124265</v>
      </c>
      <c r="AE80" s="5"/>
      <c r="AM80" s="5"/>
      <c r="BC80" s="5"/>
      <c r="BK80" s="5"/>
      <c r="BS80" s="5"/>
      <c r="CH80" s="5"/>
      <c r="CI80" s="5"/>
      <c r="CS80" s="5">
        <v>0.573913</v>
      </c>
      <c r="CT80" s="5">
        <f>CU80*(O80^0.5)</f>
        <v>0.120490114428529</v>
      </c>
      <c r="CU80" s="5">
        <v>0.069565</v>
      </c>
      <c r="CV80" s="5">
        <v>0.486957</v>
      </c>
      <c r="CW80" s="5">
        <f>CX80*(O80^0.5)</f>
        <v>0.150612210022959</v>
      </c>
      <c r="CX80" s="5">
        <v>0.086956</v>
      </c>
      <c r="CY80" s="6">
        <f>LN(CV80)-LN(CS80)</f>
        <v>-0.164301993391323</v>
      </c>
      <c r="CZ80" s="6">
        <f>(CW80^2)/(O80*(CV80^2))+(CT80^2)/(O80*(CS80^2))</f>
        <v>0.0465795985419348</v>
      </c>
      <c r="DH80" s="5"/>
    </row>
    <row r="81" spans="1:112">
      <c r="A81" s="12" t="s">
        <v>90</v>
      </c>
      <c r="B81" s="2" t="s">
        <v>94</v>
      </c>
      <c r="C81" s="2" t="s">
        <v>95</v>
      </c>
      <c r="D81" s="2" t="s">
        <v>56</v>
      </c>
      <c r="E81" s="2">
        <v>4313</v>
      </c>
      <c r="F81" s="2">
        <v>1.9</v>
      </c>
      <c r="G81" s="12">
        <v>474.9</v>
      </c>
      <c r="H81" s="2" t="s">
        <v>57</v>
      </c>
      <c r="I81" s="2">
        <v>2010</v>
      </c>
      <c r="J81" s="2">
        <v>7</v>
      </c>
      <c r="K81" s="4" t="s">
        <v>61</v>
      </c>
      <c r="L81" s="2">
        <v>1.23</v>
      </c>
      <c r="M81" s="4" t="s">
        <v>60</v>
      </c>
      <c r="N81" s="5">
        <v>-6</v>
      </c>
      <c r="O81" s="2">
        <v>4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6">
        <v>24.7183</v>
      </c>
      <c r="AG81" s="6">
        <f>AH81*(O81^0.5)</f>
        <v>7.6056</v>
      </c>
      <c r="AH81" s="6">
        <v>3.8028</v>
      </c>
      <c r="AI81" s="6">
        <v>25.3521</v>
      </c>
      <c r="AJ81" s="6">
        <f>AK81*(O81^0.5)</f>
        <v>5.0704</v>
      </c>
      <c r="AK81" s="6">
        <v>2.5352</v>
      </c>
      <c r="AL81" s="6">
        <f t="shared" ref="AL81:AL83" si="53">LN(AI81)-LN(AF81)</f>
        <v>0.0253177068446431</v>
      </c>
      <c r="AM81" s="6">
        <f>(AJ81^2)/(O81*(AI81^2))+(AG81^2)/(O81*(AF81^2))</f>
        <v>0.0336683686578556</v>
      </c>
      <c r="AV81" s="5">
        <v>347.26</v>
      </c>
      <c r="AW81" s="5">
        <f>AV81*0.177653778456014</f>
        <v>61.6920511066354</v>
      </c>
      <c r="AY81" s="5">
        <v>273.059333333333</v>
      </c>
      <c r="AZ81" s="5">
        <f>AY81*0.177653778456014</f>
        <v>48.5100223093469</v>
      </c>
      <c r="BB81" s="6">
        <f>LN(AY81)-LN(AV81)</f>
        <v>-0.240384669128222</v>
      </c>
      <c r="BC81" s="6">
        <f>(AZ81^2)/(O81*(AY81^2))+(AW81^2)/(O81*(AV81^2))</f>
        <v>0.0157804324998492</v>
      </c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</row>
    <row r="82" spans="1:112">
      <c r="A82" s="12" t="s">
        <v>90</v>
      </c>
      <c r="B82" s="2" t="s">
        <v>94</v>
      </c>
      <c r="C82" s="2" t="s">
        <v>107</v>
      </c>
      <c r="D82" s="2" t="s">
        <v>56</v>
      </c>
      <c r="E82" s="2">
        <v>4513</v>
      </c>
      <c r="F82" s="2">
        <v>1.9</v>
      </c>
      <c r="G82" s="12">
        <v>474.9</v>
      </c>
      <c r="H82" s="2" t="s">
        <v>57</v>
      </c>
      <c r="I82" s="2">
        <v>2010</v>
      </c>
      <c r="J82" s="2">
        <v>7</v>
      </c>
      <c r="K82" s="4" t="s">
        <v>61</v>
      </c>
      <c r="L82" s="2">
        <v>1.33</v>
      </c>
      <c r="M82" s="4" t="s">
        <v>60</v>
      </c>
      <c r="N82" s="5">
        <v>-6</v>
      </c>
      <c r="O82" s="2">
        <v>4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6">
        <v>27.2535</v>
      </c>
      <c r="AG82" s="6">
        <f>AH82*(O82^0.5)</f>
        <v>2.5352</v>
      </c>
      <c r="AH82" s="6">
        <v>1.2676</v>
      </c>
      <c r="AI82" s="6">
        <v>30.4225</v>
      </c>
      <c r="AJ82" s="6">
        <f>AK82*(O82^0.5)</f>
        <v>2.5352</v>
      </c>
      <c r="AK82" s="6">
        <v>1.2676</v>
      </c>
      <c r="AL82" s="6">
        <f t="shared" si="53"/>
        <v>0.11000051300035</v>
      </c>
      <c r="AM82" s="6">
        <f>(AJ82^2)/(O82*(AI82^2))+(AG82^2)/(O82*(AF82^2))</f>
        <v>0.00389941535275627</v>
      </c>
      <c r="AV82" s="5">
        <v>347.260333333333</v>
      </c>
      <c r="AW82" s="5">
        <f t="shared" ref="AW82:AW83" si="54">AV82*0.177653778456014</f>
        <v>61.6921103245616</v>
      </c>
      <c r="AY82" s="5">
        <v>284.931333333333</v>
      </c>
      <c r="AZ82" s="5">
        <f t="shared" ref="AZ82:AZ83" si="55">AY82*0.177653778456014</f>
        <v>50.6191279671767</v>
      </c>
      <c r="BB82" s="6">
        <f>LN(AY82)-LN(AV82)</f>
        <v>-0.19782652324462</v>
      </c>
      <c r="BC82" s="6">
        <f>(AZ82^2)/(O82*(AY82^2))+(AW82^2)/(O82*(AV82^2))</f>
        <v>0.0157804324998492</v>
      </c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</row>
    <row r="83" spans="1:112">
      <c r="A83" s="12" t="s">
        <v>90</v>
      </c>
      <c r="B83" s="2" t="s">
        <v>108</v>
      </c>
      <c r="C83" s="2" t="s">
        <v>109</v>
      </c>
      <c r="D83" s="2" t="s">
        <v>56</v>
      </c>
      <c r="E83" s="2">
        <v>4693</v>
      </c>
      <c r="F83" s="2">
        <v>1.9</v>
      </c>
      <c r="G83" s="12">
        <v>474.9</v>
      </c>
      <c r="H83" s="2" t="s">
        <v>57</v>
      </c>
      <c r="I83" s="2">
        <v>2010</v>
      </c>
      <c r="J83" s="2">
        <v>7</v>
      </c>
      <c r="K83" s="4" t="s">
        <v>61</v>
      </c>
      <c r="L83" s="2">
        <v>1.24</v>
      </c>
      <c r="M83" s="4" t="s">
        <v>60</v>
      </c>
      <c r="N83" s="5">
        <v>-6</v>
      </c>
      <c r="O83" s="2">
        <v>4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6">
        <v>67.8169</v>
      </c>
      <c r="AG83" s="6">
        <f>AH83*(O83^0.5)</f>
        <v>10.1408</v>
      </c>
      <c r="AH83" s="6">
        <v>5.07039999999999</v>
      </c>
      <c r="AI83" s="6">
        <v>73.5211</v>
      </c>
      <c r="AJ83" s="6">
        <f>AK83*(O83^0.5)</f>
        <v>8.8732</v>
      </c>
      <c r="AK83" s="6">
        <v>4.4366</v>
      </c>
      <c r="AL83" s="6">
        <f t="shared" si="53"/>
        <v>0.08076101342815</v>
      </c>
      <c r="AM83" s="6">
        <f>(AJ83^2)/(O83*(AI83^2))+(AG83^2)/(O83*(AF83^2))</f>
        <v>0.00923142690277443</v>
      </c>
      <c r="AV83" s="5">
        <v>691.552333333333</v>
      </c>
      <c r="AW83" s="5">
        <f t="shared" si="54"/>
        <v>122.85688501674</v>
      </c>
      <c r="AY83" s="5">
        <v>602.511333333333</v>
      </c>
      <c r="AZ83" s="5">
        <f t="shared" si="55"/>
        <v>107.038414929238</v>
      </c>
      <c r="BB83" s="6">
        <f>LN(AY83)-LN(AV83)</f>
        <v>-0.137832353428468</v>
      </c>
      <c r="BC83" s="6">
        <f>(AZ83^2)/(O83*(AY83^2))+(AW83^2)/(O83*(AV83^2))</f>
        <v>0.0157804324998492</v>
      </c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</row>
    <row r="84" spans="1:112">
      <c r="A84" s="12" t="s">
        <v>90</v>
      </c>
      <c r="B84" s="2" t="s">
        <v>94</v>
      </c>
      <c r="C84" s="2" t="s">
        <v>95</v>
      </c>
      <c r="D84" s="2" t="s">
        <v>56</v>
      </c>
      <c r="E84" s="2">
        <v>4313</v>
      </c>
      <c r="F84" s="2">
        <v>1.9</v>
      </c>
      <c r="G84" s="12">
        <v>474.9</v>
      </c>
      <c r="H84" s="2" t="s">
        <v>57</v>
      </c>
      <c r="I84" s="2">
        <v>2010</v>
      </c>
      <c r="J84" s="2">
        <v>2</v>
      </c>
      <c r="K84" s="2" t="s">
        <v>58</v>
      </c>
      <c r="L84" s="3">
        <v>1.26</v>
      </c>
      <c r="M84" s="4" t="s">
        <v>60</v>
      </c>
      <c r="N84" s="5">
        <v>-3.7</v>
      </c>
      <c r="O84" s="2">
        <v>4</v>
      </c>
      <c r="P84" s="10"/>
      <c r="Q84" s="10"/>
      <c r="R84" s="10"/>
      <c r="S84" s="10"/>
      <c r="T84" s="10"/>
      <c r="U84" s="3"/>
      <c r="V84" s="3"/>
      <c r="W84" s="3"/>
      <c r="X84" s="3"/>
      <c r="Y84" s="10"/>
      <c r="Z84" s="10"/>
      <c r="AA84" s="10"/>
      <c r="AB84" s="10"/>
      <c r="AC84" s="10"/>
      <c r="AD84" s="10"/>
      <c r="AE84" s="10"/>
      <c r="AM84" s="5"/>
      <c r="BC84" s="5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</row>
    <row r="85" spans="1:112">
      <c r="A85" s="12" t="s">
        <v>90</v>
      </c>
      <c r="B85" s="2" t="s">
        <v>94</v>
      </c>
      <c r="C85" s="2" t="s">
        <v>107</v>
      </c>
      <c r="D85" s="2" t="s">
        <v>56</v>
      </c>
      <c r="E85" s="2">
        <v>4513</v>
      </c>
      <c r="F85" s="2">
        <v>1.9</v>
      </c>
      <c r="G85" s="12">
        <v>474.9</v>
      </c>
      <c r="H85" s="2" t="s">
        <v>57</v>
      </c>
      <c r="I85" s="2">
        <v>2010</v>
      </c>
      <c r="J85" s="2">
        <v>2</v>
      </c>
      <c r="K85" s="2" t="s">
        <v>58</v>
      </c>
      <c r="L85" s="3">
        <v>0.98</v>
      </c>
      <c r="M85" s="4" t="s">
        <v>60</v>
      </c>
      <c r="N85" s="5">
        <v>-3.5</v>
      </c>
      <c r="O85" s="2">
        <v>4</v>
      </c>
      <c r="P85" s="10"/>
      <c r="Q85" s="10"/>
      <c r="R85" s="10"/>
      <c r="S85" s="3"/>
      <c r="T85" s="3"/>
      <c r="U85" s="3"/>
      <c r="V85" s="3"/>
      <c r="W85" s="3"/>
      <c r="X85" s="3"/>
      <c r="Y85" s="10"/>
      <c r="Z85" s="10"/>
      <c r="AA85" s="10"/>
      <c r="AB85" s="10"/>
      <c r="AC85" s="10"/>
      <c r="AD85" s="10"/>
      <c r="AE85" s="10"/>
      <c r="AM85" s="5"/>
      <c r="BC85" s="5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</row>
    <row r="86" spans="1:112">
      <c r="A86" s="12" t="s">
        <v>90</v>
      </c>
      <c r="B86" s="2" t="s">
        <v>108</v>
      </c>
      <c r="C86" s="2" t="s">
        <v>109</v>
      </c>
      <c r="D86" s="2" t="s">
        <v>56</v>
      </c>
      <c r="E86" s="2">
        <v>4693</v>
      </c>
      <c r="F86" s="2">
        <v>1.9</v>
      </c>
      <c r="G86" s="12">
        <v>474.9</v>
      </c>
      <c r="H86" s="2" t="s">
        <v>57</v>
      </c>
      <c r="I86" s="2">
        <v>2010</v>
      </c>
      <c r="J86" s="2">
        <v>2</v>
      </c>
      <c r="K86" s="2" t="s">
        <v>58</v>
      </c>
      <c r="L86" s="3">
        <v>1.37</v>
      </c>
      <c r="M86" s="4" t="s">
        <v>60</v>
      </c>
      <c r="N86" s="5">
        <v>-4.3</v>
      </c>
      <c r="O86" s="2">
        <v>4</v>
      </c>
      <c r="P86" s="10"/>
      <c r="Q86" s="10"/>
      <c r="R86" s="10"/>
      <c r="S86" s="10"/>
      <c r="T86" s="10"/>
      <c r="U86" s="3"/>
      <c r="V86" s="3"/>
      <c r="W86" s="3"/>
      <c r="X86" s="3"/>
      <c r="Y86" s="10"/>
      <c r="Z86" s="10"/>
      <c r="AA86" s="10"/>
      <c r="AB86" s="10"/>
      <c r="AC86" s="10"/>
      <c r="AD86" s="10"/>
      <c r="AE86" s="10"/>
      <c r="AM86" s="5"/>
      <c r="BC86" s="5"/>
      <c r="BD86" s="10"/>
      <c r="BE86" s="10"/>
      <c r="BF86" s="10"/>
      <c r="BG86" s="10"/>
      <c r="BH86" s="10"/>
      <c r="BI86" s="3"/>
      <c r="BJ86" s="3"/>
      <c r="BK86" s="3"/>
      <c r="BL86" s="3"/>
      <c r="BM86" s="3"/>
      <c r="BN86" s="3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3"/>
      <c r="CI86" s="3"/>
      <c r="CJ86" s="3"/>
      <c r="CK86" s="3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</row>
    <row r="87" spans="1:112">
      <c r="A87" s="12" t="s">
        <v>90</v>
      </c>
      <c r="B87" s="2" t="s">
        <v>94</v>
      </c>
      <c r="C87" s="2" t="s">
        <v>95</v>
      </c>
      <c r="D87" s="2" t="s">
        <v>56</v>
      </c>
      <c r="E87" s="2">
        <v>4313</v>
      </c>
      <c r="F87" s="2">
        <v>1.9</v>
      </c>
      <c r="G87" s="12">
        <v>474.9</v>
      </c>
      <c r="H87" s="2" t="s">
        <v>57</v>
      </c>
      <c r="I87" s="2">
        <v>2010</v>
      </c>
      <c r="J87" s="2">
        <v>5</v>
      </c>
      <c r="K87" s="4" t="s">
        <v>61</v>
      </c>
      <c r="L87" s="3">
        <v>0.82</v>
      </c>
      <c r="M87" s="4" t="s">
        <v>60</v>
      </c>
      <c r="N87" s="5">
        <v>-6</v>
      </c>
      <c r="O87" s="2">
        <v>4</v>
      </c>
      <c r="P87" s="6">
        <v>19.765375</v>
      </c>
      <c r="Q87" s="6">
        <f t="shared" ref="Q87:Q89" si="56">P87*0.233878078976262</f>
        <v>4.62268793524543</v>
      </c>
      <c r="R87" s="6"/>
      <c r="S87" s="6">
        <v>16.787025</v>
      </c>
      <c r="T87" s="6">
        <f t="shared" ref="T87:T89" si="57">S87*0.233878078976262</f>
        <v>3.92611715872648</v>
      </c>
      <c r="U87" s="6"/>
      <c r="V87" s="6">
        <f t="shared" ref="V87:V89" si="58">LN(S87)-LN(P87)</f>
        <v>-0.163325402913816</v>
      </c>
      <c r="W87" s="6">
        <f t="shared" ref="W87:W89" si="59">(T87^2)/(O87*(S87^2))+(Q87^2)/(O87*(P87^2))</f>
        <v>0.0273494779128133</v>
      </c>
      <c r="AE87" s="5"/>
      <c r="AM87" s="5"/>
      <c r="BC87" s="5"/>
      <c r="BK87" s="5"/>
      <c r="BS87" s="5"/>
      <c r="CH87" s="5"/>
      <c r="CI87" s="5"/>
      <c r="CS87" s="5">
        <v>0.56175</v>
      </c>
      <c r="CT87" s="5">
        <f>CS87*0.286204573369976</f>
        <v>0.160775419090584</v>
      </c>
      <c r="CV87" s="5">
        <v>0.42684375</v>
      </c>
      <c r="CW87" s="5">
        <f>CV87*0.286204573369976</f>
        <v>0.122164633364391</v>
      </c>
      <c r="CY87" s="6">
        <f>LN(CV87)-LN(CS87)</f>
        <v>-0.274638889862273</v>
      </c>
      <c r="CZ87" s="6">
        <f>(CW87^2)/(O87*(CV87^2))+(CT87^2)/(O87*(CS87^2))</f>
        <v>0.040956528908945</v>
      </c>
      <c r="DH87" s="5"/>
    </row>
    <row r="88" spans="1:112">
      <c r="A88" s="12" t="s">
        <v>90</v>
      </c>
      <c r="B88" s="2" t="s">
        <v>94</v>
      </c>
      <c r="C88" s="2" t="s">
        <v>107</v>
      </c>
      <c r="D88" s="2" t="s">
        <v>56</v>
      </c>
      <c r="E88" s="2">
        <v>4513</v>
      </c>
      <c r="F88" s="2">
        <v>1.9</v>
      </c>
      <c r="G88" s="12">
        <v>474.9</v>
      </c>
      <c r="H88" s="2" t="s">
        <v>57</v>
      </c>
      <c r="I88" s="2">
        <v>2010</v>
      </c>
      <c r="J88" s="2">
        <v>5</v>
      </c>
      <c r="K88" s="4" t="s">
        <v>61</v>
      </c>
      <c r="L88" s="3">
        <v>0.83</v>
      </c>
      <c r="M88" s="4" t="s">
        <v>60</v>
      </c>
      <c r="N88" s="5">
        <v>-6</v>
      </c>
      <c r="O88" s="2">
        <v>4</v>
      </c>
      <c r="P88" s="6">
        <v>26.2635</v>
      </c>
      <c r="Q88" s="6">
        <f t="shared" si="56"/>
        <v>6.14245692719306</v>
      </c>
      <c r="R88" s="6"/>
      <c r="S88" s="6">
        <v>25.8574</v>
      </c>
      <c r="T88" s="6">
        <f t="shared" si="57"/>
        <v>6.0474790393208</v>
      </c>
      <c r="U88" s="6"/>
      <c r="V88" s="6">
        <f t="shared" si="58"/>
        <v>-0.0155833156398995</v>
      </c>
      <c r="W88" s="6">
        <f t="shared" si="59"/>
        <v>0.0273494779128133</v>
      </c>
      <c r="AE88" s="5"/>
      <c r="AM88" s="5"/>
      <c r="BC88" s="5"/>
      <c r="BK88" s="5"/>
      <c r="BS88" s="5"/>
      <c r="CH88" s="5"/>
      <c r="CI88" s="5"/>
      <c r="CS88" s="5">
        <v>0.976907</v>
      </c>
      <c r="CT88" s="5">
        <f t="shared" ref="CT88:CT89" si="60">CS88*0.286204573369976</f>
        <v>0.279595251157143</v>
      </c>
      <c r="CV88" s="5">
        <v>0.8554765</v>
      </c>
      <c r="CW88" s="5">
        <f t="shared" ref="CW88:CW89" si="61">CV88*0.286204573369976</f>
        <v>0.24484128671054</v>
      </c>
      <c r="CY88" s="6">
        <f>LN(CV88)-LN(CS88)</f>
        <v>-0.132732834518049</v>
      </c>
      <c r="CZ88" s="6">
        <f>(CW88^2)/(O88*(CV88^2))+(CT88^2)/(O88*(CS88^2))</f>
        <v>0.040956528908945</v>
      </c>
      <c r="DH88" s="5"/>
    </row>
    <row r="89" ht="14.45" customHeight="1" spans="1:112">
      <c r="A89" s="12" t="s">
        <v>90</v>
      </c>
      <c r="B89" s="2" t="s">
        <v>108</v>
      </c>
      <c r="C89" s="2" t="s">
        <v>109</v>
      </c>
      <c r="D89" s="2" t="s">
        <v>56</v>
      </c>
      <c r="E89" s="2">
        <v>4693</v>
      </c>
      <c r="F89" s="2">
        <v>1.9</v>
      </c>
      <c r="G89" s="12">
        <v>474.9</v>
      </c>
      <c r="H89" s="2" t="s">
        <v>57</v>
      </c>
      <c r="I89" s="2">
        <v>2010</v>
      </c>
      <c r="J89" s="2">
        <v>5</v>
      </c>
      <c r="K89" s="4" t="s">
        <v>61</v>
      </c>
      <c r="L89" s="3">
        <v>0.28</v>
      </c>
      <c r="M89" s="4" t="s">
        <v>60</v>
      </c>
      <c r="N89" s="5">
        <v>-6</v>
      </c>
      <c r="O89" s="2">
        <v>4</v>
      </c>
      <c r="P89" s="6">
        <v>30.73105</v>
      </c>
      <c r="Q89" s="6">
        <f t="shared" si="56"/>
        <v>7.18731893892346</v>
      </c>
      <c r="R89" s="6"/>
      <c r="S89" s="6">
        <v>27.481975</v>
      </c>
      <c r="T89" s="6">
        <f t="shared" si="57"/>
        <v>6.42743151947366</v>
      </c>
      <c r="U89" s="6"/>
      <c r="V89" s="6">
        <f t="shared" si="58"/>
        <v>-0.111743208900753</v>
      </c>
      <c r="W89" s="6">
        <f t="shared" si="59"/>
        <v>0.0273494779128133</v>
      </c>
      <c r="AE89" s="5"/>
      <c r="AM89" s="5"/>
      <c r="BC89" s="5"/>
      <c r="BK89" s="5"/>
      <c r="BS89" s="5"/>
      <c r="CH89" s="5"/>
      <c r="CI89" s="5"/>
      <c r="CS89" s="5">
        <v>1.1142985</v>
      </c>
      <c r="CT89" s="5">
        <f t="shared" si="60"/>
        <v>0.318917326799304</v>
      </c>
      <c r="CV89" s="5">
        <v>0.92117925</v>
      </c>
      <c r="CW89" s="5">
        <f t="shared" si="61"/>
        <v>0.263645714243524</v>
      </c>
      <c r="CY89" s="6">
        <f>LN(CV89)-LN(CS89)</f>
        <v>-0.190325695190109</v>
      </c>
      <c r="CZ89" s="6">
        <f>(CW89^2)/(O89*(CV89^2))+(CT89^2)/(O89*(CS89^2))</f>
        <v>0.040956528908945</v>
      </c>
      <c r="DH89" s="5"/>
    </row>
    <row r="90" spans="1:112">
      <c r="A90" s="12" t="s">
        <v>90</v>
      </c>
      <c r="B90" s="2" t="s">
        <v>94</v>
      </c>
      <c r="C90" s="2" t="s">
        <v>95</v>
      </c>
      <c r="D90" s="2" t="s">
        <v>56</v>
      </c>
      <c r="E90" s="2">
        <v>4313</v>
      </c>
      <c r="F90" s="2">
        <v>1.9</v>
      </c>
      <c r="G90" s="12">
        <v>474.9</v>
      </c>
      <c r="H90" s="2" t="s">
        <v>57</v>
      </c>
      <c r="I90" s="2">
        <v>2010</v>
      </c>
      <c r="J90" s="2">
        <v>2</v>
      </c>
      <c r="K90" s="2" t="s">
        <v>58</v>
      </c>
      <c r="L90" s="3">
        <v>1.26</v>
      </c>
      <c r="M90" s="4" t="s">
        <v>60</v>
      </c>
      <c r="N90" s="5">
        <v>-3.7</v>
      </c>
      <c r="O90" s="2">
        <v>4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M90" s="5"/>
      <c r="AN90" s="6">
        <v>77.4067</v>
      </c>
      <c r="AO90" s="5">
        <f>AN90*0.182078181864654</f>
        <v>14.0940712001427</v>
      </c>
      <c r="AP90" s="6"/>
      <c r="AQ90" s="6">
        <v>77.2752</v>
      </c>
      <c r="AR90" s="5">
        <f>AQ90*0.182078181864654</f>
        <v>14.0701279192275</v>
      </c>
      <c r="AS90" s="6"/>
      <c r="AT90" s="6">
        <f>LN(AQ90)-LN(AN90)</f>
        <v>-0.00170026398278633</v>
      </c>
      <c r="AU90" s="6">
        <f>(AR90^2)/(O90*(AQ90^2))+(AO90^2)/(O90*(AN90^2))</f>
        <v>0.016576232155569</v>
      </c>
      <c r="BC90" s="5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</row>
    <row r="91" spans="1:112">
      <c r="A91" s="12" t="s">
        <v>90</v>
      </c>
      <c r="B91" s="2" t="s">
        <v>94</v>
      </c>
      <c r="C91" s="2" t="s">
        <v>107</v>
      </c>
      <c r="D91" s="2" t="s">
        <v>56</v>
      </c>
      <c r="E91" s="2">
        <v>4513</v>
      </c>
      <c r="F91" s="2">
        <v>1.9</v>
      </c>
      <c r="G91" s="12">
        <v>474.9</v>
      </c>
      <c r="H91" s="2" t="s">
        <v>57</v>
      </c>
      <c r="I91" s="2">
        <v>2010</v>
      </c>
      <c r="J91" s="2">
        <v>2</v>
      </c>
      <c r="K91" s="2" t="s">
        <v>58</v>
      </c>
      <c r="L91" s="3">
        <v>0.98</v>
      </c>
      <c r="M91" s="4" t="s">
        <v>60</v>
      </c>
      <c r="N91" s="5">
        <v>-3.5</v>
      </c>
      <c r="O91" s="2">
        <v>4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M91" s="5"/>
      <c r="AN91" s="6">
        <v>79.4763666666667</v>
      </c>
      <c r="AO91" s="5">
        <f t="shared" ref="AO91:AO92" si="62">AN91*0.182078181864654</f>
        <v>14.4709123438753</v>
      </c>
      <c r="AP91" s="6"/>
      <c r="AQ91" s="6">
        <v>72.8483</v>
      </c>
      <c r="AR91" s="5">
        <f t="shared" ref="AR91:AR92" si="63">AQ91*0.182078181864654</f>
        <v>13.2640860159309</v>
      </c>
      <c r="AS91" s="6"/>
      <c r="AT91" s="6">
        <f>LN(AQ91)-LN(AN91)</f>
        <v>-0.0870805060845052</v>
      </c>
      <c r="AU91" s="6">
        <f>(AR91^2)/(O91*(AQ91^2))+(AO91^2)/(O91*(AN91^2))</f>
        <v>0.016576232155569</v>
      </c>
      <c r="BC91" s="5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</row>
    <row r="92" spans="1:112">
      <c r="A92" s="12" t="s">
        <v>90</v>
      </c>
      <c r="B92" s="2" t="s">
        <v>108</v>
      </c>
      <c r="C92" s="2" t="s">
        <v>109</v>
      </c>
      <c r="D92" s="2" t="s">
        <v>56</v>
      </c>
      <c r="E92" s="2">
        <v>4693</v>
      </c>
      <c r="F92" s="2">
        <v>1.9</v>
      </c>
      <c r="G92" s="12">
        <v>474.9</v>
      </c>
      <c r="H92" s="2" t="s">
        <v>57</v>
      </c>
      <c r="I92" s="2">
        <v>2010</v>
      </c>
      <c r="J92" s="2">
        <v>2</v>
      </c>
      <c r="K92" s="2" t="s">
        <v>58</v>
      </c>
      <c r="L92" s="3">
        <v>1.37</v>
      </c>
      <c r="M92" s="4" t="s">
        <v>60</v>
      </c>
      <c r="N92" s="5">
        <v>-4.3</v>
      </c>
      <c r="O92" s="2">
        <v>4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M92" s="5"/>
      <c r="AN92" s="6">
        <v>112.394333333333</v>
      </c>
      <c r="AO92" s="5">
        <f t="shared" si="62"/>
        <v>20.4645558652232</v>
      </c>
      <c r="AP92" s="6"/>
      <c r="AQ92" s="6">
        <v>115.803666666667</v>
      </c>
      <c r="AR92" s="5">
        <f t="shared" si="63"/>
        <v>21.0853210799271</v>
      </c>
      <c r="AS92" s="6"/>
      <c r="AT92" s="6">
        <f>LN(AQ92)-LN(AN92)</f>
        <v>0.0298827074209127</v>
      </c>
      <c r="AU92" s="6">
        <f>(AR92^2)/(O92*(AQ92^2))+(AO92^2)/(O92*(AN92^2))</f>
        <v>0.016576232155569</v>
      </c>
      <c r="BC92" s="5"/>
      <c r="BD92" s="10"/>
      <c r="BE92" s="10"/>
      <c r="BF92" s="10"/>
      <c r="BG92" s="10"/>
      <c r="BH92" s="10"/>
      <c r="BI92" s="3"/>
      <c r="BJ92" s="3"/>
      <c r="BK92" s="3"/>
      <c r="BL92" s="3"/>
      <c r="BM92" s="3"/>
      <c r="BN92" s="3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</row>
    <row r="93" spans="1:112">
      <c r="A93" s="2" t="s">
        <v>53</v>
      </c>
      <c r="B93" s="2">
        <v>92.017</v>
      </c>
      <c r="C93" s="2">
        <v>31.441</v>
      </c>
      <c r="D93" s="2" t="s">
        <v>56</v>
      </c>
      <c r="E93" s="2">
        <v>4460</v>
      </c>
      <c r="F93" s="2">
        <v>-1.2</v>
      </c>
      <c r="G93" s="2">
        <v>431.7</v>
      </c>
      <c r="H93" s="2" t="s">
        <v>57</v>
      </c>
      <c r="I93" s="2">
        <v>2011</v>
      </c>
      <c r="J93" s="2">
        <v>3</v>
      </c>
      <c r="K93" s="2" t="s">
        <v>58</v>
      </c>
      <c r="L93" s="3">
        <v>1.05</v>
      </c>
      <c r="M93" s="4" t="s">
        <v>60</v>
      </c>
      <c r="N93" s="5">
        <v>-0.69</v>
      </c>
      <c r="O93" s="2">
        <v>4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6">
        <v>35.43</v>
      </c>
      <c r="AG93" s="6">
        <f>AH93*(O93^0.5)</f>
        <v>3.68</v>
      </c>
      <c r="AH93" s="6">
        <v>1.84</v>
      </c>
      <c r="AI93" s="6">
        <v>45.48</v>
      </c>
      <c r="AJ93" s="6">
        <f>AK93*(O93^0.5)</f>
        <v>3.06</v>
      </c>
      <c r="AK93" s="6">
        <v>1.53</v>
      </c>
      <c r="AL93" s="6">
        <f t="shared" ref="AL93:AL97" si="64">LN(AI93)-LN(AF93)</f>
        <v>0.249713750004955</v>
      </c>
      <c r="AM93" s="6">
        <f>(AJ93^2)/(O93*(AI93^2))+(AG93^2)/(O93*(AF93^2))</f>
        <v>0.00382880468437367</v>
      </c>
      <c r="BC93" s="5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5">
        <v>37.8947</v>
      </c>
      <c r="DB93" s="5">
        <f>DC93*(O93^0.5)</f>
        <v>4.73699999999999</v>
      </c>
      <c r="DC93" s="5">
        <v>2.3685</v>
      </c>
      <c r="DD93" s="5">
        <v>69.4737</v>
      </c>
      <c r="DE93" s="5">
        <f>DF93*(O93^0.5)</f>
        <v>18.9474</v>
      </c>
      <c r="DF93" s="5">
        <v>9.47370000000001</v>
      </c>
      <c r="DG93" s="6">
        <f>LN(DD93)-LN(DA93)</f>
        <v>0.606137003065712</v>
      </c>
      <c r="DH93" s="6">
        <f>(DE93^2)/(O93*(DD93^2))+(DB93^2)/(O93*(DA93^2))</f>
        <v>0.0225016128705305</v>
      </c>
    </row>
    <row r="94" spans="1:112">
      <c r="A94" s="2" t="s">
        <v>53</v>
      </c>
      <c r="B94" s="2">
        <v>92.017</v>
      </c>
      <c r="C94" s="2">
        <v>31.441</v>
      </c>
      <c r="D94" s="2" t="s">
        <v>56</v>
      </c>
      <c r="E94" s="2">
        <v>4460</v>
      </c>
      <c r="F94" s="2">
        <v>-1.2</v>
      </c>
      <c r="G94" s="2">
        <v>431.7</v>
      </c>
      <c r="H94" s="2" t="s">
        <v>57</v>
      </c>
      <c r="I94" s="2">
        <v>2011</v>
      </c>
      <c r="J94" s="2">
        <v>3</v>
      </c>
      <c r="K94" s="2" t="s">
        <v>58</v>
      </c>
      <c r="L94" s="3">
        <v>1.69</v>
      </c>
      <c r="M94" s="4" t="s">
        <v>60</v>
      </c>
      <c r="N94" s="5">
        <v>-1.65</v>
      </c>
      <c r="O94" s="2">
        <v>4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6">
        <v>35.43</v>
      </c>
      <c r="AG94" s="6">
        <f>AH94*(O94^0.5)</f>
        <v>3.68</v>
      </c>
      <c r="AH94" s="6">
        <v>1.84</v>
      </c>
      <c r="AI94" s="6">
        <v>51.21</v>
      </c>
      <c r="AJ94" s="6">
        <f>AK94*(O94^0.5)</f>
        <v>11.36</v>
      </c>
      <c r="AK94" s="6">
        <v>5.68</v>
      </c>
      <c r="AL94" s="6">
        <f t="shared" si="64"/>
        <v>0.368375906597079</v>
      </c>
      <c r="AM94" s="6">
        <f>(AJ94^2)/(O94*(AI94^2))+(AG94^2)/(O94*(AF94^2))</f>
        <v>0.0149993998164122</v>
      </c>
      <c r="BC94" s="5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5">
        <v>37.8947</v>
      </c>
      <c r="DB94" s="5">
        <f>DC94*(O94^0.5)</f>
        <v>4.73699999999999</v>
      </c>
      <c r="DC94" s="5">
        <v>2.3685</v>
      </c>
      <c r="DD94" s="5">
        <v>67.8947</v>
      </c>
      <c r="DE94" s="5">
        <f>DF94*(O94^0.5)</f>
        <v>7.8948</v>
      </c>
      <c r="DF94" s="5">
        <v>3.9474</v>
      </c>
      <c r="DG94" s="6">
        <f>LN(DD94)-LN(DA94)</f>
        <v>0.583146714932505</v>
      </c>
      <c r="DH94" s="6">
        <f>(DE94^2)/(O94*(DD94^2))+(DB94^2)/(O94*(DA94^2))</f>
        <v>0.00728678128551228</v>
      </c>
    </row>
    <row r="95" spans="1:113">
      <c r="A95" s="1" t="s">
        <v>73</v>
      </c>
      <c r="B95" s="1" t="s">
        <v>110</v>
      </c>
      <c r="C95" s="1" t="s">
        <v>111</v>
      </c>
      <c r="D95" s="1" t="s">
        <v>56</v>
      </c>
      <c r="E95" s="1">
        <v>4754</v>
      </c>
      <c r="F95" s="1">
        <v>-5.3</v>
      </c>
      <c r="G95" s="1">
        <v>269.7</v>
      </c>
      <c r="H95" s="1" t="s">
        <v>57</v>
      </c>
      <c r="I95" s="1">
        <v>2008</v>
      </c>
      <c r="J95" s="1">
        <v>2</v>
      </c>
      <c r="K95" s="2" t="s">
        <v>58</v>
      </c>
      <c r="L95" s="14">
        <v>2.59</v>
      </c>
      <c r="M95" s="4" t="s">
        <v>59</v>
      </c>
      <c r="N95" s="5">
        <v>-7.71</v>
      </c>
      <c r="O95" s="1">
        <v>3</v>
      </c>
      <c r="P95" s="15">
        <v>0.608048</v>
      </c>
      <c r="Q95" s="6">
        <f>R95*(O95^0.5)</f>
        <v>0.146370417595223</v>
      </c>
      <c r="R95" s="15">
        <v>0.084507</v>
      </c>
      <c r="S95" s="15">
        <v>0.758964</v>
      </c>
      <c r="T95" s="6">
        <f>U95*(O95^0.5)</f>
        <v>0.211424513876703</v>
      </c>
      <c r="U95" s="15">
        <v>0.122066</v>
      </c>
      <c r="V95" s="6">
        <f t="shared" ref="V95:V96" si="65">LN(S95)-LN(P95)</f>
        <v>0.221700519222304</v>
      </c>
      <c r="W95" s="6">
        <f t="shared" ref="W95:W96" si="66">(T95^2)/(O95*(S95^2))+(Q95^2)/(O95*(P95^2))</f>
        <v>0.0451827241187644</v>
      </c>
      <c r="X95" s="17"/>
      <c r="Y95" s="17"/>
      <c r="Z95" s="17"/>
      <c r="AA95" s="17"/>
      <c r="AB95" s="17"/>
      <c r="AC95" s="17"/>
      <c r="AD95" s="17"/>
      <c r="AE95" s="17"/>
      <c r="AF95" s="15">
        <v>1597.1</v>
      </c>
      <c r="AG95" s="6">
        <f>AH95*(O95^0.5)</f>
        <v>140.579017044982</v>
      </c>
      <c r="AH95" s="15">
        <v>81.1633333333333</v>
      </c>
      <c r="AI95" s="15">
        <v>1669.56333333333</v>
      </c>
      <c r="AJ95" s="6">
        <f>AK95*(O95^0.5)</f>
        <v>140.579017044982</v>
      </c>
      <c r="AK95" s="15">
        <v>81.1633333333333</v>
      </c>
      <c r="AL95" s="6">
        <f t="shared" si="64"/>
        <v>0.0443726305115462</v>
      </c>
      <c r="AM95" s="6">
        <f>(AJ95^2)/(O95*(AI95^2))+(AG95^2)/(O95*(AF95^2))</f>
        <v>0.00494586371676265</v>
      </c>
      <c r="AN95" s="17"/>
      <c r="AO95" s="17"/>
      <c r="AP95" s="17"/>
      <c r="AQ95" s="17"/>
      <c r="AR95" s="17"/>
      <c r="AS95" s="17"/>
      <c r="AT95" s="17"/>
      <c r="AU95" s="15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"/>
    </row>
    <row r="96" spans="1:113">
      <c r="A96" s="1" t="s">
        <v>73</v>
      </c>
      <c r="B96" s="1" t="s">
        <v>110</v>
      </c>
      <c r="C96" s="1" t="s">
        <v>111</v>
      </c>
      <c r="D96" s="1" t="s">
        <v>56</v>
      </c>
      <c r="E96" s="1">
        <v>4754</v>
      </c>
      <c r="F96" s="1">
        <v>-5.3</v>
      </c>
      <c r="G96" s="1">
        <v>269.7</v>
      </c>
      <c r="H96" s="1" t="s">
        <v>57</v>
      </c>
      <c r="I96" s="1">
        <v>2008</v>
      </c>
      <c r="J96" s="1">
        <v>2</v>
      </c>
      <c r="K96" s="2" t="s">
        <v>58</v>
      </c>
      <c r="L96" s="14">
        <v>5.16</v>
      </c>
      <c r="M96" s="4" t="s">
        <v>59</v>
      </c>
      <c r="N96" s="5">
        <v>-7.71</v>
      </c>
      <c r="O96" s="1">
        <v>3</v>
      </c>
      <c r="P96" s="15">
        <v>0.608048</v>
      </c>
      <c r="Q96" s="6">
        <f>R96*(O96^0.5)</f>
        <v>0.146370417595223</v>
      </c>
      <c r="R96" s="15">
        <v>0.084507</v>
      </c>
      <c r="S96" s="15">
        <v>0.703337</v>
      </c>
      <c r="T96" s="6">
        <f>U96*(O96^0.5)</f>
        <v>0.195160556793631</v>
      </c>
      <c r="U96" s="15">
        <v>0.112676</v>
      </c>
      <c r="V96" s="6">
        <f t="shared" si="65"/>
        <v>0.145582324840147</v>
      </c>
      <c r="W96" s="6">
        <f t="shared" si="66"/>
        <v>0.0449803474249377</v>
      </c>
      <c r="X96" s="17"/>
      <c r="Y96" s="17"/>
      <c r="Z96" s="17"/>
      <c r="AA96" s="17"/>
      <c r="AB96" s="17"/>
      <c r="AC96" s="17"/>
      <c r="AD96" s="17"/>
      <c r="AE96" s="17"/>
      <c r="AF96" s="15">
        <v>1597.1</v>
      </c>
      <c r="AG96" s="6">
        <f>AH96*(O96^0.5)</f>
        <v>140.579017044982</v>
      </c>
      <c r="AH96" s="15">
        <v>81.1633333333333</v>
      </c>
      <c r="AI96" s="15">
        <v>1286.95666666667</v>
      </c>
      <c r="AJ96" s="6">
        <f>AK96*(O96^0.5)</f>
        <v>120.493001179875</v>
      </c>
      <c r="AK96" s="15">
        <v>69.5666666666666</v>
      </c>
      <c r="AL96" s="6">
        <f t="shared" si="64"/>
        <v>-0.215909226666655</v>
      </c>
      <c r="AM96" s="6">
        <f>(AJ96^2)/(O96*(AI96^2))+(AG96^2)/(O96*(AF96^2))</f>
        <v>0.00550455223566795</v>
      </c>
      <c r="AN96" s="17"/>
      <c r="AO96" s="17"/>
      <c r="AP96" s="17"/>
      <c r="AQ96" s="17"/>
      <c r="AR96" s="17"/>
      <c r="AS96" s="17"/>
      <c r="AT96" s="17"/>
      <c r="AU96" s="15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"/>
    </row>
    <row r="97" ht="14.45" customHeight="1" spans="1:112">
      <c r="A97" s="2" t="s">
        <v>112</v>
      </c>
      <c r="B97" s="2" t="s">
        <v>113</v>
      </c>
      <c r="C97" s="2" t="s">
        <v>114</v>
      </c>
      <c r="D97" s="2" t="s">
        <v>56</v>
      </c>
      <c r="E97" s="2">
        <v>4634</v>
      </c>
      <c r="F97" s="2">
        <v>-3.8</v>
      </c>
      <c r="G97" s="2">
        <v>383</v>
      </c>
      <c r="H97" s="2" t="s">
        <v>57</v>
      </c>
      <c r="I97" s="2">
        <v>2008</v>
      </c>
      <c r="J97" s="2">
        <v>4</v>
      </c>
      <c r="K97" s="2" t="s">
        <v>58</v>
      </c>
      <c r="L97" s="3">
        <v>1.4</v>
      </c>
      <c r="M97" s="4" t="s">
        <v>60</v>
      </c>
      <c r="N97" s="5">
        <v>-2</v>
      </c>
      <c r="O97" s="2">
        <v>3</v>
      </c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6">
        <v>16.5</v>
      </c>
      <c r="AG97" s="6">
        <f>AF97*0.14788825040494</f>
        <v>2.44015613168151</v>
      </c>
      <c r="AH97" s="6"/>
      <c r="AI97" s="6">
        <v>17.1</v>
      </c>
      <c r="AJ97" s="6">
        <f>AI97*0.14788825040494</f>
        <v>2.52888908192447</v>
      </c>
      <c r="AK97" s="6"/>
      <c r="AL97" s="6">
        <f t="shared" si="64"/>
        <v>0.0357180826020795</v>
      </c>
      <c r="AM97" s="6">
        <f>(AJ97^2)/(O97*(AI97^2))+(AG97^2)/(O97*(AF97^2))</f>
        <v>0.0145806230718895</v>
      </c>
      <c r="AV97" s="5">
        <v>327.794</v>
      </c>
      <c r="AW97" s="5">
        <v>64.271</v>
      </c>
      <c r="AY97" s="5">
        <v>715.715</v>
      </c>
      <c r="AZ97" s="5">
        <v>101.212</v>
      </c>
      <c r="BB97" s="6">
        <f>LN(AY97)-LN(AV97)</f>
        <v>0.780896680728686</v>
      </c>
      <c r="BC97" s="6">
        <f>(AZ97^2)/(O97*(AY97^2))+(AW97^2)/(O97*(AV97^2))</f>
        <v>0.019480610463304</v>
      </c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</row>
    <row r="98" spans="1:112">
      <c r="A98" s="2" t="s">
        <v>112</v>
      </c>
      <c r="B98" s="2" t="s">
        <v>115</v>
      </c>
      <c r="C98" s="2" t="s">
        <v>116</v>
      </c>
      <c r="D98" s="2" t="s">
        <v>56</v>
      </c>
      <c r="E98" s="2">
        <v>4635</v>
      </c>
      <c r="F98" s="2">
        <v>-3.8</v>
      </c>
      <c r="G98" s="2">
        <v>290.9</v>
      </c>
      <c r="H98" s="2" t="s">
        <v>88</v>
      </c>
      <c r="I98" s="2">
        <v>2010</v>
      </c>
      <c r="J98" s="2">
        <v>3</v>
      </c>
      <c r="K98" s="2" t="s">
        <v>58</v>
      </c>
      <c r="L98" s="3">
        <v>1.67</v>
      </c>
      <c r="M98" s="4" t="s">
        <v>60</v>
      </c>
      <c r="N98" s="5">
        <v>-3.5</v>
      </c>
      <c r="O98" s="2">
        <v>5</v>
      </c>
      <c r="P98" s="10"/>
      <c r="Q98" s="10"/>
      <c r="R98" s="10"/>
      <c r="S98" s="10"/>
      <c r="T98" s="10"/>
      <c r="U98" s="10"/>
      <c r="V98" s="2"/>
      <c r="W98" s="3"/>
      <c r="X98" s="10"/>
      <c r="Y98" s="10"/>
      <c r="Z98" s="10"/>
      <c r="AA98" s="10"/>
      <c r="AB98" s="10"/>
      <c r="AC98" s="10"/>
      <c r="AD98" s="10"/>
      <c r="AE98" s="10"/>
      <c r="AM98" s="5"/>
      <c r="BC98" s="5"/>
      <c r="BL98" s="5">
        <v>238.462</v>
      </c>
      <c r="BM98" s="5">
        <f>BN98*(O98^0.5)</f>
        <v>28.6663914715474</v>
      </c>
      <c r="BN98" s="5">
        <v>12.82</v>
      </c>
      <c r="BO98" s="5">
        <v>333.333</v>
      </c>
      <c r="BP98" s="5">
        <f>BQ98*(O98^0.5)</f>
        <v>34.4019058338342</v>
      </c>
      <c r="BQ98" s="5">
        <v>15.385</v>
      </c>
      <c r="BR98" s="6">
        <f>LN(BO98)-LN(BL98)</f>
        <v>0.334932021819829</v>
      </c>
      <c r="BS98" s="6">
        <f>(BP98^2)/(O98*(BO98^2))+(BM98^2)/(O98*(BL98^2))</f>
        <v>0.00502055343458927</v>
      </c>
      <c r="BT98" s="5">
        <v>56.4103</v>
      </c>
      <c r="BU98" s="5">
        <f>BV98*(O98^0.5)</f>
        <v>11.4670038022144</v>
      </c>
      <c r="BV98" s="5">
        <v>5.1282</v>
      </c>
      <c r="BW98" s="5">
        <v>130.769</v>
      </c>
      <c r="BX98" s="5">
        <f>BY98*(O98^0.5)</f>
        <v>22.9353492452154</v>
      </c>
      <c r="BY98" s="5">
        <v>10.257</v>
      </c>
      <c r="BZ98" s="10">
        <f>LN(BW98)-LN(BT98)</f>
        <v>0.840780641931596</v>
      </c>
      <c r="CA98" s="10">
        <f>(BX98^2)/(O98*(BW98^2))+(BU98^2)/(O98*(BT98^2))</f>
        <v>0.0144166428628341</v>
      </c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</row>
    <row r="99" ht="16.9" customHeight="1" spans="1:112">
      <c r="A99" s="2" t="s">
        <v>112</v>
      </c>
      <c r="B99" s="2" t="s">
        <v>115</v>
      </c>
      <c r="C99" s="2" t="s">
        <v>116</v>
      </c>
      <c r="D99" s="2" t="s">
        <v>56</v>
      </c>
      <c r="E99" s="2">
        <v>4635</v>
      </c>
      <c r="F99" s="2">
        <v>-5.9</v>
      </c>
      <c r="G99" s="2">
        <v>267.6</v>
      </c>
      <c r="H99" s="2" t="s">
        <v>88</v>
      </c>
      <c r="I99" s="2">
        <v>2010</v>
      </c>
      <c r="J99" s="2">
        <v>4</v>
      </c>
      <c r="K99" s="2" t="s">
        <v>58</v>
      </c>
      <c r="L99" s="3">
        <v>1.77</v>
      </c>
      <c r="M99" s="4" t="s">
        <v>60</v>
      </c>
      <c r="N99" s="5">
        <v>-12.4</v>
      </c>
      <c r="O99" s="2">
        <v>5</v>
      </c>
      <c r="AM99" s="5"/>
      <c r="BC99" s="5"/>
      <c r="BK99" s="5"/>
      <c r="BS99" s="5"/>
      <c r="CB99" s="5">
        <v>2.6875</v>
      </c>
      <c r="CC99" s="5">
        <f>CD99*(O99^0.5)</f>
        <v>0.419262745781211</v>
      </c>
      <c r="CD99" s="5">
        <v>0.1875</v>
      </c>
      <c r="CE99" s="5">
        <v>3.5</v>
      </c>
      <c r="CF99" s="5">
        <f>CG99*(O99^0.5)</f>
        <v>0.419262745781211</v>
      </c>
      <c r="CG99" s="5">
        <v>0.1875</v>
      </c>
      <c r="CH99" s="6">
        <f>LN(CE99)-LN(CB99)</f>
        <v>0.264151575041587</v>
      </c>
      <c r="CI99" s="6">
        <f>(CF99^2)/(O99*(CE99^2))+(CC99^2)/(O99*(CB99^2))</f>
        <v>0.00773739390293706</v>
      </c>
      <c r="CJ99" s="5">
        <v>-2.25</v>
      </c>
      <c r="CK99" s="5">
        <f>CL99*(O99^0.5)</f>
        <v>0.698771242968684</v>
      </c>
      <c r="CL99" s="5">
        <v>0.3125</v>
      </c>
      <c r="CM99" s="5">
        <v>-3.3125</v>
      </c>
      <c r="CN99" s="5">
        <f>CO99*(O99^0.5)</f>
        <v>0.698771242968684</v>
      </c>
      <c r="CO99" s="5">
        <v>0.3125</v>
      </c>
      <c r="CP99" s="5">
        <f>(((O99-1)*(CN99^2)+(O99-1)*(CK99^2))/(O99+O99-2))^0.5</f>
        <v>0.698771242968684</v>
      </c>
      <c r="CQ99" s="5">
        <f>(CM99-CJ99)/CP99</f>
        <v>-1.52052622469986</v>
      </c>
      <c r="CR99" s="5">
        <f>((O99+O99)/(O99*O99))+(CQ99^2)/(2*(O99+O99))</f>
        <v>0.5156</v>
      </c>
      <c r="CS99" s="5">
        <v>5.1875</v>
      </c>
      <c r="CT99" s="5">
        <f>CU99*(O99^0.5)</f>
        <v>0.838525491562421</v>
      </c>
      <c r="CU99" s="5">
        <v>0.375</v>
      </c>
      <c r="CV99" s="5">
        <v>7.3125</v>
      </c>
      <c r="CW99" s="5">
        <f>CX99*(O99^0.5)</f>
        <v>1.25778823734363</v>
      </c>
      <c r="CX99" s="5">
        <v>0.5625</v>
      </c>
      <c r="CY99" s="6">
        <f>LN(CV99)-LN(CS99)</f>
        <v>0.343333327001158</v>
      </c>
      <c r="CZ99" s="6">
        <f>(CW99^2)/(O99*(CV99^2))+(CT99^2)/(O99*(CS99^2))</f>
        <v>0.0111428819290851</v>
      </c>
      <c r="DH99" s="5"/>
    </row>
    <row r="100" spans="1:112">
      <c r="A100" s="2" t="s">
        <v>112</v>
      </c>
      <c r="B100" s="2" t="s">
        <v>115</v>
      </c>
      <c r="C100" s="2" t="s">
        <v>116</v>
      </c>
      <c r="D100" s="2" t="s">
        <v>56</v>
      </c>
      <c r="E100" s="2">
        <v>4635</v>
      </c>
      <c r="F100" s="2">
        <v>-3.8</v>
      </c>
      <c r="G100" s="2">
        <v>290.9</v>
      </c>
      <c r="H100" s="2" t="s">
        <v>88</v>
      </c>
      <c r="I100" s="2">
        <v>2010</v>
      </c>
      <c r="J100" s="2">
        <v>4</v>
      </c>
      <c r="K100" s="2" t="s">
        <v>58</v>
      </c>
      <c r="L100" s="3">
        <v>1.59</v>
      </c>
      <c r="M100" s="4" t="s">
        <v>60</v>
      </c>
      <c r="N100" s="5">
        <v>-17.4</v>
      </c>
      <c r="O100" s="2">
        <v>5</v>
      </c>
      <c r="P100" s="10"/>
      <c r="Q100" s="10"/>
      <c r="R100" s="10"/>
      <c r="S100" s="10"/>
      <c r="T100" s="10"/>
      <c r="U100" s="10"/>
      <c r="V100" s="2"/>
      <c r="W100" s="3"/>
      <c r="X100" s="10"/>
      <c r="Y100" s="10"/>
      <c r="Z100" s="10"/>
      <c r="AA100" s="10"/>
      <c r="AB100" s="10"/>
      <c r="AC100" s="10"/>
      <c r="AD100" s="10"/>
      <c r="AE100" s="10"/>
      <c r="AM100" s="5"/>
      <c r="BC100" s="5"/>
      <c r="BD100" s="5">
        <v>2.21045</v>
      </c>
      <c r="BE100" s="5">
        <f>BF100*(O100^0.5)</f>
        <v>0.618764730733742</v>
      </c>
      <c r="BF100" s="5">
        <v>0.27672</v>
      </c>
      <c r="BG100" s="5">
        <v>2.87096</v>
      </c>
      <c r="BH100" s="5">
        <f>BI100*(O100^0.5)</f>
        <v>0.674644069491461</v>
      </c>
      <c r="BI100" s="5">
        <v>0.30171</v>
      </c>
      <c r="BJ100" s="6">
        <f>LN(BG100)-LN(BD100)</f>
        <v>0.261450353902701</v>
      </c>
      <c r="BK100" s="6">
        <f>(BH100^2)/(O100*(BG100^2))+(BE100^2)/(O100*(BD100^2))</f>
        <v>0.0267157974691954</v>
      </c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</row>
    <row r="101" spans="1:112">
      <c r="A101" s="2" t="s">
        <v>112</v>
      </c>
      <c r="B101" s="2" t="s">
        <v>115</v>
      </c>
      <c r="C101" s="2" t="s">
        <v>116</v>
      </c>
      <c r="D101" s="2" t="s">
        <v>56</v>
      </c>
      <c r="E101" s="2">
        <v>4635</v>
      </c>
      <c r="F101" s="2">
        <v>-3.8</v>
      </c>
      <c r="G101" s="2">
        <v>290.9</v>
      </c>
      <c r="H101" s="2" t="s">
        <v>88</v>
      </c>
      <c r="I101" s="2">
        <v>2010</v>
      </c>
      <c r="J101" s="2">
        <v>4</v>
      </c>
      <c r="K101" s="2" t="s">
        <v>58</v>
      </c>
      <c r="L101" s="3">
        <v>1.59</v>
      </c>
      <c r="M101" s="4" t="s">
        <v>60</v>
      </c>
      <c r="N101" s="5">
        <v>-17.4</v>
      </c>
      <c r="O101" s="2">
        <v>5</v>
      </c>
      <c r="AM101" s="5"/>
      <c r="BC101" s="5"/>
      <c r="BD101" s="5">
        <v>2.5815</v>
      </c>
      <c r="BE101" s="5">
        <f>BF101*(O101^0.5)</f>
        <v>0.675359611244261</v>
      </c>
      <c r="BF101" s="5">
        <v>0.30203</v>
      </c>
      <c r="BG101" s="5">
        <v>2.60037</v>
      </c>
      <c r="BH101" s="5">
        <f>BI101*(O101^0.5)</f>
        <v>0.618764730733742</v>
      </c>
      <c r="BI101" s="5">
        <v>0.27672</v>
      </c>
      <c r="BJ101" s="6">
        <f>LN(BG101)-LN(BD101)</f>
        <v>0.00728311725739816</v>
      </c>
      <c r="BK101" s="6">
        <f>(BH101^2)/(O101*(BG101^2))+(BE101^2)/(O101*(BD101^2))</f>
        <v>0.0250127868010741</v>
      </c>
      <c r="BS101" s="5"/>
      <c r="DH101" s="5"/>
    </row>
    <row r="102" spans="1:112">
      <c r="A102" s="2" t="s">
        <v>112</v>
      </c>
      <c r="B102" s="2" t="s">
        <v>115</v>
      </c>
      <c r="C102" s="2" t="s">
        <v>116</v>
      </c>
      <c r="D102" s="2" t="s">
        <v>56</v>
      </c>
      <c r="E102" s="2">
        <v>4634</v>
      </c>
      <c r="F102" s="2">
        <v>-5.9</v>
      </c>
      <c r="G102" s="2">
        <v>267.6</v>
      </c>
      <c r="H102" s="2" t="s">
        <v>88</v>
      </c>
      <c r="I102" s="2">
        <v>2010</v>
      </c>
      <c r="J102" s="2">
        <v>2</v>
      </c>
      <c r="K102" s="2" t="s">
        <v>58</v>
      </c>
      <c r="L102" s="3">
        <v>1.66</v>
      </c>
      <c r="M102" s="4" t="s">
        <v>60</v>
      </c>
      <c r="N102" s="5">
        <v>-2.11</v>
      </c>
      <c r="O102" s="2">
        <v>5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10"/>
      <c r="AA102" s="10"/>
      <c r="AB102" s="10"/>
      <c r="AC102" s="10"/>
      <c r="AD102" s="10"/>
      <c r="AE102" s="10"/>
      <c r="AF102" s="6">
        <v>6.98925</v>
      </c>
      <c r="AG102" s="6">
        <f>AH102*(O102^0.5)</f>
        <v>0.240422028940778</v>
      </c>
      <c r="AH102" s="6">
        <v>0.10752</v>
      </c>
      <c r="AI102" s="6">
        <v>6.88172</v>
      </c>
      <c r="AJ102" s="6">
        <f>AK102*(O102^0.5)</f>
        <v>0.721310808181883</v>
      </c>
      <c r="AK102" s="6">
        <v>0.32258</v>
      </c>
      <c r="AL102" s="6">
        <f t="shared" ref="AL102:AL103" si="67">LN(AI102)-LN(AF102)</f>
        <v>-0.0155046336512781</v>
      </c>
      <c r="AM102" s="6">
        <f>(AJ102^2)/(O102*(AI102^2))+(AG102^2)/(O102*(AF102^2))</f>
        <v>0.0024339130242044</v>
      </c>
      <c r="BC102" s="5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</row>
    <row r="103" spans="1:112">
      <c r="A103" s="2" t="s">
        <v>112</v>
      </c>
      <c r="B103" s="2" t="s">
        <v>115</v>
      </c>
      <c r="C103" s="2" t="s">
        <v>116</v>
      </c>
      <c r="D103" s="2" t="s">
        <v>56</v>
      </c>
      <c r="E103" s="2">
        <v>4634</v>
      </c>
      <c r="F103" s="2">
        <v>-5.9</v>
      </c>
      <c r="G103" s="2">
        <v>267.6</v>
      </c>
      <c r="H103" s="2" t="s">
        <v>88</v>
      </c>
      <c r="I103" s="2">
        <v>2010</v>
      </c>
      <c r="J103" s="2">
        <v>2</v>
      </c>
      <c r="K103" s="2" t="s">
        <v>58</v>
      </c>
      <c r="L103" s="3">
        <v>4.08</v>
      </c>
      <c r="M103" s="4" t="s">
        <v>59</v>
      </c>
      <c r="N103" s="5">
        <v>-0.73</v>
      </c>
      <c r="O103" s="2">
        <v>5</v>
      </c>
      <c r="P103" s="10"/>
      <c r="Q103" s="10"/>
      <c r="R103" s="10"/>
      <c r="S103" s="10"/>
      <c r="T103" s="10"/>
      <c r="U103" s="10"/>
      <c r="V103" s="2"/>
      <c r="W103" s="3"/>
      <c r="X103" s="10"/>
      <c r="Y103" s="10"/>
      <c r="Z103" s="10"/>
      <c r="AA103" s="10"/>
      <c r="AB103" s="10"/>
      <c r="AC103" s="10"/>
      <c r="AD103" s="10"/>
      <c r="AE103" s="10"/>
      <c r="AF103" s="6">
        <v>6.77419</v>
      </c>
      <c r="AG103" s="6">
        <f>AH103*(O103^0.5)</f>
        <v>0.480888779241105</v>
      </c>
      <c r="AH103" s="6">
        <v>0.21506</v>
      </c>
      <c r="AI103" s="6">
        <v>6.98925</v>
      </c>
      <c r="AJ103" s="6">
        <f>AK103*(O103^0.5)</f>
        <v>0.480866418561329</v>
      </c>
      <c r="AK103" s="6">
        <v>0.21505</v>
      </c>
      <c r="AL103" s="6">
        <f t="shared" si="67"/>
        <v>0.0312534519290761</v>
      </c>
      <c r="AM103" s="6">
        <f>(AJ103^2)/(O103*(AI103^2))+(AG103^2)/(O103*(AF103^2))</f>
        <v>0.00195458173942757</v>
      </c>
      <c r="BC103" s="5"/>
      <c r="BD103" s="10"/>
      <c r="BE103" s="10"/>
      <c r="BF103" s="10"/>
      <c r="BG103" s="10"/>
      <c r="BH103" s="3"/>
      <c r="BI103" s="3"/>
      <c r="BJ103" s="3"/>
      <c r="BK103" s="3"/>
      <c r="BL103" s="3"/>
      <c r="BM103" s="3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</row>
    <row r="104" spans="1:112">
      <c r="A104" s="2" t="s">
        <v>112</v>
      </c>
      <c r="B104" s="2" t="s">
        <v>115</v>
      </c>
      <c r="C104" s="2" t="s">
        <v>116</v>
      </c>
      <c r="D104" s="2" t="s">
        <v>56</v>
      </c>
      <c r="E104" s="2">
        <v>4635</v>
      </c>
      <c r="F104" s="2">
        <v>-3.8</v>
      </c>
      <c r="G104" s="2">
        <v>290.9</v>
      </c>
      <c r="H104" s="2" t="s">
        <v>88</v>
      </c>
      <c r="I104" s="2">
        <v>2010</v>
      </c>
      <c r="J104" s="2">
        <v>4</v>
      </c>
      <c r="K104" s="2" t="s">
        <v>58</v>
      </c>
      <c r="L104" s="3">
        <v>1.76</v>
      </c>
      <c r="M104" s="4" t="s">
        <v>60</v>
      </c>
      <c r="N104" s="5">
        <v>-2</v>
      </c>
      <c r="O104" s="2">
        <v>4</v>
      </c>
      <c r="P104" s="6"/>
      <c r="Q104" s="6"/>
      <c r="R104" s="6"/>
      <c r="S104" s="6"/>
      <c r="T104" s="6"/>
      <c r="U104" s="6"/>
      <c r="X104" s="6">
        <v>12.0141</v>
      </c>
      <c r="Y104" s="6">
        <f>Z104*(O104^0.5)</f>
        <v>1.9788</v>
      </c>
      <c r="Z104" s="6">
        <v>0.989400000000002</v>
      </c>
      <c r="AA104" s="6">
        <v>9.82332</v>
      </c>
      <c r="AB104" s="6">
        <f>AC104*(O104^0.5)</f>
        <v>1.97876</v>
      </c>
      <c r="AC104" s="6">
        <v>0.989379999999999</v>
      </c>
      <c r="AD104" s="6">
        <f>LN(AA104)-LN(X104)</f>
        <v>-0.201321809247717</v>
      </c>
      <c r="AE104" s="6">
        <f>(AB104^2)/(O104*(AA104^2))+(Y104^2)/(O104*(X104^2))</f>
        <v>0.0169260653534097</v>
      </c>
      <c r="AM104" s="5"/>
      <c r="BC104" s="5"/>
      <c r="BK104" s="5"/>
      <c r="BS104" s="5"/>
      <c r="CH104" s="5"/>
      <c r="CI104" s="5"/>
      <c r="DH104" s="5"/>
    </row>
    <row r="105" ht="13.15" customHeight="1" spans="1:112">
      <c r="A105" s="2" t="s">
        <v>112</v>
      </c>
      <c r="B105" s="2" t="s">
        <v>115</v>
      </c>
      <c r="C105" s="2" t="s">
        <v>116</v>
      </c>
      <c r="D105" s="2" t="s">
        <v>56</v>
      </c>
      <c r="E105" s="2">
        <v>4635</v>
      </c>
      <c r="F105" s="2">
        <v>-3.8</v>
      </c>
      <c r="G105" s="2">
        <v>290.9</v>
      </c>
      <c r="H105" s="2" t="s">
        <v>88</v>
      </c>
      <c r="I105" s="2">
        <v>2010</v>
      </c>
      <c r="J105" s="2">
        <v>4</v>
      </c>
      <c r="K105" s="2" t="s">
        <v>58</v>
      </c>
      <c r="L105" s="3">
        <v>1.75</v>
      </c>
      <c r="M105" s="4" t="s">
        <v>60</v>
      </c>
      <c r="N105" s="5">
        <v>-0.89</v>
      </c>
      <c r="O105" s="2">
        <v>5</v>
      </c>
      <c r="P105" s="6"/>
      <c r="Q105" s="6"/>
      <c r="R105" s="6"/>
      <c r="S105" s="6"/>
      <c r="T105" s="6"/>
      <c r="U105" s="6"/>
      <c r="X105" s="6">
        <v>15.3357</v>
      </c>
      <c r="Y105" s="6">
        <f>Z105*(O105^0.5)</f>
        <v>1.26427283447838</v>
      </c>
      <c r="Z105" s="6">
        <v>0.5654</v>
      </c>
      <c r="AA105" s="6">
        <v>15.6184</v>
      </c>
      <c r="AB105" s="6">
        <f>AC105*(O105^0.5)</f>
        <v>0.632136417239191</v>
      </c>
      <c r="AC105" s="6">
        <v>0.2827</v>
      </c>
      <c r="AD105" s="6">
        <f>LN(AA105)-LN(X105)</f>
        <v>0.0182662626497834</v>
      </c>
      <c r="AE105" s="6">
        <f>(AB105^2)/(O105*(AA105^2))+(Y105^2)/(O105*(X105^2))</f>
        <v>0.00168689196324423</v>
      </c>
      <c r="AM105" s="5"/>
      <c r="BC105" s="5"/>
      <c r="BK105" s="5"/>
      <c r="BS105" s="5"/>
      <c r="CH105" s="5"/>
      <c r="CI105" s="5"/>
      <c r="DH105" s="5"/>
    </row>
    <row r="106" spans="1:112">
      <c r="A106" s="2" t="s">
        <v>112</v>
      </c>
      <c r="B106" s="2" t="s">
        <v>117</v>
      </c>
      <c r="C106" s="2" t="s">
        <v>118</v>
      </c>
      <c r="D106" s="2" t="s">
        <v>56</v>
      </c>
      <c r="E106" s="2">
        <v>4635</v>
      </c>
      <c r="F106" s="2">
        <v>-3.8</v>
      </c>
      <c r="G106" s="2">
        <v>290.9</v>
      </c>
      <c r="H106" s="2" t="s">
        <v>88</v>
      </c>
      <c r="I106" s="2">
        <v>2010</v>
      </c>
      <c r="J106" s="2">
        <v>1</v>
      </c>
      <c r="K106" s="2" t="s">
        <v>58</v>
      </c>
      <c r="L106" s="3">
        <v>1</v>
      </c>
      <c r="M106" s="4" t="s">
        <v>60</v>
      </c>
      <c r="N106" s="5">
        <v>-1.55</v>
      </c>
      <c r="O106" s="2">
        <v>5</v>
      </c>
      <c r="P106" s="10"/>
      <c r="Q106" s="10"/>
      <c r="R106" s="10"/>
      <c r="S106" s="10"/>
      <c r="T106" s="10"/>
      <c r="U106" s="10"/>
      <c r="V106" s="2"/>
      <c r="W106" s="3"/>
      <c r="X106" s="10"/>
      <c r="Y106" s="10"/>
      <c r="Z106" s="10"/>
      <c r="AA106" s="10"/>
      <c r="AB106" s="10"/>
      <c r="AC106" s="10"/>
      <c r="AD106" s="10"/>
      <c r="AE106" s="10"/>
      <c r="BC106" s="5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</row>
    <row r="107" spans="1:112">
      <c r="A107" s="2" t="s">
        <v>112</v>
      </c>
      <c r="B107" s="2" t="s">
        <v>117</v>
      </c>
      <c r="C107" s="2" t="s">
        <v>118</v>
      </c>
      <c r="D107" s="2" t="s">
        <v>56</v>
      </c>
      <c r="E107" s="2">
        <v>4635</v>
      </c>
      <c r="F107" s="2">
        <v>-3.8</v>
      </c>
      <c r="G107" s="2">
        <v>290.9</v>
      </c>
      <c r="H107" s="2" t="s">
        <v>88</v>
      </c>
      <c r="I107" s="2">
        <v>2010</v>
      </c>
      <c r="J107" s="2">
        <v>1</v>
      </c>
      <c r="K107" s="2" t="s">
        <v>58</v>
      </c>
      <c r="L107" s="3">
        <v>2</v>
      </c>
      <c r="M107" s="4" t="s">
        <v>59</v>
      </c>
      <c r="N107" s="5">
        <v>-1.56</v>
      </c>
      <c r="O107" s="2">
        <v>5</v>
      </c>
      <c r="P107" s="10"/>
      <c r="Q107" s="10"/>
      <c r="R107" s="10"/>
      <c r="S107" s="10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BC107" s="5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</row>
    <row r="108" spans="1:23">
      <c r="A108" s="2" t="s">
        <v>112</v>
      </c>
      <c r="B108" s="2" t="s">
        <v>115</v>
      </c>
      <c r="C108" s="2" t="s">
        <v>116</v>
      </c>
      <c r="D108" s="2" t="s">
        <v>56</v>
      </c>
      <c r="E108" s="2">
        <v>4634</v>
      </c>
      <c r="F108" s="2">
        <v>-5.9</v>
      </c>
      <c r="G108" s="2">
        <v>267.6</v>
      </c>
      <c r="H108" s="2" t="s">
        <v>88</v>
      </c>
      <c r="I108" s="2">
        <v>2010</v>
      </c>
      <c r="J108" s="2">
        <v>8</v>
      </c>
      <c r="K108" s="2" t="s">
        <v>61</v>
      </c>
      <c r="L108" s="3">
        <v>2.44</v>
      </c>
      <c r="M108" s="4" t="s">
        <v>59</v>
      </c>
      <c r="N108" s="5">
        <v>-12.47</v>
      </c>
      <c r="O108" s="2">
        <v>5</v>
      </c>
      <c r="P108" s="5">
        <v>232.578</v>
      </c>
      <c r="Q108" s="5">
        <f>P108*0.233878078976262</f>
        <v>54.3948958521411</v>
      </c>
      <c r="R108" s="5">
        <v>49.751</v>
      </c>
      <c r="S108" s="5">
        <v>272.744</v>
      </c>
      <c r="T108" s="5">
        <f>S108*0.233878078976262</f>
        <v>63.7888427723016</v>
      </c>
      <c r="U108" s="5">
        <v>28.223</v>
      </c>
      <c r="V108" s="6">
        <f t="shared" ref="V108:V109" si="68">LN(S108)-LN(P108)</f>
        <v>0.159307973668149</v>
      </c>
      <c r="W108" s="6">
        <f t="shared" ref="W108:W109" si="69">(T108^2)/(O108*(S108^2))+(Q108^2)/(O108*(P108^2))</f>
        <v>0.0218795823302507</v>
      </c>
    </row>
    <row r="109" spans="1:112">
      <c r="A109" s="2" t="s">
        <v>119</v>
      </c>
      <c r="B109" s="2" t="s">
        <v>120</v>
      </c>
      <c r="C109" s="2" t="s">
        <v>121</v>
      </c>
      <c r="D109" s="2" t="s">
        <v>56</v>
      </c>
      <c r="E109" s="2">
        <v>3887</v>
      </c>
      <c r="F109" s="2">
        <v>-4</v>
      </c>
      <c r="G109" s="2">
        <v>300</v>
      </c>
      <c r="H109" s="2" t="s">
        <v>57</v>
      </c>
      <c r="I109" s="2">
        <v>2012</v>
      </c>
      <c r="J109" s="2">
        <v>1</v>
      </c>
      <c r="K109" s="2" t="s">
        <v>58</v>
      </c>
      <c r="L109" s="3">
        <v>0.62</v>
      </c>
      <c r="M109" s="4" t="s">
        <v>60</v>
      </c>
      <c r="N109" s="5">
        <v>-0.59</v>
      </c>
      <c r="O109" s="2">
        <v>3</v>
      </c>
      <c r="P109" s="6">
        <v>202.19</v>
      </c>
      <c r="Q109" s="6">
        <f>R109*(O109^0.5)</f>
        <v>50.3507169760273</v>
      </c>
      <c r="R109" s="6">
        <v>29.07</v>
      </c>
      <c r="S109" s="6">
        <v>284.32</v>
      </c>
      <c r="T109" s="6">
        <f>U109*(O109^0.5)</f>
        <v>65.3849179857251</v>
      </c>
      <c r="U109" s="6">
        <v>37.75</v>
      </c>
      <c r="V109" s="6">
        <f t="shared" si="68"/>
        <v>0.340892515027131</v>
      </c>
      <c r="W109" s="6">
        <f t="shared" si="69"/>
        <v>0.0383000908668184</v>
      </c>
      <c r="X109" s="6">
        <v>2961.25</v>
      </c>
      <c r="Y109" s="6">
        <f>Z109*(O109^0.5)</f>
        <v>677.71683998555</v>
      </c>
      <c r="Z109" s="6">
        <v>391.28</v>
      </c>
      <c r="AA109" s="6">
        <v>3826.34</v>
      </c>
      <c r="AB109" s="6">
        <f>AC109*(O109^0.5)</f>
        <v>927.634451009664</v>
      </c>
      <c r="AC109" s="6">
        <v>535.57</v>
      </c>
      <c r="AD109" s="6">
        <f>LN(AA109)-LN(X109)</f>
        <v>0.256297256234922</v>
      </c>
      <c r="AE109" s="6">
        <f>(AB109^2)/(O109*(AA109^2))+(Y109^2)/(O109*(X109^2))</f>
        <v>0.0370506279833046</v>
      </c>
      <c r="AF109" s="6">
        <v>14.89</v>
      </c>
      <c r="AG109" s="6">
        <f>AH109*(O109^0.5)</f>
        <v>2.49415316289918</v>
      </c>
      <c r="AH109" s="6">
        <v>1.44</v>
      </c>
      <c r="AI109" s="6">
        <v>16.59</v>
      </c>
      <c r="AJ109" s="6">
        <f>AI109/10</f>
        <v>1.659</v>
      </c>
      <c r="AK109" s="6">
        <v>2.14</v>
      </c>
      <c r="AL109" s="6">
        <f>LN(AI109)-LN(AF109)</f>
        <v>0.108110257506436</v>
      </c>
      <c r="AM109" s="6">
        <f>(AJ109^2)/(O109*(AI109^2))+(AG109^2)/(O109*(AF109^2))</f>
        <v>0.0126860028538512</v>
      </c>
      <c r="BC109" s="5"/>
      <c r="BK109" s="5"/>
      <c r="BS109" s="5"/>
      <c r="CB109" s="5">
        <v>2.32237</v>
      </c>
      <c r="CC109" s="5">
        <f t="shared" ref="CC109" si="70">CB109*0.294645413711549</f>
        <v>0.68427566944129</v>
      </c>
      <c r="CE109" s="5">
        <v>2.715576</v>
      </c>
      <c r="CF109" s="5">
        <f t="shared" ref="CF109" si="71">CE109*0.294645413711549</f>
        <v>0.800132013985153</v>
      </c>
      <c r="CH109" s="6">
        <f>LN(CE109)-LN(CB109)</f>
        <v>0.156415869606932</v>
      </c>
      <c r="CI109" s="6">
        <f>(CF109^2)/(O109*(CE109^2))+(CC109^2)/(O109*(CB109^2))</f>
        <v>0.0578772798808333</v>
      </c>
      <c r="DH109" s="5"/>
    </row>
    <row r="110" spans="1:112">
      <c r="A110" s="2" t="s">
        <v>62</v>
      </c>
      <c r="B110" s="2" t="s">
        <v>63</v>
      </c>
      <c r="C110" s="2" t="s">
        <v>64</v>
      </c>
      <c r="D110" s="2" t="s">
        <v>56</v>
      </c>
      <c r="E110" s="2">
        <v>3400</v>
      </c>
      <c r="F110" s="2">
        <v>2.8</v>
      </c>
      <c r="G110" s="2">
        <v>718</v>
      </c>
      <c r="H110" s="2" t="s">
        <v>57</v>
      </c>
      <c r="I110" s="2">
        <v>2009</v>
      </c>
      <c r="J110" s="2">
        <v>1</v>
      </c>
      <c r="K110" s="2" t="s">
        <v>58</v>
      </c>
      <c r="L110" s="3">
        <v>1</v>
      </c>
      <c r="M110" s="4" t="s">
        <v>60</v>
      </c>
      <c r="N110" s="5">
        <v>-6.8</v>
      </c>
      <c r="O110" s="2">
        <v>5</v>
      </c>
      <c r="V110" s="5"/>
      <c r="W110" s="5"/>
      <c r="X110" s="6">
        <v>2361.8</v>
      </c>
      <c r="Y110" s="6">
        <f>Z110*(O110^0.5)</f>
        <v>355.400644343816</v>
      </c>
      <c r="Z110" s="6">
        <v>158.94</v>
      </c>
      <c r="AA110" s="6">
        <v>2674.7</v>
      </c>
      <c r="AB110" s="6">
        <f>AC110*(O110^0.5)</f>
        <v>710.801288687633</v>
      </c>
      <c r="AC110" s="6">
        <v>317.88</v>
      </c>
      <c r="AD110" s="6">
        <f>LN(AA110)-LN(X110)</f>
        <v>0.124413184340987</v>
      </c>
      <c r="AE110" s="6">
        <f>(AB110^2)/(O110*(AA110^2))+(Y110^2)/(O110*(X110^2))</f>
        <v>0.0186533722307291</v>
      </c>
      <c r="AM110" s="5"/>
      <c r="AV110" s="5">
        <v>901.93</v>
      </c>
      <c r="AW110" s="5">
        <f>AX110*(O110^0.5)</f>
        <v>138.345525767912</v>
      </c>
      <c r="AX110" s="5">
        <v>61.87</v>
      </c>
      <c r="AY110" s="5">
        <v>1149.7</v>
      </c>
      <c r="AZ110" s="5">
        <f>BA110*(O110^0.5)</f>
        <v>158.06764532946</v>
      </c>
      <c r="BA110" s="5">
        <v>70.69</v>
      </c>
      <c r="BB110" s="6">
        <f>LN(AY110)-LN(AV110)</f>
        <v>0.242719406030028</v>
      </c>
      <c r="BC110" s="6">
        <f>(AZ110^2)/(O110*(AY110^2))+(AW110^2)/(O110*(AV110^2))</f>
        <v>0.00848607484242988</v>
      </c>
      <c r="BD110" s="5">
        <v>242.914666666667</v>
      </c>
      <c r="BE110" s="5">
        <f>BD110*0.14455330148456</f>
        <v>35.1141170456881</v>
      </c>
      <c r="BG110" s="5">
        <v>322.929333333333</v>
      </c>
      <c r="BH110" s="5">
        <f>BG110*0.14455330148456</f>
        <v>46.6805012795413</v>
      </c>
      <c r="BJ110" s="6">
        <f>LN(BG110)-LN(BD110)</f>
        <v>0.284723301350046</v>
      </c>
      <c r="BK110" s="6">
        <f>(BH110^2)/(O110*(BG110^2))+(BE110^2)/(O110*(BD110^2))</f>
        <v>0.00835826278803444</v>
      </c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</row>
    <row r="111" spans="1:112">
      <c r="A111" s="2" t="s">
        <v>62</v>
      </c>
      <c r="B111" s="2" t="s">
        <v>63</v>
      </c>
      <c r="C111" s="2" t="s">
        <v>64</v>
      </c>
      <c r="D111" s="2" t="s">
        <v>56</v>
      </c>
      <c r="E111" s="2">
        <v>3400</v>
      </c>
      <c r="F111" s="2">
        <v>2.8</v>
      </c>
      <c r="G111" s="2">
        <v>718</v>
      </c>
      <c r="H111" s="2" t="s">
        <v>57</v>
      </c>
      <c r="I111" s="2">
        <v>2009</v>
      </c>
      <c r="J111" s="2">
        <v>1</v>
      </c>
      <c r="K111" s="2" t="s">
        <v>58</v>
      </c>
      <c r="L111" s="3">
        <v>1</v>
      </c>
      <c r="M111" s="4" t="s">
        <v>60</v>
      </c>
      <c r="N111" s="5">
        <v>-6.8</v>
      </c>
      <c r="O111" s="2">
        <v>5</v>
      </c>
      <c r="V111" s="5"/>
      <c r="W111" s="5"/>
      <c r="X111" s="6">
        <v>2053.83</v>
      </c>
      <c r="Y111" s="6">
        <f>Z111*(O111^0.5)</f>
        <v>399.831315056737</v>
      </c>
      <c r="Z111" s="6">
        <v>178.81</v>
      </c>
      <c r="AA111" s="6">
        <v>2187.92</v>
      </c>
      <c r="AB111" s="6">
        <f>AC111*(O111^0.5)</f>
        <v>710.801288687633</v>
      </c>
      <c r="AC111" s="6">
        <v>317.88</v>
      </c>
      <c r="AD111" s="6">
        <f>LN(AA111)-LN(X111)</f>
        <v>0.0632449780747946</v>
      </c>
      <c r="AE111" s="6">
        <f>(AB111^2)/(O111*(AA111^2))+(Y111^2)/(O111*(X111^2))</f>
        <v>0.0286885448049747</v>
      </c>
      <c r="AM111" s="5"/>
      <c r="AV111" s="5">
        <v>516.78</v>
      </c>
      <c r="AW111" s="5">
        <f>AX111*(O111^0.5)</f>
        <v>32.8701992692469</v>
      </c>
      <c r="AX111" s="5">
        <v>14.7</v>
      </c>
      <c r="AY111" s="5">
        <v>697.37</v>
      </c>
      <c r="AZ111" s="5">
        <f>BA111*(O111^0.5)</f>
        <v>212.672425340005</v>
      </c>
      <c r="BA111" s="5">
        <v>95.11</v>
      </c>
      <c r="BB111" s="6">
        <f>LN(AY111)-LN(AV111)</f>
        <v>0.299698864367171</v>
      </c>
      <c r="BC111" s="6">
        <f>(AZ111^2)/(O111*(AY111^2))+(AW111^2)/(O111*(AV111^2))</f>
        <v>0.0194096916601772</v>
      </c>
      <c r="BD111" s="5">
        <v>125.349833333333</v>
      </c>
      <c r="BE111" s="5">
        <f>BD111*0.14455330148456</f>
        <v>18.1197322488727</v>
      </c>
      <c r="BG111" s="5">
        <v>165.289333333333</v>
      </c>
      <c r="BH111" s="5">
        <f>BG111*0.14455330148456</f>
        <v>23.8931188335153</v>
      </c>
      <c r="BJ111" s="6">
        <f>LN(BG111)-LN(BD111)</f>
        <v>0.27658897861295</v>
      </c>
      <c r="BK111" s="6">
        <f>(BH111^2)/(O111*(BG111^2))+(BE111^2)/(O111*(BD111^2))</f>
        <v>0.00835826278803444</v>
      </c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</row>
    <row r="112" spans="1:112">
      <c r="A112" s="2" t="s">
        <v>53</v>
      </c>
      <c r="B112" s="1" t="s">
        <v>122</v>
      </c>
      <c r="C112" s="1" t="s">
        <v>123</v>
      </c>
      <c r="D112" s="2" t="s">
        <v>56</v>
      </c>
      <c r="E112" s="2">
        <v>4500</v>
      </c>
      <c r="F112" s="13">
        <v>-3</v>
      </c>
      <c r="G112" s="2">
        <v>450</v>
      </c>
      <c r="H112" s="2" t="s">
        <v>57</v>
      </c>
      <c r="J112" s="2">
        <v>2</v>
      </c>
      <c r="K112" s="2" t="s">
        <v>58</v>
      </c>
      <c r="L112" s="3">
        <v>1.08</v>
      </c>
      <c r="M112" s="4" t="s">
        <v>60</v>
      </c>
      <c r="N112" s="5">
        <v>-2.91</v>
      </c>
      <c r="O112" s="2">
        <v>4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6">
        <v>41.39</v>
      </c>
      <c r="AG112" s="6">
        <f>AH112*(O112^0.5)</f>
        <v>3.1</v>
      </c>
      <c r="AH112" s="6">
        <v>1.55</v>
      </c>
      <c r="AI112" s="6">
        <v>36.35</v>
      </c>
      <c r="AJ112" s="6">
        <f>AI112/10</f>
        <v>3.635</v>
      </c>
      <c r="AK112" s="6">
        <v>4.57</v>
      </c>
      <c r="AL112" s="6">
        <f t="shared" ref="AL112:AL116" si="72">LN(AI112)-LN(AF112)</f>
        <v>-0.129845101781113</v>
      </c>
      <c r="AM112" s="6">
        <f>(AJ112^2)/(O112*(AI112^2))+(AG112^2)/(O112*(AF112^2))</f>
        <v>0.00390240206811839</v>
      </c>
      <c r="AV112" s="5">
        <v>538.63</v>
      </c>
      <c r="AW112" s="5">
        <f>AX112*(O112^0.5)</f>
        <v>4.72</v>
      </c>
      <c r="AX112" s="5">
        <v>2.36</v>
      </c>
      <c r="AY112" s="5">
        <v>541.6</v>
      </c>
      <c r="AZ112" s="5">
        <f>BA112*(O112^0.5)</f>
        <v>29</v>
      </c>
      <c r="BA112" s="5">
        <v>14.5</v>
      </c>
      <c r="BB112" s="6">
        <f>LN(AY112)-LN(AV112)</f>
        <v>0.00549884280888513</v>
      </c>
      <c r="BC112" s="6">
        <f>(AZ112^2)/(O112*(AY112^2))+(AW112^2)/(O112*(AV112^2))</f>
        <v>0.000735965563107319</v>
      </c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</row>
    <row r="113" spans="1:112">
      <c r="A113" s="2" t="s">
        <v>78</v>
      </c>
      <c r="B113" s="1" t="s">
        <v>124</v>
      </c>
      <c r="C113" s="1" t="s">
        <v>125</v>
      </c>
      <c r="D113" s="2" t="s">
        <v>56</v>
      </c>
      <c r="E113" s="2">
        <v>3200</v>
      </c>
      <c r="F113" s="13">
        <v>-2</v>
      </c>
      <c r="G113" s="2">
        <v>540</v>
      </c>
      <c r="H113" s="2" t="s">
        <v>57</v>
      </c>
      <c r="J113" s="2">
        <v>10</v>
      </c>
      <c r="K113" s="4" t="s">
        <v>61</v>
      </c>
      <c r="L113" s="3">
        <v>0.97</v>
      </c>
      <c r="M113" s="4" t="s">
        <v>60</v>
      </c>
      <c r="N113" s="5">
        <v>-2.78</v>
      </c>
      <c r="O113" s="2">
        <v>4</v>
      </c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6">
        <v>42.56</v>
      </c>
      <c r="AG113" s="6">
        <f>AH113*(O113^0.5)</f>
        <v>3.2</v>
      </c>
      <c r="AH113" s="6">
        <v>1.6</v>
      </c>
      <c r="AI113" s="6">
        <v>40.85</v>
      </c>
      <c r="AJ113" s="6">
        <f>AI113/10</f>
        <v>4.085</v>
      </c>
      <c r="AK113" s="6">
        <v>2.36</v>
      </c>
      <c r="AL113" s="6">
        <f t="shared" si="72"/>
        <v>-0.0410080237273771</v>
      </c>
      <c r="AM113" s="6">
        <f>(AJ113^2)/(O113*(AI113^2))+(AG113^2)/(O113*(AF113^2))</f>
        <v>0.00391330770535361</v>
      </c>
      <c r="AV113" s="5">
        <v>522.25</v>
      </c>
      <c r="AW113" s="5">
        <f>AX113*(O113^0.5)</f>
        <v>39.76</v>
      </c>
      <c r="AX113" s="5">
        <v>19.88</v>
      </c>
      <c r="AY113" s="5">
        <v>496.31</v>
      </c>
      <c r="AZ113" s="5">
        <f>BA113*(O113^0.5)</f>
        <v>42.02</v>
      </c>
      <c r="BA113" s="5">
        <v>21.01</v>
      </c>
      <c r="BB113" s="6">
        <f>LN(AY113)-LN(AV113)</f>
        <v>-0.0509456689429051</v>
      </c>
      <c r="BC113" s="6">
        <f>(AZ113^2)/(O113*(AY113^2))+(AW113^2)/(O113*(AV113^2))</f>
        <v>0.0032410581561155</v>
      </c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</row>
    <row r="114" ht="13.5" customHeight="1" spans="1:112">
      <c r="A114" s="2" t="s">
        <v>126</v>
      </c>
      <c r="B114" s="1" t="s">
        <v>127</v>
      </c>
      <c r="C114" s="1" t="s">
        <v>128</v>
      </c>
      <c r="D114" s="2" t="s">
        <v>56</v>
      </c>
      <c r="E114" s="2">
        <v>4076</v>
      </c>
      <c r="F114" s="2">
        <v>1.7</v>
      </c>
      <c r="G114" s="2">
        <v>397.3</v>
      </c>
      <c r="H114" s="2" t="s">
        <v>57</v>
      </c>
      <c r="I114" s="2">
        <v>2011</v>
      </c>
      <c r="J114" s="2">
        <v>3</v>
      </c>
      <c r="K114" s="2" t="s">
        <v>58</v>
      </c>
      <c r="L114" s="3">
        <v>1.02</v>
      </c>
      <c r="M114" s="4" t="s">
        <v>60</v>
      </c>
      <c r="N114" s="5">
        <v>-29.12</v>
      </c>
      <c r="O114" s="2">
        <v>3</v>
      </c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6">
        <v>125.1</v>
      </c>
      <c r="AG114" s="6">
        <f>AF114*0.14788825040494</f>
        <v>18.500820125658</v>
      </c>
      <c r="AH114" s="6"/>
      <c r="AI114" s="6">
        <v>98.6</v>
      </c>
      <c r="AJ114" s="6">
        <f>AI114*0.14788825040494</f>
        <v>14.5817814899271</v>
      </c>
      <c r="AK114" s="6"/>
      <c r="AL114" s="6">
        <f t="shared" si="72"/>
        <v>-0.238042155864276</v>
      </c>
      <c r="AM114" s="6">
        <f>(AJ114^2)/(O114*(AI114^2))+(AG114^2)/(O114*(AF114^2))</f>
        <v>0.0145806230718895</v>
      </c>
      <c r="BC114" s="5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</row>
    <row r="115" spans="1:112">
      <c r="A115" s="2" t="s">
        <v>126</v>
      </c>
      <c r="B115" s="1" t="s">
        <v>127</v>
      </c>
      <c r="C115" s="1" t="s">
        <v>128</v>
      </c>
      <c r="D115" s="2" t="s">
        <v>56</v>
      </c>
      <c r="E115" s="2">
        <v>4076</v>
      </c>
      <c r="F115" s="2">
        <v>1.7</v>
      </c>
      <c r="G115" s="2">
        <v>397.3</v>
      </c>
      <c r="H115" s="2" t="s">
        <v>57</v>
      </c>
      <c r="I115" s="2">
        <v>2011</v>
      </c>
      <c r="J115" s="2">
        <v>3</v>
      </c>
      <c r="K115" s="2" t="s">
        <v>58</v>
      </c>
      <c r="L115" s="3">
        <v>1.02</v>
      </c>
      <c r="M115" s="4" t="s">
        <v>60</v>
      </c>
      <c r="N115" s="5">
        <v>-7.9</v>
      </c>
      <c r="O115" s="2">
        <v>3</v>
      </c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6">
        <v>88.7</v>
      </c>
      <c r="AG115" s="6">
        <v>39.3</v>
      </c>
      <c r="AH115" s="6"/>
      <c r="AI115" s="6">
        <v>181.9</v>
      </c>
      <c r="AJ115" s="6">
        <v>27.1</v>
      </c>
      <c r="AK115" s="6"/>
      <c r="AL115" s="6">
        <f t="shared" si="72"/>
        <v>0.718197196208543</v>
      </c>
      <c r="AM115" s="6">
        <f>(AJ115^2)/(O115*(AI115^2))+(AG115^2)/(O115*(AF115^2))</f>
        <v>0.0728346198612983</v>
      </c>
      <c r="BC115" s="5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</row>
    <row r="116" spans="1:112">
      <c r="A116" s="2" t="s">
        <v>126</v>
      </c>
      <c r="B116" s="1" t="s">
        <v>127</v>
      </c>
      <c r="C116" s="1" t="s">
        <v>128</v>
      </c>
      <c r="D116" s="2" t="s">
        <v>56</v>
      </c>
      <c r="E116" s="2">
        <v>4076</v>
      </c>
      <c r="F116" s="2">
        <v>1.7</v>
      </c>
      <c r="G116" s="2">
        <v>397.3</v>
      </c>
      <c r="H116" s="2" t="s">
        <v>57</v>
      </c>
      <c r="I116" s="2">
        <v>2011</v>
      </c>
      <c r="J116" s="2">
        <v>3</v>
      </c>
      <c r="K116" s="2" t="s">
        <v>58</v>
      </c>
      <c r="L116" s="3">
        <v>1.02</v>
      </c>
      <c r="M116" s="4" t="s">
        <v>60</v>
      </c>
      <c r="N116" s="5">
        <v>-14.83</v>
      </c>
      <c r="O116" s="2">
        <v>3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6">
        <v>173.3</v>
      </c>
      <c r="AG116" s="6">
        <v>18.3</v>
      </c>
      <c r="AH116" s="6"/>
      <c r="AI116" s="6">
        <v>160.1</v>
      </c>
      <c r="AJ116" s="6">
        <v>57.3</v>
      </c>
      <c r="AK116" s="6"/>
      <c r="AL116" s="6">
        <f t="shared" si="72"/>
        <v>-0.0792255767188923</v>
      </c>
      <c r="AM116" s="6">
        <f>(AJ116^2)/(O116*(AI116^2))+(AG116^2)/(O116*(AF116^2))</f>
        <v>0.0464147079786819</v>
      </c>
      <c r="BC116" s="5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</row>
    <row r="117" spans="1:55">
      <c r="A117" s="2" t="s">
        <v>129</v>
      </c>
      <c r="B117" s="7">
        <v>102</v>
      </c>
      <c r="C117" s="7">
        <v>33.98</v>
      </c>
      <c r="D117" s="2" t="s">
        <v>56</v>
      </c>
      <c r="E117" s="7">
        <v>3538</v>
      </c>
      <c r="F117" s="7">
        <v>1.2</v>
      </c>
      <c r="G117" s="7">
        <v>620</v>
      </c>
      <c r="H117" s="7" t="s">
        <v>57</v>
      </c>
      <c r="I117" s="7">
        <v>2015</v>
      </c>
      <c r="J117" s="7">
        <v>3</v>
      </c>
      <c r="K117" s="2" t="s">
        <v>58</v>
      </c>
      <c r="L117" s="8">
        <v>1.54</v>
      </c>
      <c r="M117" s="4" t="s">
        <v>60</v>
      </c>
      <c r="N117" s="5">
        <v>-6.4</v>
      </c>
      <c r="O117" s="2">
        <v>4</v>
      </c>
      <c r="AN117" s="5">
        <v>135.2</v>
      </c>
      <c r="AO117" s="6">
        <f>AP117*(O117^0.5)</f>
        <v>15</v>
      </c>
      <c r="AP117" s="5">
        <v>7.5</v>
      </c>
      <c r="AQ117" s="5">
        <v>151.8</v>
      </c>
      <c r="AR117" s="6">
        <f>AS117*(O117^0.5)</f>
        <v>25.4</v>
      </c>
      <c r="AS117" s="5">
        <v>12.7</v>
      </c>
      <c r="AT117" s="6">
        <f t="shared" ref="AT117:AT118" si="73">LN(AQ117)-LN(AN117)</f>
        <v>0.115808701352666</v>
      </c>
      <c r="AU117" s="6">
        <f>(AR117^2)/(O117*(AQ117^2))+(AO117^2)/(O117*(AN117^2))</f>
        <v>0.0100767448178665</v>
      </c>
      <c r="AV117" s="5">
        <v>880.1</v>
      </c>
      <c r="AW117" s="5">
        <f>AX117*(O117^0.5)</f>
        <v>150.4</v>
      </c>
      <c r="AX117" s="5">
        <v>75.2</v>
      </c>
      <c r="AY117" s="5">
        <v>848.1</v>
      </c>
      <c r="AZ117" s="5">
        <f>BA117*(O117^0.5)</f>
        <v>146.8</v>
      </c>
      <c r="BA117" s="5">
        <v>73.4</v>
      </c>
      <c r="BB117" s="6">
        <f>LN(AY117)-LN(AV117)</f>
        <v>-0.0370369840121123</v>
      </c>
      <c r="BC117" s="6">
        <f>(AZ117^2)/(O117*(AY117^2))+(AW117^2)/(O117*(AV117^2))</f>
        <v>0.0147910989447261</v>
      </c>
    </row>
    <row r="118" spans="1:79">
      <c r="A118" s="2" t="s">
        <v>129</v>
      </c>
      <c r="B118" s="7">
        <v>102</v>
      </c>
      <c r="C118" s="7">
        <v>33.98</v>
      </c>
      <c r="D118" s="2" t="s">
        <v>56</v>
      </c>
      <c r="E118" s="7">
        <v>3538</v>
      </c>
      <c r="F118" s="7">
        <v>1.2</v>
      </c>
      <c r="G118" s="7">
        <v>620</v>
      </c>
      <c r="H118" s="7" t="s">
        <v>57</v>
      </c>
      <c r="I118" s="7">
        <v>2015</v>
      </c>
      <c r="J118" s="7">
        <v>3</v>
      </c>
      <c r="K118" s="2" t="s">
        <v>58</v>
      </c>
      <c r="L118" s="8">
        <v>1.54</v>
      </c>
      <c r="M118" s="4" t="s">
        <v>60</v>
      </c>
      <c r="N118" s="5">
        <v>-0.7</v>
      </c>
      <c r="O118" s="2">
        <v>4</v>
      </c>
      <c r="AN118" s="5">
        <v>131.5</v>
      </c>
      <c r="AO118" s="6">
        <f>AP118*(O118^0.5)</f>
        <v>15.8</v>
      </c>
      <c r="AP118" s="5">
        <v>7.9</v>
      </c>
      <c r="AQ118" s="5">
        <v>186.1</v>
      </c>
      <c r="AR118" s="6">
        <f>AS118*(O118^0.5)</f>
        <v>47</v>
      </c>
      <c r="AS118" s="5">
        <v>23.5</v>
      </c>
      <c r="AT118" s="6">
        <f t="shared" si="73"/>
        <v>0.347277312030386</v>
      </c>
      <c r="AU118" s="6">
        <f>(AR118^2)/(O118*(AQ118^2))+(AO118^2)/(O118*(AN118^2))</f>
        <v>0.0195548088318579</v>
      </c>
      <c r="AV118" s="5">
        <v>620.2</v>
      </c>
      <c r="AW118" s="5">
        <f>AX118*(O118^0.5)</f>
        <v>165</v>
      </c>
      <c r="AX118" s="5">
        <v>82.5</v>
      </c>
      <c r="AY118" s="5">
        <v>1226.6</v>
      </c>
      <c r="AZ118" s="5">
        <f>BA118*(O118^0.5)</f>
        <v>174.6</v>
      </c>
      <c r="BA118" s="5">
        <v>87.3</v>
      </c>
      <c r="BB118" s="6">
        <f>LN(AY118)-LN(AV118)</f>
        <v>0.681959386525534</v>
      </c>
      <c r="BC118" s="6">
        <f>(AZ118^2)/(O118*(AY118^2))+(AW118^2)/(O118*(AV118^2))</f>
        <v>0.0227602505262911</v>
      </c>
      <c r="CA118" s="10"/>
    </row>
    <row r="119" customFormat="1" spans="1:39">
      <c r="A119" s="2" t="s">
        <v>129</v>
      </c>
      <c r="B119" s="7" t="s">
        <v>130</v>
      </c>
      <c r="C119" s="2" t="s">
        <v>131</v>
      </c>
      <c r="D119" s="2" t="s">
        <v>56</v>
      </c>
      <c r="E119" s="7">
        <v>3538</v>
      </c>
      <c r="F119" s="7">
        <v>1.2</v>
      </c>
      <c r="G119" s="2">
        <v>615</v>
      </c>
      <c r="H119" s="7" t="s">
        <v>57</v>
      </c>
      <c r="I119" s="7">
        <v>2015</v>
      </c>
      <c r="J119" s="7">
        <v>3</v>
      </c>
      <c r="K119" s="2" t="s">
        <v>58</v>
      </c>
      <c r="L119" s="3">
        <v>0.66</v>
      </c>
      <c r="M119" s="4" t="s">
        <v>60</v>
      </c>
      <c r="N119" s="5">
        <v>-11.38</v>
      </c>
      <c r="O119" s="2">
        <v>4</v>
      </c>
      <c r="P119" s="5">
        <v>385.4</v>
      </c>
      <c r="Q119" s="6">
        <f>R119*(O119^0.5)</f>
        <v>55.6</v>
      </c>
      <c r="R119" s="5">
        <v>27.8</v>
      </c>
      <c r="S119" s="5">
        <v>446.6</v>
      </c>
      <c r="T119" s="6">
        <f>U119*(O119^0.5)</f>
        <v>92.4</v>
      </c>
      <c r="U119" s="5">
        <v>46.2</v>
      </c>
      <c r="V119" s="6">
        <f>LN(S119)-LN(P119)</f>
        <v>0.147381583425791</v>
      </c>
      <c r="W119" s="6">
        <f>(T119^2)/(O119*(S119^2))+(Q119^2)/(O119*(P119^2))</f>
        <v>0.0159046936819696</v>
      </c>
      <c r="AF119" s="5">
        <v>9.66</v>
      </c>
      <c r="AG119" s="6">
        <f>AH119*(O119^0.5)</f>
        <v>1.72</v>
      </c>
      <c r="AH119" s="5">
        <v>0.86</v>
      </c>
      <c r="AI119" s="5">
        <v>9.06</v>
      </c>
      <c r="AJ119" s="6">
        <f>AK119*(O119^0.5)</f>
        <v>1.36</v>
      </c>
      <c r="AK119" s="5">
        <v>0.68</v>
      </c>
      <c r="AL119" s="6">
        <f>LN(AI119)-LN(AF119)</f>
        <v>-0.0641245281695384</v>
      </c>
      <c r="AM119" s="6">
        <f>(AJ119^2)/(O119*(AI119^2))+(AG119^2)/(O119*(AF119^2))</f>
        <v>0.0135590728060633</v>
      </c>
    </row>
    <row r="120" s="2" customFormat="1" spans="1:112">
      <c r="A120" s="2" t="s">
        <v>129</v>
      </c>
      <c r="B120" s="7" t="s">
        <v>130</v>
      </c>
      <c r="C120" s="2" t="s">
        <v>131</v>
      </c>
      <c r="D120" s="2" t="s">
        <v>56</v>
      </c>
      <c r="E120" s="7">
        <v>3538</v>
      </c>
      <c r="F120" s="7">
        <v>1.2</v>
      </c>
      <c r="G120" s="2">
        <v>615</v>
      </c>
      <c r="H120" s="7" t="s">
        <v>57</v>
      </c>
      <c r="I120" s="7">
        <v>2015</v>
      </c>
      <c r="J120" s="7">
        <v>3</v>
      </c>
      <c r="K120" s="2" t="s">
        <v>58</v>
      </c>
      <c r="L120" s="3">
        <v>0.66</v>
      </c>
      <c r="M120" s="4" t="s">
        <v>60</v>
      </c>
      <c r="N120" s="5">
        <v>-11.38</v>
      </c>
      <c r="O120" s="2">
        <v>4</v>
      </c>
      <c r="P120" s="5">
        <v>581.3</v>
      </c>
      <c r="Q120" s="6">
        <f>R120*(O120^0.5)</f>
        <v>80.4</v>
      </c>
      <c r="R120" s="5">
        <v>40.2</v>
      </c>
      <c r="S120" s="5">
        <v>513</v>
      </c>
      <c r="T120" s="6">
        <f>U120*(O120^0.5)</f>
        <v>85.6</v>
      </c>
      <c r="U120" s="5">
        <v>42.8</v>
      </c>
      <c r="V120" s="6">
        <f>LN(S120)-LN(P120)</f>
        <v>-0.124991129536536</v>
      </c>
      <c r="W120" s="6">
        <f>(T120^2)/(O120*(S120^2))+(Q120^2)/(O120*(P120^2))</f>
        <v>0.0117431595131959</v>
      </c>
      <c r="X120" s="5"/>
      <c r="Y120" s="5"/>
      <c r="Z120" s="5"/>
      <c r="AA120" s="5"/>
      <c r="AB120" s="5"/>
      <c r="AC120" s="5"/>
      <c r="AD120" s="5"/>
      <c r="AE120" s="6"/>
      <c r="AF120" s="5">
        <v>8.6</v>
      </c>
      <c r="AG120" s="6">
        <f>AH120*(O120^0.5)</f>
        <v>1.02</v>
      </c>
      <c r="AH120" s="5">
        <v>0.51</v>
      </c>
      <c r="AI120" s="5">
        <v>10.55</v>
      </c>
      <c r="AJ120" s="6">
        <f>AK120*(O120^0.5)</f>
        <v>1.02</v>
      </c>
      <c r="AK120" s="5">
        <v>0.51</v>
      </c>
      <c r="AL120" s="6">
        <f>LN(AI120)-LN(AF120)</f>
        <v>0.204363656662614</v>
      </c>
      <c r="AM120" s="6">
        <f>(AJ120^2)/(O120*(AI120^2))+(AG120^2)/(O120*(AF120^2))</f>
        <v>0.00585364055263376</v>
      </c>
      <c r="AN120" s="5"/>
      <c r="AO120" s="5"/>
      <c r="AP120" s="5"/>
      <c r="AQ120" s="5"/>
      <c r="AR120" s="5"/>
      <c r="AS120" s="5"/>
      <c r="AT120" s="5"/>
      <c r="AU120" s="6"/>
      <c r="AV120" s="5"/>
      <c r="AW120" s="5"/>
      <c r="AX120" s="5"/>
      <c r="AY120" s="5"/>
      <c r="AZ120" s="5"/>
      <c r="BA120" s="5"/>
      <c r="BB120" s="5"/>
      <c r="BC120" s="6"/>
      <c r="BD120" s="5"/>
      <c r="BE120" s="5"/>
      <c r="BF120" s="5"/>
      <c r="BG120" s="5"/>
      <c r="BH120" s="5"/>
      <c r="BI120" s="5"/>
      <c r="BJ120" s="5"/>
      <c r="BK120" s="6"/>
      <c r="BL120" s="5"/>
      <c r="BM120" s="5"/>
      <c r="BN120" s="5"/>
      <c r="BO120" s="5"/>
      <c r="BP120" s="5"/>
      <c r="BQ120" s="5"/>
      <c r="BR120" s="5"/>
      <c r="BS120" s="6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6"/>
      <c r="CI120" s="6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6"/>
    </row>
    <row r="121" spans="1:52">
      <c r="A121" s="2" t="s">
        <v>53</v>
      </c>
      <c r="B121" s="2">
        <v>92.01</v>
      </c>
      <c r="C121" s="2">
        <v>31.44</v>
      </c>
      <c r="D121" s="2" t="s">
        <v>56</v>
      </c>
      <c r="E121" s="2">
        <v>4500</v>
      </c>
      <c r="F121" s="2">
        <v>-1.2</v>
      </c>
      <c r="G121" s="2">
        <v>431.7</v>
      </c>
      <c r="H121" s="2" t="s">
        <v>57</v>
      </c>
      <c r="I121" s="2">
        <v>2015</v>
      </c>
      <c r="J121" s="2">
        <v>3</v>
      </c>
      <c r="K121" s="2" t="s">
        <v>58</v>
      </c>
      <c r="L121" s="3">
        <v>0.65</v>
      </c>
      <c r="M121" s="4" t="s">
        <v>60</v>
      </c>
      <c r="N121" s="5">
        <v>6.7</v>
      </c>
      <c r="O121" s="2">
        <v>3</v>
      </c>
      <c r="W121" s="5"/>
      <c r="AF121" s="5">
        <v>23.56</v>
      </c>
      <c r="AG121" s="5">
        <f>AF121*0.14788825040494</f>
        <v>3.48424717954039</v>
      </c>
      <c r="AH121" s="5">
        <v>1.63</v>
      </c>
      <c r="AI121" s="5">
        <v>26.02</v>
      </c>
      <c r="AJ121" s="5">
        <f>AI121*0.14788825040494</f>
        <v>3.84805227553654</v>
      </c>
      <c r="AK121" s="5">
        <v>1.14</v>
      </c>
      <c r="AL121" s="6">
        <f>LN(AI121)-LN(AF121)</f>
        <v>0.0993151143009734</v>
      </c>
      <c r="AM121" s="6">
        <f>(AJ121^2)/(O121*(AI121^2))+(AG121^2)/(O121*(AF121^2))</f>
        <v>0.0145806230718895</v>
      </c>
      <c r="AZ121" s="6"/>
    </row>
    <row r="122" spans="1:79">
      <c r="A122" s="2" t="s">
        <v>53</v>
      </c>
      <c r="B122" s="2">
        <v>92.01</v>
      </c>
      <c r="C122" s="2">
        <v>31.44</v>
      </c>
      <c r="D122" s="2" t="s">
        <v>56</v>
      </c>
      <c r="E122" s="2">
        <v>4500</v>
      </c>
      <c r="F122" s="2">
        <v>-1.2</v>
      </c>
      <c r="G122" s="2">
        <v>431.7</v>
      </c>
      <c r="H122" s="2" t="s">
        <v>57</v>
      </c>
      <c r="I122" s="2">
        <v>2015</v>
      </c>
      <c r="J122" s="2">
        <v>3</v>
      </c>
      <c r="K122" s="2" t="s">
        <v>58</v>
      </c>
      <c r="L122" s="3">
        <v>0.65</v>
      </c>
      <c r="M122" s="4" t="s">
        <v>60</v>
      </c>
      <c r="N122" s="5">
        <v>6.7</v>
      </c>
      <c r="O122" s="2">
        <v>3</v>
      </c>
      <c r="W122" s="5"/>
      <c r="AF122" s="5">
        <v>26.72</v>
      </c>
      <c r="AG122" s="5">
        <f t="shared" ref="AG122:AG123" si="74">AF122*0.14788825040494</f>
        <v>3.95157405082</v>
      </c>
      <c r="AH122" s="5">
        <v>1.45</v>
      </c>
      <c r="AI122" s="5">
        <v>24.13</v>
      </c>
      <c r="AJ122" s="5">
        <f t="shared" ref="AJ122:AJ123" si="75">AI122*0.14788825040494</f>
        <v>3.5685434822712</v>
      </c>
      <c r="AK122" s="5">
        <v>1.51</v>
      </c>
      <c r="AL122" s="6">
        <f>LN(AI122)-LN(AF122)</f>
        <v>-0.101956469031505</v>
      </c>
      <c r="AM122" s="6">
        <f>(AJ122^2)/(O122*(AI122^2))+(AG122^2)/(O122*(AF122^2))</f>
        <v>0.0145806230718895</v>
      </c>
      <c r="CA122" s="10"/>
    </row>
    <row r="123" spans="1:39">
      <c r="A123" s="2" t="s">
        <v>53</v>
      </c>
      <c r="B123" s="2">
        <v>92.01</v>
      </c>
      <c r="C123" s="2">
        <v>31.44</v>
      </c>
      <c r="D123" s="2" t="s">
        <v>56</v>
      </c>
      <c r="E123" s="2">
        <v>4500</v>
      </c>
      <c r="F123" s="2">
        <v>-1.2</v>
      </c>
      <c r="G123" s="2">
        <v>431.7</v>
      </c>
      <c r="H123" s="2" t="s">
        <v>57</v>
      </c>
      <c r="I123" s="2">
        <v>2015</v>
      </c>
      <c r="J123" s="2">
        <v>3</v>
      </c>
      <c r="K123" s="2" t="s">
        <v>58</v>
      </c>
      <c r="L123" s="3">
        <v>0.65</v>
      </c>
      <c r="M123" s="4" t="s">
        <v>60</v>
      </c>
      <c r="N123" s="5">
        <v>6.7</v>
      </c>
      <c r="O123" s="2">
        <v>3</v>
      </c>
      <c r="W123" s="5"/>
      <c r="AF123" s="5">
        <v>24.36</v>
      </c>
      <c r="AG123" s="5">
        <f t="shared" si="74"/>
        <v>3.60255777986434</v>
      </c>
      <c r="AH123" s="5">
        <v>1.35</v>
      </c>
      <c r="AI123" s="5">
        <v>24.34</v>
      </c>
      <c r="AJ123" s="5">
        <f t="shared" si="75"/>
        <v>3.59960001485624</v>
      </c>
      <c r="AK123" s="5">
        <v>1.51</v>
      </c>
      <c r="AL123" s="6">
        <f>LN(AI123)-LN(AF123)</f>
        <v>-0.000821355282314862</v>
      </c>
      <c r="AM123" s="6">
        <f>(AJ123^2)/(O123*(AI123^2))+(AG123^2)/(O123*(AF123^2))</f>
        <v>0.0145806230718895</v>
      </c>
    </row>
    <row r="124" ht="16.15" customHeight="1" spans="1:23">
      <c r="A124" s="2" t="s">
        <v>53</v>
      </c>
      <c r="B124" s="1" t="s">
        <v>132</v>
      </c>
      <c r="C124" s="1" t="s">
        <v>133</v>
      </c>
      <c r="D124" s="2" t="s">
        <v>56</v>
      </c>
      <c r="E124" s="2">
        <v>4600</v>
      </c>
      <c r="F124" s="2">
        <v>-2.1</v>
      </c>
      <c r="G124" s="2">
        <v>431.7</v>
      </c>
      <c r="H124" s="2" t="s">
        <v>57</v>
      </c>
      <c r="I124" s="2">
        <v>2013</v>
      </c>
      <c r="J124" s="2">
        <v>3</v>
      </c>
      <c r="K124" s="2" t="s">
        <v>58</v>
      </c>
      <c r="L124" s="3">
        <v>0.3</v>
      </c>
      <c r="M124" s="4" t="s">
        <v>60</v>
      </c>
      <c r="N124" s="5">
        <v>-4.2</v>
      </c>
      <c r="O124" s="2">
        <v>4</v>
      </c>
      <c r="P124" s="16">
        <v>149.721</v>
      </c>
      <c r="Q124" s="5">
        <f>P124*0.233878078976262</f>
        <v>35.0164598624049</v>
      </c>
      <c r="R124" s="16">
        <v>8.93799999999999</v>
      </c>
      <c r="S124" s="16">
        <v>146.369</v>
      </c>
      <c r="T124" s="5">
        <f>S124*0.233878078976262</f>
        <v>34.2325005416765</v>
      </c>
      <c r="U124" s="16">
        <v>27.933</v>
      </c>
      <c r="V124" s="6">
        <f t="shared" ref="V124:V127" si="76">LN(S124)-LN(P124)</f>
        <v>-0.0226427316768829</v>
      </c>
      <c r="W124" s="6">
        <f t="shared" ref="W124:W127" si="77">(T124^2)/(O124*(S124^2))+(Q124^2)/(O124*(P124^2))</f>
        <v>0.0273494779128133</v>
      </c>
    </row>
    <row r="125" ht="16.15" customHeight="1" spans="1:23">
      <c r="A125" s="2" t="s">
        <v>53</v>
      </c>
      <c r="B125" s="1" t="s">
        <v>132</v>
      </c>
      <c r="C125" s="1" t="s">
        <v>133</v>
      </c>
      <c r="D125" s="2" t="s">
        <v>56</v>
      </c>
      <c r="E125" s="2">
        <v>4600</v>
      </c>
      <c r="F125" s="2">
        <v>-2.1</v>
      </c>
      <c r="G125" s="2">
        <v>431.7</v>
      </c>
      <c r="H125" s="2" t="s">
        <v>57</v>
      </c>
      <c r="I125" s="2">
        <v>2013</v>
      </c>
      <c r="J125" s="2">
        <v>3</v>
      </c>
      <c r="K125" s="2" t="s">
        <v>58</v>
      </c>
      <c r="L125" s="3">
        <v>1.4</v>
      </c>
      <c r="M125" s="4" t="s">
        <v>60</v>
      </c>
      <c r="N125" s="5">
        <v>-7.6</v>
      </c>
      <c r="O125" s="2">
        <v>4</v>
      </c>
      <c r="P125" s="16">
        <v>149.721</v>
      </c>
      <c r="Q125" s="5">
        <f t="shared" ref="Q125:Q127" si="78">P125*0.233878078976262</f>
        <v>35.0164598624049</v>
      </c>
      <c r="R125" s="16">
        <v>8.93799999999999</v>
      </c>
      <c r="S125" s="16">
        <v>169.832</v>
      </c>
      <c r="T125" s="5">
        <f t="shared" ref="T125:T127" si="79">S125*0.233878078976262</f>
        <v>39.7199819086965</v>
      </c>
      <c r="U125" s="16">
        <v>14.526</v>
      </c>
      <c r="V125" s="6">
        <f t="shared" si="76"/>
        <v>0.126036150981394</v>
      </c>
      <c r="W125" s="6">
        <f t="shared" si="77"/>
        <v>0.0273494779128133</v>
      </c>
    </row>
    <row r="126" ht="16.15" customHeight="1" spans="1:23">
      <c r="A126" s="2" t="s">
        <v>53</v>
      </c>
      <c r="B126" s="1" t="s">
        <v>132</v>
      </c>
      <c r="C126" s="1" t="s">
        <v>133</v>
      </c>
      <c r="D126" s="2" t="s">
        <v>56</v>
      </c>
      <c r="E126" s="2">
        <v>4600</v>
      </c>
      <c r="F126" s="2">
        <v>-2.1</v>
      </c>
      <c r="G126" s="2">
        <v>431.7</v>
      </c>
      <c r="H126" s="2" t="s">
        <v>57</v>
      </c>
      <c r="I126" s="2">
        <v>2013</v>
      </c>
      <c r="J126" s="2">
        <v>3</v>
      </c>
      <c r="K126" s="2" t="s">
        <v>58</v>
      </c>
      <c r="L126" s="3">
        <v>1.9</v>
      </c>
      <c r="M126" s="4" t="s">
        <v>60</v>
      </c>
      <c r="N126" s="5">
        <v>-10.7</v>
      </c>
      <c r="O126" s="2">
        <v>4</v>
      </c>
      <c r="P126" s="16">
        <v>149.721</v>
      </c>
      <c r="Q126" s="5">
        <f t="shared" si="78"/>
        <v>35.0164598624049</v>
      </c>
      <c r="R126" s="16">
        <v>8.93799999999999</v>
      </c>
      <c r="S126" s="16">
        <v>73.743</v>
      </c>
      <c r="T126" s="5">
        <f t="shared" si="79"/>
        <v>17.2468711779465</v>
      </c>
      <c r="U126" s="16">
        <v>11.1732</v>
      </c>
      <c r="V126" s="6">
        <f t="shared" si="76"/>
        <v>-0.708187486687353</v>
      </c>
      <c r="W126" s="6">
        <f t="shared" si="77"/>
        <v>0.0273494779128133</v>
      </c>
    </row>
    <row r="127" ht="16.15" customHeight="1" spans="1:23">
      <c r="A127" s="2" t="s">
        <v>53</v>
      </c>
      <c r="B127" s="1" t="s">
        <v>132</v>
      </c>
      <c r="C127" s="1" t="s">
        <v>133</v>
      </c>
      <c r="D127" s="2" t="s">
        <v>56</v>
      </c>
      <c r="E127" s="2">
        <v>4600</v>
      </c>
      <c r="F127" s="2">
        <v>-2.1</v>
      </c>
      <c r="G127" s="2">
        <v>431.7</v>
      </c>
      <c r="H127" s="2" t="s">
        <v>57</v>
      </c>
      <c r="I127" s="2">
        <v>2013</v>
      </c>
      <c r="J127" s="2">
        <v>3</v>
      </c>
      <c r="K127" s="2" t="s">
        <v>58</v>
      </c>
      <c r="L127" s="3">
        <v>2.1</v>
      </c>
      <c r="M127" s="4" t="s">
        <v>59</v>
      </c>
      <c r="N127" s="5">
        <v>-12.4</v>
      </c>
      <c r="O127" s="2">
        <v>4</v>
      </c>
      <c r="P127" s="16">
        <v>149.721</v>
      </c>
      <c r="Q127" s="5">
        <f t="shared" si="78"/>
        <v>35.0164598624049</v>
      </c>
      <c r="R127" s="16">
        <v>8.93799999999999</v>
      </c>
      <c r="S127" s="16">
        <v>27.933</v>
      </c>
      <c r="T127" s="5">
        <f t="shared" si="79"/>
        <v>6.53291638004393</v>
      </c>
      <c r="U127" s="16">
        <v>6.7039</v>
      </c>
      <c r="V127" s="6">
        <f t="shared" si="76"/>
        <v>-1.6789647765738</v>
      </c>
      <c r="W127" s="6">
        <f t="shared" si="77"/>
        <v>0.0273494779128133</v>
      </c>
    </row>
    <row r="128" spans="1:87">
      <c r="A128" s="2" t="s">
        <v>90</v>
      </c>
      <c r="B128" s="2" t="s">
        <v>108</v>
      </c>
      <c r="C128" s="2" t="s">
        <v>107</v>
      </c>
      <c r="D128" s="2" t="s">
        <v>56</v>
      </c>
      <c r="E128" s="2">
        <v>4950</v>
      </c>
      <c r="F128" s="2">
        <v>5.8</v>
      </c>
      <c r="G128" s="2">
        <v>421</v>
      </c>
      <c r="H128" s="2" t="s">
        <v>134</v>
      </c>
      <c r="I128" s="2">
        <v>2011</v>
      </c>
      <c r="J128" s="2">
        <v>3</v>
      </c>
      <c r="K128" s="2" t="s">
        <v>58</v>
      </c>
      <c r="L128" s="3">
        <v>2.3</v>
      </c>
      <c r="M128" s="4" t="s">
        <v>59</v>
      </c>
      <c r="N128" s="5">
        <v>-11.4</v>
      </c>
      <c r="O128" s="2">
        <v>6</v>
      </c>
      <c r="CB128" s="5">
        <v>4.12968</v>
      </c>
      <c r="CC128" s="5">
        <f>CB128*0.294645413711549</f>
        <v>1.21679127209631</v>
      </c>
      <c r="CD128" s="5">
        <v>4.12968</v>
      </c>
      <c r="CE128" s="5">
        <v>2.79764</v>
      </c>
      <c r="CF128" s="5">
        <f>CE128*0.294645413711549</f>
        <v>0.824311795215978</v>
      </c>
      <c r="CG128" s="5">
        <v>0.16673</v>
      </c>
      <c r="CH128" s="6">
        <f t="shared" ref="CH128:CH130" si="80">LN(CE128)-LN(CB128)</f>
        <v>-0.389423717496372</v>
      </c>
      <c r="CI128" s="6">
        <f t="shared" ref="CI128:CI130" si="81">(CF128^2)/(O128*(CE128^2))+(CC128^2)/(O128*(CB128^2))</f>
        <v>0.0289386399404166</v>
      </c>
    </row>
    <row r="129" spans="1:87">
      <c r="A129" s="2" t="s">
        <v>90</v>
      </c>
      <c r="B129" s="2" t="s">
        <v>108</v>
      </c>
      <c r="C129" s="2" t="s">
        <v>107</v>
      </c>
      <c r="D129" s="2" t="s">
        <v>56</v>
      </c>
      <c r="E129" s="2">
        <v>5200</v>
      </c>
      <c r="F129" s="2">
        <v>3.9</v>
      </c>
      <c r="G129" s="2">
        <v>390</v>
      </c>
      <c r="H129" s="2" t="s">
        <v>134</v>
      </c>
      <c r="I129" s="2">
        <v>2011</v>
      </c>
      <c r="J129" s="2">
        <v>3</v>
      </c>
      <c r="K129" s="2" t="s">
        <v>58</v>
      </c>
      <c r="L129" s="3">
        <v>4.2</v>
      </c>
      <c r="M129" s="4" t="s">
        <v>59</v>
      </c>
      <c r="N129" s="5">
        <v>-6.7</v>
      </c>
      <c r="O129" s="2">
        <v>6</v>
      </c>
      <c r="CB129" s="10">
        <v>2.12084</v>
      </c>
      <c r="CC129" s="5">
        <f t="shared" ref="CC129:CC130" si="82">CB129*0.294645413711549</f>
        <v>0.624895779216002</v>
      </c>
      <c r="CD129" s="5">
        <v>0.09958</v>
      </c>
      <c r="CE129" s="5">
        <v>1.75699</v>
      </c>
      <c r="CF129" s="5">
        <f t="shared" ref="CF129:CF130" si="83">CE129*0.294645413711549</f>
        <v>0.517689045437055</v>
      </c>
      <c r="CG129" s="5">
        <v>0.16597</v>
      </c>
      <c r="CH129" s="6">
        <f t="shared" si="80"/>
        <v>-0.188210118952931</v>
      </c>
      <c r="CI129" s="6">
        <f t="shared" si="81"/>
        <v>0.0289386399404166</v>
      </c>
    </row>
    <row r="130" spans="1:87">
      <c r="A130" s="2" t="s">
        <v>90</v>
      </c>
      <c r="B130" s="2" t="s">
        <v>108</v>
      </c>
      <c r="C130" s="2" t="s">
        <v>107</v>
      </c>
      <c r="D130" s="2" t="s">
        <v>56</v>
      </c>
      <c r="E130" s="2">
        <v>5200</v>
      </c>
      <c r="F130" s="2">
        <v>3.9</v>
      </c>
      <c r="G130" s="2">
        <v>390</v>
      </c>
      <c r="H130" s="2" t="s">
        <v>134</v>
      </c>
      <c r="I130" s="2">
        <v>2011</v>
      </c>
      <c r="J130" s="2">
        <v>3</v>
      </c>
      <c r="K130" s="2" t="s">
        <v>58</v>
      </c>
      <c r="L130" s="3">
        <v>1.9</v>
      </c>
      <c r="M130" s="4" t="s">
        <v>60</v>
      </c>
      <c r="N130" s="5">
        <v>4.7</v>
      </c>
      <c r="O130" s="2">
        <v>6</v>
      </c>
      <c r="CB130" s="10">
        <v>2.12084</v>
      </c>
      <c r="CC130" s="5">
        <f t="shared" si="82"/>
        <v>0.624895779216002</v>
      </c>
      <c r="CD130" s="5">
        <v>0.09958</v>
      </c>
      <c r="CE130" s="5">
        <v>2.42212</v>
      </c>
      <c r="CF130" s="5">
        <f t="shared" si="83"/>
        <v>0.713666549459017</v>
      </c>
      <c r="CG130" s="5">
        <v>0.13278</v>
      </c>
      <c r="CH130" s="6">
        <f t="shared" si="80"/>
        <v>0.132830953111381</v>
      </c>
      <c r="CI130" s="6">
        <f t="shared" si="81"/>
        <v>0.0289386399404166</v>
      </c>
    </row>
    <row r="131" spans="1:39">
      <c r="A131" s="2" t="s">
        <v>78</v>
      </c>
      <c r="B131" s="2" t="s">
        <v>135</v>
      </c>
      <c r="C131" s="2" t="s">
        <v>136</v>
      </c>
      <c r="D131" s="2" t="s">
        <v>56</v>
      </c>
      <c r="E131" s="2">
        <v>3800</v>
      </c>
      <c r="F131" s="2">
        <v>0.36</v>
      </c>
      <c r="G131" s="2">
        <v>500</v>
      </c>
      <c r="H131" s="2" t="s">
        <v>134</v>
      </c>
      <c r="I131" s="2">
        <v>2007</v>
      </c>
      <c r="J131" s="2">
        <v>3</v>
      </c>
      <c r="K131" s="2" t="s">
        <v>58</v>
      </c>
      <c r="L131" s="3">
        <v>3.6</v>
      </c>
      <c r="M131" s="4" t="s">
        <v>59</v>
      </c>
      <c r="N131" s="5">
        <v>-9.5</v>
      </c>
      <c r="O131" s="2">
        <v>3</v>
      </c>
      <c r="AF131" s="5">
        <v>44.97</v>
      </c>
      <c r="AG131" s="5">
        <f>AF131*0.14788825040494</f>
        <v>6.65053462071015</v>
      </c>
      <c r="AH131" s="5">
        <v>0.13</v>
      </c>
      <c r="AI131" s="5">
        <v>45.77</v>
      </c>
      <c r="AJ131" s="5">
        <f>AI131*0.14788825040494</f>
        <v>6.7688452210341</v>
      </c>
      <c r="AK131" s="5">
        <v>0.15</v>
      </c>
      <c r="AL131" s="6">
        <f>LN(AI131)-LN(AF131)</f>
        <v>0.0176332538829351</v>
      </c>
      <c r="AM131" s="6">
        <f>(AJ131^2)/(O131*(AI131^2))+(AG131^2)/(O131*(AF131^2))</f>
        <v>0.0145806230718895</v>
      </c>
    </row>
    <row r="132" spans="1:55">
      <c r="A132" s="2" t="s">
        <v>137</v>
      </c>
      <c r="B132" s="1" t="s">
        <v>110</v>
      </c>
      <c r="C132" s="1" t="s">
        <v>111</v>
      </c>
      <c r="D132" s="1" t="s">
        <v>56</v>
      </c>
      <c r="E132" s="1">
        <v>4750</v>
      </c>
      <c r="F132" s="1">
        <v>-5.3</v>
      </c>
      <c r="G132" s="1">
        <v>269.7</v>
      </c>
      <c r="H132" s="1" t="s">
        <v>57</v>
      </c>
      <c r="I132" s="2">
        <v>2015</v>
      </c>
      <c r="J132" s="2">
        <v>3</v>
      </c>
      <c r="K132" s="2" t="s">
        <v>58</v>
      </c>
      <c r="L132" s="3">
        <v>2.4</v>
      </c>
      <c r="M132" s="4" t="s">
        <v>59</v>
      </c>
      <c r="N132" s="5">
        <v>0.00244821</v>
      </c>
      <c r="O132" s="1">
        <v>3</v>
      </c>
      <c r="AF132" s="5">
        <v>1619.58</v>
      </c>
      <c r="AG132" s="6">
        <f>AH132*(O132^0.5)</f>
        <v>326.439615702506</v>
      </c>
      <c r="AH132" s="5">
        <v>188.47</v>
      </c>
      <c r="AI132" s="5">
        <v>1572.67</v>
      </c>
      <c r="AJ132" s="6">
        <f t="shared" ref="AJ132:AJ135" si="84">AK132*(O132^0.5)</f>
        <v>466.960897720569</v>
      </c>
      <c r="AK132" s="5">
        <v>269.6</v>
      </c>
      <c r="AL132" s="6">
        <f>LN(AI132)-LN(AF132)</f>
        <v>-0.0293920445142355</v>
      </c>
      <c r="AM132" s="6">
        <f>(AJ132^2)/(O132*(AI132^2))+(AG132^2)/(O132*(AF132^2))</f>
        <v>0.0429295320382907</v>
      </c>
      <c r="AV132" s="5">
        <v>185.4</v>
      </c>
      <c r="AW132" s="5">
        <f>AX132*(O132^0.5)</f>
        <v>27.712812921102</v>
      </c>
      <c r="AX132" s="5">
        <v>16</v>
      </c>
      <c r="AY132" s="5">
        <v>225.3</v>
      </c>
      <c r="AZ132" s="5">
        <f t="shared" ref="AZ132:AZ135" si="85">BA132*(O132^0.5)</f>
        <v>159.868289538607</v>
      </c>
      <c r="BA132" s="5">
        <v>92.3</v>
      </c>
      <c r="BB132" s="6">
        <f>LN(AY132)-LN(AV132)</f>
        <v>0.194917194306443</v>
      </c>
      <c r="BC132" s="6">
        <f>(AZ132^2)/(O132*(AY132^2))+(AW132^2)/(O132*(AV132^2))</f>
        <v>0.175282086174007</v>
      </c>
    </row>
    <row r="133" s="2" customFormat="1" spans="1:112">
      <c r="A133" s="2" t="s">
        <v>137</v>
      </c>
      <c r="B133" s="1" t="s">
        <v>110</v>
      </c>
      <c r="C133" s="1" t="s">
        <v>111</v>
      </c>
      <c r="D133" s="1" t="s">
        <v>56</v>
      </c>
      <c r="E133" s="1">
        <v>4750</v>
      </c>
      <c r="F133" s="1">
        <v>-5.3</v>
      </c>
      <c r="G133" s="1">
        <v>269.7</v>
      </c>
      <c r="H133" s="1" t="s">
        <v>57</v>
      </c>
      <c r="I133" s="2">
        <v>2015</v>
      </c>
      <c r="J133" s="2">
        <v>3</v>
      </c>
      <c r="K133" s="2" t="s">
        <v>58</v>
      </c>
      <c r="L133" s="3">
        <v>4.9</v>
      </c>
      <c r="M133" s="4" t="s">
        <v>59</v>
      </c>
      <c r="N133" s="5">
        <v>-0.0427495333333333</v>
      </c>
      <c r="O133" s="1">
        <v>3</v>
      </c>
      <c r="P133" s="5"/>
      <c r="Q133" s="5"/>
      <c r="R133" s="5"/>
      <c r="S133" s="5"/>
      <c r="T133" s="5"/>
      <c r="U133" s="5"/>
      <c r="V133" s="6"/>
      <c r="W133" s="6"/>
      <c r="X133" s="5"/>
      <c r="Y133" s="5"/>
      <c r="Z133" s="5"/>
      <c r="AA133" s="5"/>
      <c r="AB133" s="5"/>
      <c r="AC133" s="5"/>
      <c r="AD133" s="5"/>
      <c r="AE133" s="6"/>
      <c r="AF133" s="5">
        <v>1619.58</v>
      </c>
      <c r="AG133" s="6">
        <f>AH133*(O133^0.5)</f>
        <v>326.439615702506</v>
      </c>
      <c r="AH133" s="5">
        <v>188.47</v>
      </c>
      <c r="AI133" s="5">
        <v>1737.81</v>
      </c>
      <c r="AJ133" s="6">
        <f t="shared" si="84"/>
        <v>139.949705251565</v>
      </c>
      <c r="AK133" s="5">
        <v>80.8</v>
      </c>
      <c r="AL133" s="6">
        <f>LN(AI133)-LN(AF133)</f>
        <v>0.0704588434369882</v>
      </c>
      <c r="AM133" s="6">
        <f>(AJ133^2)/(O133*(AI133^2))+(AG133^2)/(O133*(AF133^2))</f>
        <v>0.015703714579969</v>
      </c>
      <c r="AN133" s="5"/>
      <c r="AO133" s="5"/>
      <c r="AP133" s="5"/>
      <c r="AQ133" s="5"/>
      <c r="AR133" s="5"/>
      <c r="AS133" s="5"/>
      <c r="AT133" s="5"/>
      <c r="AU133" s="6"/>
      <c r="AV133" s="5">
        <v>185.4</v>
      </c>
      <c r="AW133" s="5">
        <f>AX133*(O133^0.5)</f>
        <v>27.712812921102</v>
      </c>
      <c r="AX133" s="5">
        <v>16</v>
      </c>
      <c r="AY133" s="5">
        <v>665.9</v>
      </c>
      <c r="AZ133" s="5">
        <f t="shared" si="85"/>
        <v>109.63881611911</v>
      </c>
      <c r="BA133" s="5">
        <v>63.3</v>
      </c>
      <c r="BB133" s="6">
        <f>LN(AY133)-LN(AV133)</f>
        <v>1.27862385598482</v>
      </c>
      <c r="BC133" s="6">
        <f>(AZ133^2)/(O133*(AY133^2))+(AW133^2)/(O133*(AV133^2))</f>
        <v>0.0164839453604908</v>
      </c>
      <c r="BD133" s="5"/>
      <c r="BE133" s="5"/>
      <c r="BF133" s="5"/>
      <c r="BG133" s="5"/>
      <c r="BH133" s="5"/>
      <c r="BI133" s="5"/>
      <c r="BJ133" s="5"/>
      <c r="BK133" s="6"/>
      <c r="BL133" s="5"/>
      <c r="BM133" s="5"/>
      <c r="BN133" s="5"/>
      <c r="BO133" s="5"/>
      <c r="BP133" s="5"/>
      <c r="BQ133" s="5"/>
      <c r="BR133" s="5"/>
      <c r="BS133" s="6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6"/>
      <c r="CI133" s="6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6"/>
    </row>
    <row r="134" spans="1:55">
      <c r="A134" s="2" t="s">
        <v>137</v>
      </c>
      <c r="B134" s="1" t="s">
        <v>110</v>
      </c>
      <c r="C134" s="1" t="s">
        <v>111</v>
      </c>
      <c r="D134" s="1" t="s">
        <v>56</v>
      </c>
      <c r="E134" s="1">
        <v>4750</v>
      </c>
      <c r="F134" s="1">
        <v>-5.3</v>
      </c>
      <c r="G134" s="1">
        <v>269.7</v>
      </c>
      <c r="H134" s="1" t="s">
        <v>57</v>
      </c>
      <c r="I134" s="2">
        <v>2012</v>
      </c>
      <c r="J134" s="2">
        <v>6</v>
      </c>
      <c r="K134" s="2" t="s">
        <v>61</v>
      </c>
      <c r="L134" s="3">
        <v>2.4</v>
      </c>
      <c r="M134" s="4" t="s">
        <v>59</v>
      </c>
      <c r="N134" s="5">
        <v>0.00244821</v>
      </c>
      <c r="O134" s="1">
        <v>3</v>
      </c>
      <c r="AF134" s="5">
        <v>1619.58</v>
      </c>
      <c r="AG134" s="6">
        <f>AH134*(O134^0.5)</f>
        <v>326.439615702506</v>
      </c>
      <c r="AH134" s="5">
        <v>188.47</v>
      </c>
      <c r="AI134" s="5">
        <v>2012.65</v>
      </c>
      <c r="AJ134" s="6">
        <f t="shared" si="84"/>
        <v>373.239628523017</v>
      </c>
      <c r="AK134" s="5">
        <v>215.49</v>
      </c>
      <c r="AL134" s="6">
        <f>LN(AI134)-LN(AF134)</f>
        <v>0.217285405322998</v>
      </c>
      <c r="AM134" s="6">
        <f>(AJ134^2)/(O134*(AI134^2))+(AG134^2)/(O134*(AF134^2))</f>
        <v>0.0250054144938183</v>
      </c>
      <c r="AV134" s="5">
        <v>185.4</v>
      </c>
      <c r="AW134" s="5">
        <f>AX134*(O134^0.5)</f>
        <v>27.712812921102</v>
      </c>
      <c r="AX134" s="5">
        <v>16</v>
      </c>
      <c r="AY134" s="5">
        <v>169.8</v>
      </c>
      <c r="AZ134" s="5">
        <f t="shared" si="85"/>
        <v>56.6380614075023</v>
      </c>
      <c r="BA134" s="5">
        <v>32.7</v>
      </c>
      <c r="BB134" s="6">
        <f>LN(AY134)-LN(AV134)</f>
        <v>-0.0878943792545082</v>
      </c>
      <c r="BC134" s="6">
        <f>(AZ134^2)/(O134*(AY134^2))+(AW134^2)/(O134*(AV134^2))</f>
        <v>0.0445345372425387</v>
      </c>
    </row>
    <row r="135" s="2" customFormat="1" spans="1:112">
      <c r="A135" s="2" t="s">
        <v>137</v>
      </c>
      <c r="B135" s="1" t="s">
        <v>110</v>
      </c>
      <c r="C135" s="1" t="s">
        <v>111</v>
      </c>
      <c r="D135" s="1" t="s">
        <v>56</v>
      </c>
      <c r="E135" s="1">
        <v>4750</v>
      </c>
      <c r="F135" s="1">
        <v>-5.3</v>
      </c>
      <c r="G135" s="1">
        <v>269.7</v>
      </c>
      <c r="H135" s="1" t="s">
        <v>57</v>
      </c>
      <c r="I135" s="2">
        <v>2012</v>
      </c>
      <c r="J135" s="2">
        <v>6</v>
      </c>
      <c r="K135" s="2" t="s">
        <v>61</v>
      </c>
      <c r="L135" s="3">
        <v>4.9</v>
      </c>
      <c r="M135" s="4" t="s">
        <v>59</v>
      </c>
      <c r="N135" s="5">
        <v>-0.0427495333333333</v>
      </c>
      <c r="O135" s="1">
        <v>3</v>
      </c>
      <c r="P135" s="5"/>
      <c r="Q135" s="5"/>
      <c r="R135" s="5"/>
      <c r="S135" s="5"/>
      <c r="T135" s="5"/>
      <c r="U135" s="5"/>
      <c r="V135" s="6"/>
      <c r="W135" s="6"/>
      <c r="X135" s="5"/>
      <c r="Y135" s="5"/>
      <c r="Z135" s="5"/>
      <c r="AA135" s="5"/>
      <c r="AB135" s="5"/>
      <c r="AC135" s="5"/>
      <c r="AD135" s="5"/>
      <c r="AE135" s="6"/>
      <c r="AF135" s="5">
        <v>1619.58</v>
      </c>
      <c r="AG135" s="6">
        <f>AH135*(O135^0.5)</f>
        <v>326.439615702506</v>
      </c>
      <c r="AH135" s="5">
        <v>188.47</v>
      </c>
      <c r="AI135" s="5">
        <v>1962.3</v>
      </c>
      <c r="AJ135" s="6">
        <f t="shared" si="84"/>
        <v>93.3055770037356</v>
      </c>
      <c r="AK135" s="5">
        <v>53.8700000000001</v>
      </c>
      <c r="AL135" s="6">
        <f>LN(AI135)-LN(AF135)</f>
        <v>0.191950398281598</v>
      </c>
      <c r="AM135" s="6">
        <f>(AJ135^2)/(O135*(AI135^2))+(AG135^2)/(O135*(AF135^2))</f>
        <v>0.0142955401290954</v>
      </c>
      <c r="AN135" s="5"/>
      <c r="AO135" s="5"/>
      <c r="AP135" s="5"/>
      <c r="AQ135" s="5"/>
      <c r="AR135" s="5"/>
      <c r="AS135" s="5"/>
      <c r="AT135" s="5"/>
      <c r="AU135" s="6"/>
      <c r="AV135" s="5">
        <v>185.4</v>
      </c>
      <c r="AW135" s="5">
        <f>AX135*(O135^0.5)</f>
        <v>27.712812921102</v>
      </c>
      <c r="AX135" s="5">
        <v>16</v>
      </c>
      <c r="AY135" s="5">
        <v>371.6</v>
      </c>
      <c r="AZ135" s="5">
        <f t="shared" si="85"/>
        <v>78.635106663627</v>
      </c>
      <c r="BA135" s="5">
        <v>45.4</v>
      </c>
      <c r="BB135" s="6">
        <f>LN(AY135)-LN(AV135)</f>
        <v>0.695302353807929</v>
      </c>
      <c r="BC135" s="6">
        <f>(AZ135^2)/(O135*(AY135^2))+(AW135^2)/(O135*(AV135^2))</f>
        <v>0.0223742507669573</v>
      </c>
      <c r="BD135" s="5"/>
      <c r="BE135" s="5"/>
      <c r="BF135" s="5"/>
      <c r="BG135" s="5"/>
      <c r="BH135" s="5"/>
      <c r="BI135" s="5"/>
      <c r="BJ135" s="5"/>
      <c r="BK135" s="6"/>
      <c r="BL135" s="5"/>
      <c r="BM135" s="5"/>
      <c r="BN135" s="5"/>
      <c r="BO135" s="5"/>
      <c r="BP135" s="5"/>
      <c r="BQ135" s="5"/>
      <c r="BR135" s="5"/>
      <c r="BS135" s="6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6"/>
      <c r="CI135" s="6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6"/>
    </row>
  </sheetData>
  <pageMargins left="0.7" right="0.7" top="0.75" bottom="0.75" header="0.3" footer="0.3"/>
  <pageSetup paperSize="1" orientation="portrait" horizontalDpi="360" verticalDpi="36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C h a r t U p d a t e I n f o F o r X m l S e r i a l i z e r   x m l n s : x s d = " h t t p : / / w w w . w 3 . o r g / 2 0 0 1 / X M L S c h e m a "   x m l n s : x s i = " h t t p : / / w w w . w 3 . o r g / 2 0 0 1 / X M L S c h e m a - i n s t a n c e " / > 
</file>

<file path=customXml/itemProps1.xml><?xml version="1.0" encoding="utf-8"?>
<ds:datastoreItem xmlns:ds="http://schemas.openxmlformats.org/officeDocument/2006/customXml" ds:itemID="{D88210A5-D08C-4565-887F-1C294C4B1EB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Warming data_Articles (61)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Ying</cp:lastModifiedBy>
  <dcterms:created xsi:type="dcterms:W3CDTF">2015-06-05T18:19:00Z</dcterms:created>
  <dcterms:modified xsi:type="dcterms:W3CDTF">2021-05-25T08:15:17Z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artUpdateInfoXmlPartId">
    <vt:lpwstr>{D88210A5-D08C-4565-887F-1C294C4B1EB4}</vt:lpwstr>
  </property>
  <property fmtid="{D5CDD505-2E9C-101B-9397-08002B2CF9AE}" pid="3" name="KSOProductBuildVer">
    <vt:lpwstr>2052-11.1.0.10214</vt:lpwstr>
  </property>
</Properties>
</file>