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https://hkuhk-my.sharepoint.com/personal/doraz_hku_hk/Documents/AAA/2018_02_cancer/CancerEffectSize/result_png_csv_new_clump/"/>
    </mc:Choice>
  </mc:AlternateContent>
  <xr:revisionPtr revIDLastSave="5" documentId="11_B62449891711E7695DD779A3A94DB9B9E228DFC6" xr6:coauthVersionLast="45" xr6:coauthVersionMax="45" xr10:uidLastSave="{6563111B-11C0-9545-A5E9-ADE126D670F7}"/>
  <bookViews>
    <workbookView xWindow="40960" yWindow="-2520" windowWidth="38400" windowHeight="21140" tabRatio="500" activeTab="1" xr2:uid="{00000000-000D-0000-FFFF-FFFF00000000}"/>
  </bookViews>
  <sheets>
    <sheet name="T1_est_all" sheetId="13" r:id="rId1"/>
    <sheet name="est_bic" sheetId="19" r:id="rId2"/>
    <sheet name="Sheet2" sheetId="3" state="hidden" r:id="rId3"/>
    <sheet name="S1_samplesize" sheetId="17" r:id="rId4"/>
    <sheet name="S2_projection_identified" sheetId="18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3" i="13" l="1"/>
  <c r="AO4" i="13"/>
  <c r="AO5" i="13"/>
  <c r="AO6" i="13"/>
  <c r="AO7" i="13"/>
  <c r="AO8" i="13"/>
  <c r="AO9" i="13"/>
  <c r="AO10" i="13"/>
  <c r="AO11" i="13"/>
  <c r="AO12" i="13"/>
  <c r="AO13" i="13"/>
  <c r="AO14" i="13"/>
  <c r="AO15" i="13"/>
  <c r="AO2" i="13"/>
  <c r="AK3" i="13"/>
  <c r="AL3" i="13"/>
  <c r="AM3" i="13"/>
  <c r="AN3" i="13"/>
  <c r="AP3" i="13"/>
  <c r="AQ3" i="13"/>
  <c r="AK4" i="13"/>
  <c r="AL4" i="13"/>
  <c r="AM4" i="13"/>
  <c r="AN4" i="13"/>
  <c r="AP4" i="13"/>
  <c r="AQ4" i="13"/>
  <c r="AK5" i="13"/>
  <c r="AL5" i="13"/>
  <c r="AM5" i="13"/>
  <c r="AN5" i="13"/>
  <c r="AP5" i="13"/>
  <c r="AQ5" i="13"/>
  <c r="AK6" i="13"/>
  <c r="AL6" i="13"/>
  <c r="AM6" i="13"/>
  <c r="AN6" i="13"/>
  <c r="AP6" i="13"/>
  <c r="AQ6" i="13"/>
  <c r="AK7" i="13"/>
  <c r="AL7" i="13"/>
  <c r="AM7" i="13"/>
  <c r="AN7" i="13"/>
  <c r="AP7" i="13"/>
  <c r="AQ7" i="13"/>
  <c r="AK8" i="13"/>
  <c r="AL8" i="13"/>
  <c r="AM8" i="13"/>
  <c r="AN8" i="13"/>
  <c r="AP8" i="13"/>
  <c r="AQ8" i="13"/>
  <c r="AK9" i="13"/>
  <c r="AL9" i="13"/>
  <c r="AM9" i="13"/>
  <c r="AN9" i="13"/>
  <c r="AP9" i="13"/>
  <c r="AQ9" i="13"/>
  <c r="AK10" i="13"/>
  <c r="AL10" i="13"/>
  <c r="AM10" i="13"/>
  <c r="AN10" i="13"/>
  <c r="AP10" i="13"/>
  <c r="AQ10" i="13"/>
  <c r="AK11" i="13"/>
  <c r="AL11" i="13"/>
  <c r="AM11" i="13"/>
  <c r="AN11" i="13"/>
  <c r="AP11" i="13"/>
  <c r="AQ11" i="13"/>
  <c r="AK12" i="13"/>
  <c r="AL12" i="13"/>
  <c r="AM12" i="13"/>
  <c r="AN12" i="13"/>
  <c r="AP12" i="13"/>
  <c r="AQ12" i="13"/>
  <c r="AK13" i="13"/>
  <c r="AL13" i="13"/>
  <c r="AM13" i="13"/>
  <c r="AN13" i="13"/>
  <c r="AP13" i="13"/>
  <c r="AQ13" i="13"/>
  <c r="AK14" i="13"/>
  <c r="AL14" i="13"/>
  <c r="AM14" i="13"/>
  <c r="AN14" i="13"/>
  <c r="AP14" i="13"/>
  <c r="AQ14" i="13"/>
  <c r="AK15" i="13"/>
  <c r="AL15" i="13"/>
  <c r="AM15" i="13"/>
  <c r="AN15" i="13"/>
  <c r="AP15" i="13"/>
  <c r="AQ15" i="13"/>
  <c r="AP2" i="13"/>
  <c r="AN2" i="13"/>
  <c r="AM2" i="13"/>
  <c r="AL2" i="13"/>
  <c r="AQ2" i="13"/>
  <c r="AS3" i="13"/>
  <c r="AS4" i="13"/>
  <c r="AS5" i="13"/>
  <c r="AS6" i="13"/>
  <c r="AS7" i="13"/>
  <c r="AS8" i="13"/>
  <c r="AS9" i="13"/>
  <c r="AS10" i="13"/>
  <c r="AS11" i="13"/>
  <c r="AS12" i="13"/>
  <c r="AS13" i="13"/>
  <c r="AS14" i="13"/>
  <c r="AS15" i="13"/>
  <c r="AS2" i="13"/>
  <c r="AK2" i="13"/>
  <c r="K3" i="18"/>
  <c r="L3" i="18"/>
  <c r="M3" i="18"/>
  <c r="N3" i="18"/>
  <c r="O3" i="18"/>
  <c r="K4" i="18"/>
  <c r="L4" i="18"/>
  <c r="M4" i="18"/>
  <c r="N4" i="18"/>
  <c r="O4" i="18"/>
  <c r="K5" i="18"/>
  <c r="L5" i="18"/>
  <c r="M5" i="18"/>
  <c r="N5" i="18"/>
  <c r="O5" i="18"/>
  <c r="K6" i="18"/>
  <c r="L6" i="18"/>
  <c r="M6" i="18"/>
  <c r="N6" i="18"/>
  <c r="O6" i="18"/>
  <c r="K7" i="18"/>
  <c r="L7" i="18"/>
  <c r="M7" i="18"/>
  <c r="N7" i="18"/>
  <c r="O7" i="18"/>
  <c r="K8" i="18"/>
  <c r="L8" i="18"/>
  <c r="M8" i="18"/>
  <c r="N8" i="18"/>
  <c r="O8" i="18"/>
  <c r="K9" i="18"/>
  <c r="L9" i="18"/>
  <c r="M9" i="18"/>
  <c r="N9" i="18"/>
  <c r="O9" i="18"/>
  <c r="K10" i="18"/>
  <c r="L10" i="18"/>
  <c r="M10" i="18"/>
  <c r="N10" i="18"/>
  <c r="O10" i="18"/>
  <c r="K11" i="18"/>
  <c r="L11" i="18"/>
  <c r="M11" i="18"/>
  <c r="N11" i="18"/>
  <c r="O11" i="18"/>
  <c r="K12" i="18"/>
  <c r="L12" i="18"/>
  <c r="M12" i="18"/>
  <c r="N12" i="18"/>
  <c r="O12" i="18"/>
  <c r="K13" i="18"/>
  <c r="L13" i="18"/>
  <c r="M13" i="18"/>
  <c r="N13" i="18"/>
  <c r="O13" i="18"/>
  <c r="K14" i="18"/>
  <c r="L14" i="18"/>
  <c r="M14" i="18"/>
  <c r="N14" i="18"/>
  <c r="O14" i="18"/>
  <c r="K15" i="18"/>
  <c r="L15" i="18"/>
  <c r="M15" i="18"/>
  <c r="N15" i="18"/>
  <c r="O15" i="18"/>
  <c r="K2" i="18"/>
  <c r="O2" i="18"/>
  <c r="N2" i="18"/>
  <c r="M2" i="18"/>
  <c r="L2" i="18"/>
  <c r="AT3" i="13"/>
  <c r="AU3" i="13"/>
  <c r="AV3" i="13"/>
  <c r="AW3" i="13"/>
  <c r="AX3" i="13"/>
  <c r="AY3" i="13"/>
  <c r="AZ3" i="13"/>
  <c r="AT4" i="13"/>
  <c r="AU4" i="13"/>
  <c r="AV4" i="13"/>
  <c r="AW4" i="13"/>
  <c r="AX4" i="13"/>
  <c r="AY4" i="13"/>
  <c r="AZ4" i="13"/>
  <c r="AT5" i="13"/>
  <c r="AU5" i="13"/>
  <c r="AV5" i="13"/>
  <c r="AW5" i="13"/>
  <c r="AX5" i="13"/>
  <c r="AY5" i="13"/>
  <c r="AZ5" i="13"/>
  <c r="AT6" i="13"/>
  <c r="AU6" i="13"/>
  <c r="AV6" i="13"/>
  <c r="AW6" i="13"/>
  <c r="AX6" i="13"/>
  <c r="AY6" i="13"/>
  <c r="AZ6" i="13"/>
  <c r="AT7" i="13"/>
  <c r="AU7" i="13"/>
  <c r="AV7" i="13"/>
  <c r="AW7" i="13"/>
  <c r="AX7" i="13"/>
  <c r="AY7" i="13"/>
  <c r="AZ7" i="13"/>
  <c r="AT8" i="13"/>
  <c r="AU8" i="13"/>
  <c r="AV8" i="13"/>
  <c r="AW8" i="13"/>
  <c r="AX8" i="13"/>
  <c r="AY8" i="13"/>
  <c r="AZ8" i="13"/>
  <c r="AT9" i="13"/>
  <c r="AU9" i="13"/>
  <c r="AV9" i="13"/>
  <c r="AW9" i="13"/>
  <c r="AX9" i="13"/>
  <c r="AY9" i="13"/>
  <c r="AZ9" i="13"/>
  <c r="AT10" i="13"/>
  <c r="AU10" i="13"/>
  <c r="AV10" i="13"/>
  <c r="AW10" i="13"/>
  <c r="AX10" i="13"/>
  <c r="AY10" i="13"/>
  <c r="AZ10" i="13"/>
  <c r="AT11" i="13"/>
  <c r="AU11" i="13"/>
  <c r="AV11" i="13"/>
  <c r="AW11" i="13"/>
  <c r="AX11" i="13"/>
  <c r="AY11" i="13"/>
  <c r="AZ11" i="13"/>
  <c r="AT12" i="13"/>
  <c r="AU12" i="13"/>
  <c r="AV12" i="13"/>
  <c r="AW12" i="13"/>
  <c r="AX12" i="13"/>
  <c r="AY12" i="13"/>
  <c r="AZ12" i="13"/>
  <c r="AT13" i="13"/>
  <c r="AU13" i="13"/>
  <c r="AV13" i="13"/>
  <c r="AW13" i="13"/>
  <c r="AX13" i="13"/>
  <c r="AY13" i="13"/>
  <c r="AZ13" i="13"/>
  <c r="AT14" i="13"/>
  <c r="AU14" i="13"/>
  <c r="AV14" i="13"/>
  <c r="AW14" i="13"/>
  <c r="AX14" i="13"/>
  <c r="AY14" i="13"/>
  <c r="AZ14" i="13"/>
  <c r="AT15" i="13"/>
  <c r="AU15" i="13"/>
  <c r="AV15" i="13"/>
  <c r="AW15" i="13"/>
  <c r="AX15" i="13"/>
  <c r="AY15" i="13"/>
  <c r="AZ15" i="13"/>
  <c r="AZ2" i="13"/>
  <c r="AY2" i="13"/>
  <c r="AX2" i="13"/>
  <c r="AW2" i="13"/>
  <c r="AV2" i="13"/>
  <c r="AU2" i="13"/>
  <c r="AT2" i="13"/>
  <c r="B13" i="3"/>
  <c r="C13" i="3"/>
  <c r="D13" i="3"/>
  <c r="E13" i="3"/>
  <c r="F13" i="3"/>
  <c r="D10" i="3"/>
  <c r="F12" i="3"/>
  <c r="E12" i="3"/>
  <c r="D12" i="3"/>
  <c r="C12" i="3"/>
  <c r="B12" i="3"/>
  <c r="F11" i="3"/>
  <c r="E11" i="3"/>
  <c r="D11" i="3"/>
  <c r="C11" i="3"/>
  <c r="B11" i="3"/>
  <c r="F10" i="3"/>
  <c r="E10" i="3"/>
  <c r="C10" i="3"/>
  <c r="B10" i="3"/>
  <c r="F9" i="3"/>
  <c r="E9" i="3"/>
  <c r="D9" i="3"/>
  <c r="C9" i="3"/>
  <c r="B9" i="3"/>
</calcChain>
</file>

<file path=xl/sharedStrings.xml><?xml version="1.0" encoding="utf-8"?>
<sst xmlns="http://schemas.openxmlformats.org/spreadsheetml/2006/main" count="316" uniqueCount="214">
  <si>
    <t>Trait</t>
  </si>
  <si>
    <t>Total number of SNPs in the GWAS study after quality control</t>
  </si>
  <si>
    <t>sd_num_sSNP1</t>
  </si>
  <si>
    <t>sd_herit1</t>
  </si>
  <si>
    <t>Heritability explained in cluster with smaller effects</t>
  </si>
  <si>
    <t>sd_herit2</t>
  </si>
  <si>
    <t>sd_herit</t>
  </si>
  <si>
    <t>BIC</t>
  </si>
  <si>
    <t>pic</t>
  </si>
  <si>
    <t>sd_pic</t>
  </si>
  <si>
    <t>p1</t>
  </si>
  <si>
    <t>sd_p1</t>
  </si>
  <si>
    <t>sig1</t>
  </si>
  <si>
    <t>sd_sig1</t>
  </si>
  <si>
    <t>sig2</t>
  </si>
  <si>
    <t>sd_sig2</t>
  </si>
  <si>
    <t>a</t>
  </si>
  <si>
    <t>sd_a</t>
  </si>
  <si>
    <t>llk</t>
  </si>
  <si>
    <t>icogcase</t>
  </si>
  <si>
    <t>icogER+</t>
  </si>
  <si>
    <t>icogER-</t>
  </si>
  <si>
    <t>metacase</t>
  </si>
  <si>
    <t>metaER+</t>
  </si>
  <si>
    <t>metaER-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</si>
  <si>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</si>
  <si>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</si>
  <si>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</si>
  <si>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</si>
  <si>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</si>
  <si>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</si>
  <si>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</si>
  <si>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</si>
  <si>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</si>
  <si>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</si>
  <si>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</si>
  <si>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</si>
  <si>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</si>
  <si>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</si>
  <si>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</si>
  <si>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</si>
  <si>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</si>
  <si>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</si>
  <si>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</si>
  <si>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</si>
  <si>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</si>
  <si>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</si>
  <si>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</si>
  <si>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</si>
  <si>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</si>
  <si>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</si>
  <si>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</si>
  <si>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</si>
  <si>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</si>
  <si>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</si>
  <si>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</si>
  <si>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</si>
  <si>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</si>
  <si>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</si>
  <si>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</si>
  <si>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</si>
  <si>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</si>
  <si>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</si>
  <si>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</si>
  <si>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</si>
  <si>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</si>
  <si>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</si>
  <si>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</si>
  <si>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</si>
  <si>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</si>
  <si>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</si>
  <si>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</si>
  <si>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</si>
  <si>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</si>
  <si>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</si>
  <si>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</si>
  <si>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</si>
  <si>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</si>
  <si>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</si>
  <si>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</si>
  <si>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</si>
  <si>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</si>
  <si>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</si>
  <si>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</si>
  <si>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</si>
  <si>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</si>
  <si>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</si>
  <si>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</si>
  <si>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</si>
  <si>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</si>
  <si>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</si>
  <si>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</si>
  <si>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</si>
  <si>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</si>
  <si>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</si>
  <si>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</si>
  <si>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</si>
  <si>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</si>
  <si>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</si>
  <si>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</si>
  <si>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</si>
  <si>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</si>
  <si>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Colorectal</t>
  </si>
  <si>
    <t>sd_AUC</t>
  </si>
  <si>
    <t>Average heritability explained per sSNP (1e-4)</t>
  </si>
  <si>
    <t>NA</t>
  </si>
  <si>
    <t>sd_effect per sSNP</t>
  </si>
  <si>
    <t>Heritability explained per sSNP in cluster 1</t>
  </si>
  <si>
    <t>Heritability explained per sSNP in cluster 2</t>
  </si>
  <si>
    <t>Estimate of total frailty scale heritability</t>
  </si>
  <si>
    <t># of cases</t>
  </si>
  <si>
    <t>#of controls</t>
  </si>
  <si>
    <t>current cases</t>
  </si>
  <si>
    <t>current controls</t>
  </si>
  <si>
    <t># of cases in analysis</t>
  </si>
  <si>
    <t># of controls in analysis</t>
  </si>
  <si>
    <t>Current # of cases</t>
  </si>
  <si>
    <t>Current # of controls</t>
  </si>
  <si>
    <t># of controls</t>
  </si>
  <si>
    <t>Esophageal</t>
  </si>
  <si>
    <t>Testicular</t>
  </si>
  <si>
    <t>Pancreas</t>
  </si>
  <si>
    <t>Renal</t>
  </si>
  <si>
    <t>Glioma</t>
  </si>
  <si>
    <t>Melanoma</t>
  </si>
  <si>
    <t>Endometrial</t>
  </si>
  <si>
    <t>Ovarian</t>
  </si>
  <si>
    <t>Prostate</t>
  </si>
  <si>
    <t>Lung</t>
  </si>
  <si>
    <t>Breast</t>
  </si>
  <si>
    <t>Effective sample size</t>
  </si>
  <si>
    <t># of cases in current GWAS</t>
  </si>
  <si>
    <t># of controls in current GWAS</t>
  </si>
  <si>
    <t>CLL</t>
  </si>
  <si>
    <t>80% heritability # of cases (K)</t>
  </si>
  <si>
    <t>TECAC/meta1/meta_chr10.csv</t>
  </si>
  <si>
    <t>file</t>
  </si>
  <si>
    <t>guess</t>
  </si>
  <si>
    <t>meta analysis of IARC  MDA  NCI1  NCI2  UK</t>
  </si>
  <si>
    <t>GC reported</t>
  </si>
  <si>
    <t>Prostate_web/meta/chromosome</t>
  </si>
  <si>
    <t>Pancreas/pancreas_cancer_metadata052118.txt</t>
  </si>
  <si>
    <t>Ovarian/European_overall_summary_results.txt</t>
  </si>
  <si>
    <t>Lung/CrossCancer_LUNG_1000G_AUTO_08302017.csv</t>
  </si>
  <si>
    <t>HNC_GWAS_Data/UADT_OncoArray.csv</t>
  </si>
  <si>
    <t>Esophageal/BEEA_BEACON+dbgapControls_withoutCambridge_GWASsummary.txt</t>
  </si>
  <si>
    <t>Endometrial/CrossCancer_ENDOMETRIAL_ALL.Rda</t>
  </si>
  <si>
    <t>Colorectal/CORECT_Axiom_HRC1_marginal_results.tsv &amp; Colorectal/GECCO_HRC1_marginal_results.tsv</t>
  </si>
  <si>
    <t>good</t>
  </si>
  <si>
    <t>na</t>
  </si>
  <si>
    <t>ok</t>
  </si>
  <si>
    <t>1.02-1.1</t>
  </si>
  <si>
    <t>BCAC_web</t>
  </si>
  <si>
    <t>lambda in the data</t>
  </si>
  <si>
    <t>Lymphoma/OUTPUT_CLL4/result_chr*.out</t>
  </si>
  <si>
    <t>Glioma/All/Glioma_all_EIGHT_STUDY_REVISED_meta_chr*.txt</t>
  </si>
  <si>
    <t>Melanoma/resforlandiall2p0_chr*.txt</t>
  </si>
  <si>
    <t>info from contact</t>
  </si>
  <si>
    <t>no</t>
  </si>
  <si>
    <t>check the paper</t>
  </si>
  <si>
    <t xml:space="preserve">no </t>
  </si>
  <si>
    <t># of discoveries</t>
  </si>
  <si>
    <t>cancer</t>
  </si>
  <si>
    <t>n_signif</t>
  </si>
  <si>
    <t>herit_signif</t>
  </si>
  <si>
    <t># of discoveries (lowCI)</t>
  </si>
  <si>
    <t># of discoveries (upCI)</t>
  </si>
  <si>
    <t>heritability explained</t>
  </si>
  <si>
    <t>heritability explained (lowCI)</t>
  </si>
  <si>
    <t>heritability explained (upCI)</t>
  </si>
  <si>
    <t>total heritability</t>
  </si>
  <si>
    <t># of genome-wide significant SNPs</t>
  </si>
  <si>
    <t>Chip heritability explained by the gw significant SNPs</t>
  </si>
  <si>
    <t>Estimate # of genome-wide significant SNPs at the sample size of the data</t>
  </si>
  <si>
    <t>Estimate of chip heritability explained by the gw significant SNPs at the sample size of the data</t>
  </si>
  <si>
    <t>80,  #1</t>
  </si>
  <si>
    <t xml:space="preserve">       60,  #3</t>
  </si>
  <si>
    <t xml:space="preserve">       190, #5</t>
  </si>
  <si>
    <t xml:space="preserve">       250, #6</t>
  </si>
  <si>
    <t xml:space="preserve">       170, #7</t>
  </si>
  <si>
    <t xml:space="preserve">       110, #8</t>
  </si>
  <si>
    <t xml:space="preserve">       220, #9</t>
  </si>
  <si>
    <t xml:space="preserve">       250, #10</t>
  </si>
  <si>
    <t xml:space="preserve">       270, #11</t>
  </si>
  <si>
    <t xml:space="preserve">       1000, #12</t>
  </si>
  <si>
    <t xml:space="preserve">       370, #13</t>
  </si>
  <si>
    <t xml:space="preserve">       780)*1e3 #14</t>
  </si>
  <si>
    <t>% of heritability explained by the larger component</t>
  </si>
  <si>
    <t>herit_OutlierIndep</t>
  </si>
  <si>
    <t>Effective # of causal SNPs</t>
  </si>
  <si>
    <t>n_OutlierIndep</t>
  </si>
  <si>
    <t># of effective causal SNPs</t>
  </si>
  <si>
    <t># of SNPs analyzed in GENESIS</t>
  </si>
  <si>
    <t>BIC-3com</t>
  </si>
  <si>
    <t>BIC-2com</t>
  </si>
  <si>
    <t>BIC3&lt;BIC2</t>
  </si>
  <si>
    <t>sd_num_sSNP</t>
  </si>
  <si>
    <t>Total # of sSNPs (SE)</t>
  </si>
  <si>
    <t>Total heritability</t>
  </si>
  <si>
    <t>AUC for the best PRS</t>
  </si>
  <si>
    <t># of sSNPs with larger variance</t>
  </si>
  <si>
    <t>Estimated # of susceptibility SNPs (contain outlier)</t>
  </si>
  <si>
    <t>Estimated # of susceptibility SNPs  in cluster with larger effects  (contain outlier)</t>
  </si>
  <si>
    <t>Heritability explained in cluster with larger effects  (contain outlier)</t>
  </si>
  <si>
    <t>Estimate of total observed scale heritability  (contain outlier)</t>
  </si>
  <si>
    <t>AUC  (contain outlier)</t>
  </si>
  <si>
    <t>Average heritability explained per sSNP (no outlier)</t>
  </si>
  <si>
    <t>Sample size group</t>
  </si>
  <si>
    <t>&lt;10,000</t>
  </si>
  <si>
    <t>10,000 - 25,000</t>
  </si>
  <si>
    <t>&gt;25,000</t>
  </si>
  <si>
    <t>Oropharyngeal</t>
  </si>
  <si>
    <t>180, #2</t>
  </si>
  <si>
    <t xml:space="preserve">     330,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</si>
</sst>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color rgb="FF000000"/>
      <name val="Calibri"/>
    </font>
    <font>
      <sz val="11"/>
      <color rgb="FF9C0006"/>
      <name val="Calibri"/>
    </font>
    <font>
      <sz val="11"/>
      <color theme="1"/>
      <name val="Calibri"/>
    </font>
    <font>
      <sz val="12"/>
      <color rgb="FF9C5700"/>
      <name val="Calibri"/>
      <family val="2"/>
      <scheme val="minor"/>
    </font>
    <font>
      <b/>
      <sz val="12"/>
      <color rgb="FF9C57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10" fillId="2" borderId="1" xfId="341" applyFont="1" applyBorder="1" applyAlignment="1">
      <alignment horizontal="left" wrapText="1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0" fillId="2" borderId="1" xfId="341" applyFont="1" applyBorder="1" applyAlignment="1">
      <alignment horizontal="left"/>
    </xf>
    <xf numFmtId="0" fontId="10" fillId="0" borderId="1" xfId="341" applyFont="1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0" fillId="0" borderId="0" xfId="0" applyAlignment="1">
      <alignment vertical="center"/>
    </xf>
    <xf numFmtId="0" fontId="12" fillId="3" borderId="1" xfId="346" applyBorder="1" applyAlignment="1">
      <alignment horizontal="center" vertical="center" wrapText="1"/>
    </xf>
    <xf numFmtId="0" fontId="13" fillId="3" borderId="1" xfId="346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</cellXfs>
  <cellStyles count="375">
    <cellStyle name="Bad" xfId="341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3" builtinId="9" hidden="1"/>
    <cellStyle name="Followed Hyperlink" xfId="345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2" builtinId="8" hidden="1"/>
    <cellStyle name="Hyperlink" xfId="344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Neutral" xfId="346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5"/>
  <sheetViews>
    <sheetView topLeftCell="U1" zoomScale="83" workbookViewId="0">
      <selection activeCell="AN8" sqref="AN8"/>
    </sheetView>
  </sheetViews>
  <sheetFormatPr baseColWidth="10" defaultRowHeight="16" x14ac:dyDescent="0.2"/>
  <cols>
    <col min="33" max="33" width="16.33203125" bestFit="1" customWidth="1"/>
    <col min="34" max="36" width="16.33203125" customWidth="1"/>
    <col min="37" max="37" width="26.1640625" bestFit="1" customWidth="1"/>
  </cols>
  <sheetData>
    <row r="1" spans="1:56" s="3" customFormat="1" ht="102" customHeight="1" x14ac:dyDescent="0.2">
      <c r="A1" t="s">
        <v>0</v>
      </c>
      <c r="B1" t="s">
        <v>1</v>
      </c>
      <c r="C1" t="s">
        <v>201</v>
      </c>
      <c r="D1" t="s">
        <v>196</v>
      </c>
      <c r="E1" t="s">
        <v>202</v>
      </c>
      <c r="F1" t="s">
        <v>2</v>
      </c>
      <c r="G1" t="s">
        <v>203</v>
      </c>
      <c r="H1" t="s">
        <v>3</v>
      </c>
      <c r="I1" t="s">
        <v>4</v>
      </c>
      <c r="J1" t="s">
        <v>5</v>
      </c>
      <c r="K1" t="s">
        <v>204</v>
      </c>
      <c r="L1" t="s">
        <v>6</v>
      </c>
      <c r="M1" t="s">
        <v>7</v>
      </c>
      <c r="N1" t="s">
        <v>205</v>
      </c>
      <c r="O1" t="s">
        <v>103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206</v>
      </c>
      <c r="AB1" t="s">
        <v>106</v>
      </c>
      <c r="AC1" t="s">
        <v>110</v>
      </c>
      <c r="AD1" t="s">
        <v>111</v>
      </c>
      <c r="AE1" t="s">
        <v>112</v>
      </c>
      <c r="AF1" t="s">
        <v>113</v>
      </c>
      <c r="AG1" t="s">
        <v>188</v>
      </c>
      <c r="AH1" t="s">
        <v>190</v>
      </c>
      <c r="AI1" t="s">
        <v>191</v>
      </c>
      <c r="AJ1" s="20" t="s">
        <v>207</v>
      </c>
      <c r="AK1" s="5" t="s">
        <v>0</v>
      </c>
      <c r="AL1" s="5" t="s">
        <v>197</v>
      </c>
      <c r="AM1" s="21" t="s">
        <v>198</v>
      </c>
      <c r="AN1" s="5" t="s">
        <v>104</v>
      </c>
      <c r="AO1" s="5" t="s">
        <v>200</v>
      </c>
      <c r="AP1" s="5" t="s">
        <v>187</v>
      </c>
      <c r="AQ1" s="5" t="s">
        <v>199</v>
      </c>
      <c r="AR1" s="5"/>
      <c r="AS1" s="5" t="s">
        <v>189</v>
      </c>
      <c r="AT1" s="4" t="s">
        <v>107</v>
      </c>
      <c r="AU1" s="4" t="s">
        <v>108</v>
      </c>
      <c r="AV1" s="4" t="s">
        <v>109</v>
      </c>
      <c r="AW1" s="4" t="s">
        <v>114</v>
      </c>
      <c r="AX1" s="4" t="s">
        <v>115</v>
      </c>
      <c r="AY1" s="4" t="s">
        <v>116</v>
      </c>
      <c r="AZ1" s="4" t="s">
        <v>117</v>
      </c>
      <c r="BB1" s="3" t="s">
        <v>134</v>
      </c>
      <c r="BD1" t="s">
        <v>0</v>
      </c>
    </row>
    <row r="2" spans="1:56" x14ac:dyDescent="0.2">
      <c r="A2" t="s">
        <v>133</v>
      </c>
      <c r="B2">
        <v>1068036</v>
      </c>
      <c r="C2">
        <v>2025</v>
      </c>
      <c r="D2">
        <v>1501</v>
      </c>
      <c r="E2">
        <v>51.8</v>
      </c>
      <c r="F2">
        <v>15.47</v>
      </c>
      <c r="G2">
        <v>0.66582734663645005</v>
      </c>
      <c r="H2">
        <v>0.1401</v>
      </c>
      <c r="I2">
        <v>0.95899999999999996</v>
      </c>
      <c r="J2">
        <v>0.36299999999999999</v>
      </c>
      <c r="K2">
        <v>1.62282734663645</v>
      </c>
      <c r="L2">
        <v>0.36919999999999997</v>
      </c>
      <c r="M2">
        <v>-5110762.3716350496</v>
      </c>
      <c r="N2">
        <v>0.81614868621107195</v>
      </c>
      <c r="O2">
        <v>2.7245473849950502E-2</v>
      </c>
      <c r="P2">
        <v>1.8880807837980201E-3</v>
      </c>
      <c r="Q2">
        <v>1.40165906764767E-3</v>
      </c>
      <c r="R2">
        <v>2.4141969824137102E-2</v>
      </c>
      <c r="S2">
        <v>1.9069939650380199E-2</v>
      </c>
      <c r="T2">
        <v>1.03146504053455E-2</v>
      </c>
      <c r="U2">
        <v>2.4750222288111002E-3</v>
      </c>
      <c r="V2">
        <v>4.8596759704190899E-4</v>
      </c>
      <c r="W2">
        <v>2.8697569494995801E-4</v>
      </c>
      <c r="X2" s="2">
        <v>1.44062405150161E-5</v>
      </c>
      <c r="Y2" s="2">
        <v>4.5977530180371702E-6</v>
      </c>
      <c r="Z2">
        <v>2555967.90854734</v>
      </c>
      <c r="AA2">
        <v>7.2325136081098803E-4</v>
      </c>
      <c r="AB2">
        <v>4.3618208822505001E-4</v>
      </c>
      <c r="AC2">
        <v>3100</v>
      </c>
      <c r="AD2">
        <v>7667</v>
      </c>
      <c r="AE2">
        <v>3100</v>
      </c>
      <c r="AF2">
        <v>7667</v>
      </c>
      <c r="AG2">
        <v>0.16282734663644999</v>
      </c>
      <c r="AH2">
        <v>3</v>
      </c>
      <c r="AI2">
        <v>378.39287456380799</v>
      </c>
      <c r="AJ2" s="15" t="s">
        <v>208</v>
      </c>
      <c r="AK2" s="22" t="str">
        <f>A2</f>
        <v>CLL</v>
      </c>
      <c r="AL2" s="22" t="str">
        <f>TEXT(C2,"0")&amp;" ("&amp;TEXT(D2,"0")&amp;")"</f>
        <v>2025 (1501)</v>
      </c>
      <c r="AM2" s="22" t="str">
        <f>TEXT(K2,"0.00")&amp;" ("&amp;TEXT(L2,"0.00")&amp;")"</f>
        <v>1.62 (0.37)</v>
      </c>
      <c r="AN2" s="23" t="str">
        <f>TEXT(AA2/0.0001, "0.0")&amp;" ("&amp;TEXT(AB2/0.0001,"0.0")&amp;")"</f>
        <v>7.2 (4.4)</v>
      </c>
      <c r="AO2" s="23" t="str">
        <f>TEXT(E2, "0")&amp;" ("&amp;TEXT(F2,"0")&amp;")"</f>
        <v>52 (15)</v>
      </c>
      <c r="AP2" s="22" t="str">
        <f>TEXT((G2)/K2*100, "0")</f>
        <v>41</v>
      </c>
      <c r="AQ2" s="22" t="str">
        <f>TEXT(N2,"0.00")&amp;" ("&amp;TEXT(O2,"0.00")&amp;")"</f>
        <v>0.82 (0.03)</v>
      </c>
      <c r="AR2" s="7"/>
      <c r="AS2" s="7" t="str">
        <f>TEXT(AI2,"0")</f>
        <v>378</v>
      </c>
      <c r="AT2" s="7" t="str">
        <f t="shared" ref="AT2:AT15" si="0">TEXT(T2/0.0001,"0.0")&amp;" ("&amp;TEXT(U2/0.0001,"0.0")&amp;")"</f>
        <v>103.1 (24.8)</v>
      </c>
      <c r="AU2" s="7" t="str">
        <f t="shared" ref="AU2:AU15" si="1">TEXT(V2/0.0001,"0.0")&amp;" ("&amp;TEXT(W2/0.0001,"0.0")&amp;")"</f>
        <v>4.9 (2.9)</v>
      </c>
      <c r="AV2" s="7" t="str">
        <f t="shared" ref="AV2:AV15" si="2">TEXT(K2,"0.00")&amp;" ("&amp;TEXT(L2,"0.00")&amp;")"</f>
        <v>1.62 (0.37)</v>
      </c>
      <c r="AW2" s="6">
        <f t="shared" ref="AW2:AZ2" si="3">AC2</f>
        <v>3100</v>
      </c>
      <c r="AX2" s="6">
        <f t="shared" si="3"/>
        <v>7667</v>
      </c>
      <c r="AY2" s="6">
        <f t="shared" si="3"/>
        <v>3100</v>
      </c>
      <c r="AZ2" s="6">
        <f t="shared" si="3"/>
        <v>7667</v>
      </c>
      <c r="BB2">
        <v>80</v>
      </c>
      <c r="BC2" t="s">
        <v>175</v>
      </c>
      <c r="BD2" t="s">
        <v>133</v>
      </c>
    </row>
    <row r="3" spans="1:56" x14ac:dyDescent="0.2">
      <c r="A3" t="s">
        <v>119</v>
      </c>
      <c r="B3">
        <v>1068728</v>
      </c>
      <c r="C3">
        <v>3641</v>
      </c>
      <c r="D3">
        <v>2515</v>
      </c>
      <c r="E3" t="s">
        <v>105</v>
      </c>
      <c r="F3" t="s">
        <v>105</v>
      </c>
      <c r="G3" t="s">
        <v>105</v>
      </c>
      <c r="H3" t="s">
        <v>105</v>
      </c>
      <c r="I3" t="s">
        <v>105</v>
      </c>
      <c r="J3" t="s">
        <v>105</v>
      </c>
      <c r="K3">
        <v>1.24</v>
      </c>
      <c r="L3">
        <v>0.35589999999999999</v>
      </c>
      <c r="M3">
        <v>-5229092.2032200797</v>
      </c>
      <c r="N3">
        <v>0.78447635701969498</v>
      </c>
      <c r="O3">
        <v>3.3063660151890099E-2</v>
      </c>
      <c r="P3">
        <v>3.4007609748369998E-3</v>
      </c>
      <c r="Q3">
        <v>2.3485361354243402E-3</v>
      </c>
      <c r="R3" t="s">
        <v>105</v>
      </c>
      <c r="S3" t="s">
        <v>105</v>
      </c>
      <c r="T3">
        <v>3.4132025829589199E-4</v>
      </c>
      <c r="U3">
        <v>1.8682543923228501E-4</v>
      </c>
      <c r="V3" t="s">
        <v>105</v>
      </c>
      <c r="W3" t="s">
        <v>105</v>
      </c>
      <c r="X3" s="2">
        <v>1.49549990244662E-5</v>
      </c>
      <c r="Y3" s="2">
        <v>4.5753065675372703E-6</v>
      </c>
      <c r="Z3">
        <v>2615060.5592033798</v>
      </c>
      <c r="AA3">
        <v>3.4132025829589199E-4</v>
      </c>
      <c r="AB3">
        <v>1.8682543923228501E-4</v>
      </c>
      <c r="AC3">
        <v>3914</v>
      </c>
      <c r="AD3">
        <v>6718</v>
      </c>
      <c r="AE3">
        <v>10279</v>
      </c>
      <c r="AF3">
        <v>17159</v>
      </c>
      <c r="AG3">
        <v>0</v>
      </c>
      <c r="AH3">
        <v>0</v>
      </c>
      <c r="AI3">
        <v>3641.45663435304</v>
      </c>
      <c r="AJ3" s="15"/>
      <c r="AK3" s="22" t="str">
        <f t="shared" ref="AK3:AK15" si="4">A3</f>
        <v>Esophageal</v>
      </c>
      <c r="AL3" s="22" t="str">
        <f t="shared" ref="AL3:AL15" si="5">TEXT(C3,"0")&amp;" ("&amp;TEXT(D3,"0")&amp;")"</f>
        <v>3641 (2515)</v>
      </c>
      <c r="AM3" s="22" t="str">
        <f t="shared" ref="AM3:AM15" si="6">TEXT(K3,"0.00")&amp;" ("&amp;TEXT(L3,"0.00")&amp;")"</f>
        <v>1.24 (0.36)</v>
      </c>
      <c r="AN3" s="23" t="str">
        <f t="shared" ref="AN3:AN15" si="7">TEXT(AA3/0.0001, "0.0")&amp;" ("&amp;TEXT(AB3/0.0001,"0.0")&amp;")"</f>
        <v>3.4 (1.9)</v>
      </c>
      <c r="AO3" s="23" t="str">
        <f t="shared" ref="AO3:AO15" si="8">TEXT(E3, "0")&amp;" ("&amp;TEXT(F3,"0")&amp;")"</f>
        <v>NA (NA)</v>
      </c>
      <c r="AP3" s="22" t="e">
        <f t="shared" ref="AP3:AP15" si="9">TEXT((G3)/K3*100, "0")</f>
        <v>#VALUE!</v>
      </c>
      <c r="AQ3" s="22" t="str">
        <f t="shared" ref="AQ3:AQ15" si="10">TEXT(N3,"0.00")&amp;" ("&amp;TEXT(O3,"0.00")&amp;")"</f>
        <v>0.78 (0.03)</v>
      </c>
      <c r="AR3" s="7"/>
      <c r="AS3" s="7" t="str">
        <f t="shared" ref="AS3:AS15" si="11">TEXT(AI3,"0")</f>
        <v>3641</v>
      </c>
      <c r="AT3" s="7" t="str">
        <f t="shared" si="0"/>
        <v>3.4 (1.9)</v>
      </c>
      <c r="AU3" s="7" t="e">
        <f t="shared" si="1"/>
        <v>#VALUE!</v>
      </c>
      <c r="AV3" s="7" t="str">
        <f t="shared" si="2"/>
        <v>1.24 (0.36)</v>
      </c>
      <c r="AW3" s="6">
        <f t="shared" ref="AW3:AW15" si="12">AC3</f>
        <v>3914</v>
      </c>
      <c r="AX3" s="6">
        <f t="shared" ref="AX3:AX15" si="13">AD3</f>
        <v>6718</v>
      </c>
      <c r="AY3" s="6">
        <f t="shared" ref="AY3:AY15" si="14">AE3</f>
        <v>10279</v>
      </c>
      <c r="AZ3" s="6">
        <f t="shared" ref="AZ3:AZ15" si="15">AF3</f>
        <v>17159</v>
      </c>
      <c r="BB3">
        <v>180</v>
      </c>
      <c r="BC3" t="s">
        <v>212</v>
      </c>
      <c r="BD3" t="s">
        <v>119</v>
      </c>
    </row>
    <row r="4" spans="1:56" x14ac:dyDescent="0.2">
      <c r="A4" t="s">
        <v>120</v>
      </c>
      <c r="B4">
        <v>1066591</v>
      </c>
      <c r="C4">
        <v>2598</v>
      </c>
      <c r="D4">
        <v>2088</v>
      </c>
      <c r="E4">
        <v>196</v>
      </c>
      <c r="F4">
        <v>75.22</v>
      </c>
      <c r="G4">
        <v>1.5250658792329299</v>
      </c>
      <c r="H4">
        <v>0.32429999999999998</v>
      </c>
      <c r="I4">
        <v>1.28</v>
      </c>
      <c r="J4">
        <v>0.3841</v>
      </c>
      <c r="K4">
        <v>2.8050658792329299</v>
      </c>
      <c r="L4">
        <v>0.40110000000000001</v>
      </c>
      <c r="M4">
        <v>-5323805.4668644099</v>
      </c>
      <c r="N4">
        <v>0.88185003299599096</v>
      </c>
      <c r="O4">
        <v>1.6752901822406699E-2</v>
      </c>
      <c r="P4">
        <v>2.4209516733126198E-3</v>
      </c>
      <c r="Q4">
        <v>1.9502128066224099E-3</v>
      </c>
      <c r="R4">
        <v>7.3398199125213295E-2</v>
      </c>
      <c r="S4">
        <v>4.6468389162611298E-2</v>
      </c>
      <c r="T4">
        <v>5.7826290483708499E-3</v>
      </c>
      <c r="U4">
        <v>1.24170729931378E-3</v>
      </c>
      <c r="V4">
        <v>5.3209007185751195E-4</v>
      </c>
      <c r="W4">
        <v>4.5665133270816698E-4</v>
      </c>
      <c r="X4" s="2">
        <v>1.19617751792397E-5</v>
      </c>
      <c r="Y4" s="2">
        <v>4.2248588766768601E-6</v>
      </c>
      <c r="Z4">
        <v>2662806.23657523</v>
      </c>
      <c r="AA4">
        <v>9.1747017717033199E-4</v>
      </c>
      <c r="AB4">
        <v>6.6263649871334295E-4</v>
      </c>
      <c r="AC4">
        <v>3558</v>
      </c>
      <c r="AD4">
        <v>13970</v>
      </c>
      <c r="AE4">
        <v>3558</v>
      </c>
      <c r="AF4">
        <v>13970</v>
      </c>
      <c r="AG4">
        <v>0.42506587923293299</v>
      </c>
      <c r="AH4">
        <v>6</v>
      </c>
      <c r="AI4">
        <v>805.06973695258398</v>
      </c>
      <c r="AJ4" s="15"/>
      <c r="AK4" s="22" t="str">
        <f t="shared" si="4"/>
        <v>Testicular</v>
      </c>
      <c r="AL4" s="22" t="str">
        <f t="shared" si="5"/>
        <v>2598 (2088)</v>
      </c>
      <c r="AM4" s="22" t="str">
        <f t="shared" si="6"/>
        <v>2.81 (0.40)</v>
      </c>
      <c r="AN4" s="23" t="str">
        <f t="shared" si="7"/>
        <v>9.2 (6.6)</v>
      </c>
      <c r="AO4" s="23" t="str">
        <f t="shared" si="8"/>
        <v>196 (75)</v>
      </c>
      <c r="AP4" s="22" t="str">
        <f t="shared" si="9"/>
        <v>54</v>
      </c>
      <c r="AQ4" s="22" t="str">
        <f t="shared" si="10"/>
        <v>0.88 (0.02)</v>
      </c>
      <c r="AR4" s="7"/>
      <c r="AS4" s="7" t="str">
        <f t="shared" si="11"/>
        <v>805</v>
      </c>
      <c r="AT4" s="7" t="str">
        <f t="shared" si="0"/>
        <v>57.8 (12.4)</v>
      </c>
      <c r="AU4" s="7" t="str">
        <f t="shared" si="1"/>
        <v>5.3 (4.6)</v>
      </c>
      <c r="AV4" s="7" t="str">
        <f t="shared" si="2"/>
        <v>2.81 (0.40)</v>
      </c>
      <c r="AW4" s="6">
        <f t="shared" si="12"/>
        <v>3558</v>
      </c>
      <c r="AX4" s="6">
        <f t="shared" si="13"/>
        <v>13970</v>
      </c>
      <c r="AY4" s="6">
        <f t="shared" si="14"/>
        <v>3558</v>
      </c>
      <c r="AZ4" s="6">
        <f t="shared" si="15"/>
        <v>13970</v>
      </c>
      <c r="BB4">
        <v>60</v>
      </c>
      <c r="BC4" t="s">
        <v>176</v>
      </c>
      <c r="BD4" t="s">
        <v>120</v>
      </c>
    </row>
    <row r="5" spans="1:56" x14ac:dyDescent="0.2">
      <c r="A5" t="s">
        <v>211</v>
      </c>
      <c r="B5">
        <v>1065909</v>
      </c>
      <c r="C5">
        <v>3623</v>
      </c>
      <c r="D5">
        <v>2060</v>
      </c>
      <c r="E5" t="s">
        <v>105</v>
      </c>
      <c r="F5" t="s">
        <v>105</v>
      </c>
      <c r="G5" t="s">
        <v>105</v>
      </c>
      <c r="H5" t="s">
        <v>105</v>
      </c>
      <c r="I5" t="s">
        <v>105</v>
      </c>
      <c r="J5" t="s">
        <v>105</v>
      </c>
      <c r="K5">
        <v>0.68300000000000005</v>
      </c>
      <c r="L5">
        <v>0.26500000000000001</v>
      </c>
      <c r="M5">
        <v>-5481906.3557716198</v>
      </c>
      <c r="N5">
        <v>0.72051766472631795</v>
      </c>
      <c r="O5">
        <v>3.8128069060962701E-2</v>
      </c>
      <c r="P5">
        <v>3.3832719000777799E-3</v>
      </c>
      <c r="Q5">
        <v>1.9239944171225501E-3</v>
      </c>
      <c r="R5" t="s">
        <v>105</v>
      </c>
      <c r="S5" t="s">
        <v>105</v>
      </c>
      <c r="T5">
        <v>1.8855546935983E-4</v>
      </c>
      <c r="U5" s="2">
        <v>5.3415447253466802E-5</v>
      </c>
      <c r="V5" t="s">
        <v>105</v>
      </c>
      <c r="W5" t="s">
        <v>105</v>
      </c>
      <c r="X5" s="2">
        <v>1.33036573264966E-5</v>
      </c>
      <c r="Y5" s="2">
        <v>3.5434029483890502E-6</v>
      </c>
      <c r="Z5">
        <v>2741363.0591029301</v>
      </c>
      <c r="AA5">
        <v>1.8855546935983E-4</v>
      </c>
      <c r="AB5" s="2">
        <v>5.3415447253466802E-5</v>
      </c>
      <c r="AC5">
        <v>6034</v>
      </c>
      <c r="AD5">
        <v>6585</v>
      </c>
      <c r="AE5">
        <v>25000</v>
      </c>
      <c r="AF5">
        <v>25000</v>
      </c>
      <c r="AG5">
        <v>0</v>
      </c>
      <c r="AH5">
        <v>0</v>
      </c>
      <c r="AI5">
        <v>3622.7297353495901</v>
      </c>
      <c r="AJ5" s="15"/>
      <c r="AK5" s="22" t="str">
        <f t="shared" si="4"/>
        <v>Oropharyngeal</v>
      </c>
      <c r="AL5" s="22" t="str">
        <f t="shared" si="5"/>
        <v>3623 (2060)</v>
      </c>
      <c r="AM5" s="22" t="str">
        <f t="shared" si="6"/>
        <v>0.68 (0.27)</v>
      </c>
      <c r="AN5" s="23" t="str">
        <f t="shared" si="7"/>
        <v>1.9 (0.5)</v>
      </c>
      <c r="AO5" s="23" t="str">
        <f t="shared" si="8"/>
        <v>NA (NA)</v>
      </c>
      <c r="AP5" s="22" t="e">
        <f t="shared" si="9"/>
        <v>#VALUE!</v>
      </c>
      <c r="AQ5" s="22" t="str">
        <f t="shared" si="10"/>
        <v>0.72 (0.04)</v>
      </c>
      <c r="AR5" s="7"/>
      <c r="AS5" s="7" t="str">
        <f t="shared" si="11"/>
        <v>3623</v>
      </c>
      <c r="AT5" s="7" t="str">
        <f t="shared" si="0"/>
        <v>1.9 (0.5)</v>
      </c>
      <c r="AU5" s="7" t="e">
        <f t="shared" si="1"/>
        <v>#VALUE!</v>
      </c>
      <c r="AV5" s="7" t="str">
        <f t="shared" si="2"/>
        <v>0.68 (0.27)</v>
      </c>
      <c r="AW5" s="6">
        <f t="shared" si="12"/>
        <v>6034</v>
      </c>
      <c r="AX5" s="6">
        <f t="shared" si="13"/>
        <v>6585</v>
      </c>
      <c r="AY5" s="6">
        <f t="shared" si="14"/>
        <v>25000</v>
      </c>
      <c r="AZ5" s="6">
        <f t="shared" si="15"/>
        <v>25000</v>
      </c>
      <c r="BB5">
        <v>330</v>
      </c>
      <c r="BC5" t="s">
        <v>213</v>
      </c>
      <c r="BD5" t="s">
        <v>211</v>
      </c>
    </row>
    <row r="6" spans="1:56" x14ac:dyDescent="0.2">
      <c r="A6" t="s">
        <v>121</v>
      </c>
      <c r="B6">
        <v>915805</v>
      </c>
      <c r="C6">
        <v>1757</v>
      </c>
      <c r="D6">
        <v>1490</v>
      </c>
      <c r="E6">
        <v>46.8</v>
      </c>
      <c r="F6">
        <v>26.66</v>
      </c>
      <c r="G6">
        <v>0.18658633162892599</v>
      </c>
      <c r="H6">
        <v>5.747E-2</v>
      </c>
      <c r="I6">
        <v>0.41</v>
      </c>
      <c r="J6">
        <v>0.16120000000000001</v>
      </c>
      <c r="K6">
        <v>0.59658633162892605</v>
      </c>
      <c r="L6">
        <v>0.1598</v>
      </c>
      <c r="M6">
        <v>-5129279.79423388</v>
      </c>
      <c r="N6">
        <v>0.70752278186668605</v>
      </c>
      <c r="O6">
        <v>2.5138054290140401E-2</v>
      </c>
      <c r="P6">
        <v>1.6388269545000299E-3</v>
      </c>
      <c r="Q6">
        <v>1.3911837098256801E-3</v>
      </c>
      <c r="R6">
        <v>2.5523694698995899E-2</v>
      </c>
      <c r="S6">
        <v>2.38811199241654E-2</v>
      </c>
      <c r="T6">
        <v>3.29906825589078E-3</v>
      </c>
      <c r="U6">
        <v>9.8971418156024605E-4</v>
      </c>
      <c r="V6">
        <v>2.39735834817513E-4</v>
      </c>
      <c r="W6">
        <v>1.70971149032452E-4</v>
      </c>
      <c r="X6" s="2">
        <v>1.00475198862397E-5</v>
      </c>
      <c r="Y6" s="2">
        <v>2.0455329370318202E-6</v>
      </c>
      <c r="Z6">
        <v>2565175.7802846199</v>
      </c>
      <c r="AA6">
        <v>3.1782130151572702E-4</v>
      </c>
      <c r="AB6">
        <v>2.20450637585541E-4</v>
      </c>
      <c r="AC6">
        <v>8638</v>
      </c>
      <c r="AD6">
        <v>12217</v>
      </c>
      <c r="AE6">
        <v>9040</v>
      </c>
      <c r="AF6">
        <v>12496</v>
      </c>
      <c r="AG6">
        <v>3.8586331628925698E-2</v>
      </c>
      <c r="AH6">
        <v>2</v>
      </c>
      <c r="AI6">
        <v>531.62246122978297</v>
      </c>
      <c r="AJ6" s="15"/>
      <c r="AK6" s="22" t="str">
        <f t="shared" si="4"/>
        <v>Pancreas</v>
      </c>
      <c r="AL6" s="22" t="str">
        <f t="shared" si="5"/>
        <v>1757 (1490)</v>
      </c>
      <c r="AM6" s="22" t="str">
        <f t="shared" si="6"/>
        <v>0.60 (0.16)</v>
      </c>
      <c r="AN6" s="23" t="str">
        <f t="shared" si="7"/>
        <v>3.2 (2.2)</v>
      </c>
      <c r="AO6" s="23" t="str">
        <f t="shared" si="8"/>
        <v>47 (27)</v>
      </c>
      <c r="AP6" s="22" t="str">
        <f t="shared" si="9"/>
        <v>31</v>
      </c>
      <c r="AQ6" s="22" t="str">
        <f t="shared" si="10"/>
        <v>0.71 (0.03)</v>
      </c>
      <c r="AR6" s="7"/>
      <c r="AS6" s="7" t="str">
        <f t="shared" si="11"/>
        <v>532</v>
      </c>
      <c r="AT6" s="7" t="str">
        <f t="shared" si="0"/>
        <v>33.0 (9.9)</v>
      </c>
      <c r="AU6" s="7" t="str">
        <f t="shared" si="1"/>
        <v>2.4 (1.7)</v>
      </c>
      <c r="AV6" s="7" t="str">
        <f t="shared" si="2"/>
        <v>0.60 (0.16)</v>
      </c>
      <c r="AW6" s="6">
        <f t="shared" si="12"/>
        <v>8638</v>
      </c>
      <c r="AX6" s="6">
        <f t="shared" si="13"/>
        <v>12217</v>
      </c>
      <c r="AY6" s="6">
        <f t="shared" si="14"/>
        <v>9040</v>
      </c>
      <c r="AZ6" s="6">
        <f t="shared" si="15"/>
        <v>12496</v>
      </c>
      <c r="BB6">
        <v>190</v>
      </c>
      <c r="BC6" t="s">
        <v>177</v>
      </c>
      <c r="BD6" t="s">
        <v>121</v>
      </c>
    </row>
    <row r="7" spans="1:56" x14ac:dyDescent="0.2">
      <c r="A7" t="s">
        <v>122</v>
      </c>
      <c r="B7">
        <v>1067952</v>
      </c>
      <c r="C7">
        <v>2220</v>
      </c>
      <c r="D7">
        <v>1555</v>
      </c>
      <c r="E7">
        <v>45.6</v>
      </c>
      <c r="F7">
        <v>36.130000000000003</v>
      </c>
      <c r="G7">
        <v>0.13411404198848401</v>
      </c>
      <c r="H7">
        <v>5.3490000000000003E-2</v>
      </c>
      <c r="I7">
        <v>0.43099999999999999</v>
      </c>
      <c r="J7">
        <v>0.121</v>
      </c>
      <c r="K7">
        <v>0.56611404198848403</v>
      </c>
      <c r="L7">
        <v>0.1225</v>
      </c>
      <c r="M7">
        <v>-6322905.6604615999</v>
      </c>
      <c r="N7">
        <v>0.70264774917870998</v>
      </c>
      <c r="O7">
        <v>1.9933526884666101E-2</v>
      </c>
      <c r="P7">
        <v>2.0716697940840198E-3</v>
      </c>
      <c r="Q7">
        <v>1.45244066572132E-3</v>
      </c>
      <c r="R7">
        <v>1.9638306178484301E-2</v>
      </c>
      <c r="S7">
        <v>1.6952653544062699E-2</v>
      </c>
      <c r="T7">
        <v>2.5134275808747801E-3</v>
      </c>
      <c r="U7">
        <v>1.0628130510633501E-3</v>
      </c>
      <c r="V7">
        <v>1.9822268247062099E-4</v>
      </c>
      <c r="W7">
        <v>1.17885977240444E-4</v>
      </c>
      <c r="X7" s="2">
        <v>6.7343987200452704E-6</v>
      </c>
      <c r="Y7" s="2">
        <v>1.5327937193162501E-6</v>
      </c>
      <c r="Z7">
        <v>3162127.5702956901</v>
      </c>
      <c r="AA7">
        <v>2.43689385131409E-4</v>
      </c>
      <c r="AB7">
        <v>1.36614217822062E-4</v>
      </c>
      <c r="AC7">
        <v>10784</v>
      </c>
      <c r="AD7">
        <v>20407</v>
      </c>
      <c r="AE7">
        <v>10784</v>
      </c>
      <c r="AF7">
        <v>20407</v>
      </c>
      <c r="AG7">
        <v>2.5114041988484399E-2</v>
      </c>
      <c r="AH7">
        <v>2</v>
      </c>
      <c r="AI7">
        <v>810.98278592945906</v>
      </c>
      <c r="AJ7" s="15" t="s">
        <v>209</v>
      </c>
      <c r="AK7" s="22" t="str">
        <f t="shared" si="4"/>
        <v>Renal</v>
      </c>
      <c r="AL7" s="22" t="str">
        <f t="shared" si="5"/>
        <v>2220 (1555)</v>
      </c>
      <c r="AM7" s="22" t="str">
        <f t="shared" si="6"/>
        <v>0.57 (0.12)</v>
      </c>
      <c r="AN7" s="23" t="str">
        <f t="shared" si="7"/>
        <v>2.4 (1.4)</v>
      </c>
      <c r="AO7" s="23" t="str">
        <f t="shared" si="8"/>
        <v>46 (36)</v>
      </c>
      <c r="AP7" s="22" t="str">
        <f t="shared" si="9"/>
        <v>24</v>
      </c>
      <c r="AQ7" s="22" t="str">
        <f t="shared" si="10"/>
        <v>0.70 (0.02)</v>
      </c>
      <c r="AR7" s="7"/>
      <c r="AS7" s="7" t="str">
        <f t="shared" si="11"/>
        <v>811</v>
      </c>
      <c r="AT7" s="7" t="str">
        <f t="shared" si="0"/>
        <v>25.1 (10.6)</v>
      </c>
      <c r="AU7" s="7" t="str">
        <f t="shared" si="1"/>
        <v>2.0 (1.2)</v>
      </c>
      <c r="AV7" s="7" t="str">
        <f t="shared" si="2"/>
        <v>0.57 (0.12)</v>
      </c>
      <c r="AW7" s="6">
        <f t="shared" si="12"/>
        <v>10784</v>
      </c>
      <c r="AX7" s="6">
        <f t="shared" si="13"/>
        <v>20407</v>
      </c>
      <c r="AY7" s="6">
        <f t="shared" si="14"/>
        <v>10784</v>
      </c>
      <c r="AZ7" s="6">
        <f t="shared" si="15"/>
        <v>20407</v>
      </c>
      <c r="BB7">
        <v>250</v>
      </c>
      <c r="BC7" t="s">
        <v>178</v>
      </c>
      <c r="BD7" t="s">
        <v>122</v>
      </c>
    </row>
    <row r="8" spans="1:56" x14ac:dyDescent="0.2">
      <c r="A8" t="s">
        <v>123</v>
      </c>
      <c r="B8">
        <v>1067960</v>
      </c>
      <c r="C8">
        <v>2364</v>
      </c>
      <c r="D8">
        <v>1593</v>
      </c>
      <c r="E8">
        <v>61.4</v>
      </c>
      <c r="F8">
        <v>25.49</v>
      </c>
      <c r="G8">
        <v>0.481778682104543</v>
      </c>
      <c r="H8">
        <v>3.9940000000000003E-2</v>
      </c>
      <c r="I8">
        <v>0.39300000000000002</v>
      </c>
      <c r="J8">
        <v>0.1138</v>
      </c>
      <c r="K8">
        <v>0.87377868210454301</v>
      </c>
      <c r="L8">
        <v>0.1143</v>
      </c>
      <c r="M8">
        <v>-6386396.7604702096</v>
      </c>
      <c r="N8">
        <v>0.74568616411937005</v>
      </c>
      <c r="O8">
        <v>1.3862490619506101E-2</v>
      </c>
      <c r="P8">
        <v>2.1986013998226499E-3</v>
      </c>
      <c r="Q8">
        <v>1.4879130599257601E-3</v>
      </c>
      <c r="R8">
        <v>2.18314139382252E-2</v>
      </c>
      <c r="S8">
        <v>1.49471960721024E-2</v>
      </c>
      <c r="T8">
        <v>2.4701761897083902E-3</v>
      </c>
      <c r="U8">
        <v>6.5923974070048103E-4</v>
      </c>
      <c r="V8">
        <v>1.7045104391671601E-4</v>
      </c>
      <c r="W8" s="2">
        <v>9.82762807399325E-5</v>
      </c>
      <c r="X8" s="2">
        <v>5.0740059265211698E-6</v>
      </c>
      <c r="Y8" s="2">
        <v>1.41468163838232E-6</v>
      </c>
      <c r="Z8">
        <v>3193814.6769547299</v>
      </c>
      <c r="AA8">
        <v>2.2065729551863899E-4</v>
      </c>
      <c r="AB8">
        <v>1.2215265249378E-4</v>
      </c>
      <c r="AC8">
        <v>12488</v>
      </c>
      <c r="AD8">
        <v>18169</v>
      </c>
      <c r="AE8">
        <v>12496</v>
      </c>
      <c r="AF8">
        <v>18190</v>
      </c>
      <c r="AG8">
        <v>0.354778682104543</v>
      </c>
      <c r="AH8">
        <v>10</v>
      </c>
      <c r="AI8">
        <v>712.20036342168203</v>
      </c>
      <c r="AJ8" s="15"/>
      <c r="AK8" s="22" t="str">
        <f t="shared" si="4"/>
        <v>Glioma</v>
      </c>
      <c r="AL8" s="22" t="str">
        <f t="shared" si="5"/>
        <v>2364 (1593)</v>
      </c>
      <c r="AM8" s="22" t="str">
        <f t="shared" si="6"/>
        <v>0.87 (0.11)</v>
      </c>
      <c r="AN8" s="23" t="str">
        <f t="shared" si="7"/>
        <v>2.2 (1.2)</v>
      </c>
      <c r="AO8" s="23" t="str">
        <f t="shared" si="8"/>
        <v>61 (25)</v>
      </c>
      <c r="AP8" s="22" t="str">
        <f t="shared" si="9"/>
        <v>55</v>
      </c>
      <c r="AQ8" s="22" t="str">
        <f t="shared" si="10"/>
        <v>0.75 (0.01)</v>
      </c>
      <c r="AR8" s="7"/>
      <c r="AS8" s="7" t="str">
        <f t="shared" si="11"/>
        <v>712</v>
      </c>
      <c r="AT8" s="7" t="str">
        <f t="shared" si="0"/>
        <v>24.7 (6.6)</v>
      </c>
      <c r="AU8" s="7" t="str">
        <f t="shared" si="1"/>
        <v>1.7 (1.0)</v>
      </c>
      <c r="AV8" s="7" t="str">
        <f t="shared" si="2"/>
        <v>0.87 (0.11)</v>
      </c>
      <c r="AW8" s="6">
        <f t="shared" si="12"/>
        <v>12488</v>
      </c>
      <c r="AX8" s="6">
        <f t="shared" si="13"/>
        <v>18169</v>
      </c>
      <c r="AY8" s="6">
        <f t="shared" si="14"/>
        <v>12496</v>
      </c>
      <c r="AZ8" s="6">
        <f t="shared" si="15"/>
        <v>18190</v>
      </c>
      <c r="BB8">
        <v>170</v>
      </c>
      <c r="BC8" t="s">
        <v>179</v>
      </c>
      <c r="BD8" t="s">
        <v>123</v>
      </c>
    </row>
    <row r="9" spans="1:56" x14ac:dyDescent="0.2">
      <c r="A9" t="s">
        <v>124</v>
      </c>
      <c r="B9">
        <v>1052042</v>
      </c>
      <c r="C9">
        <v>1098</v>
      </c>
      <c r="D9">
        <v>533.20000000000005</v>
      </c>
      <c r="E9">
        <v>106.2</v>
      </c>
      <c r="F9">
        <v>58.27</v>
      </c>
      <c r="G9">
        <v>0.33697307464602799</v>
      </c>
      <c r="H9">
        <v>7.5840000000000005E-2</v>
      </c>
      <c r="I9">
        <v>0.313</v>
      </c>
      <c r="J9">
        <v>9.5009999999999997E-2</v>
      </c>
      <c r="K9">
        <v>0.64997307464602805</v>
      </c>
      <c r="L9">
        <v>9.2340000000000005E-2</v>
      </c>
      <c r="M9">
        <v>-6485098.5151010901</v>
      </c>
      <c r="N9">
        <v>0.71568689158658505</v>
      </c>
      <c r="O9">
        <v>1.37321117660716E-2</v>
      </c>
      <c r="P9">
        <v>1.01800130114008E-3</v>
      </c>
      <c r="Q9">
        <v>4.97933472075907E-4</v>
      </c>
      <c r="R9">
        <v>9.0090703323074797E-2</v>
      </c>
      <c r="S9">
        <v>6.3805246620560294E-2</v>
      </c>
      <c r="T9">
        <v>1.69983464634806E-3</v>
      </c>
      <c r="U9">
        <v>3.1970997296755998E-4</v>
      </c>
      <c r="V9">
        <v>3.1588991348834299E-4</v>
      </c>
      <c r="W9">
        <v>1.2496242829795599E-4</v>
      </c>
      <c r="X9" s="2">
        <v>-4.7211351060189698E-6</v>
      </c>
      <c r="Y9" s="2">
        <v>1.0855757566362001E-6</v>
      </c>
      <c r="Z9">
        <v>3243182.9055531002</v>
      </c>
      <c r="AA9">
        <v>4.4057046783194001E-4</v>
      </c>
      <c r="AB9">
        <v>1.57461286964265E-4</v>
      </c>
      <c r="AC9">
        <v>12874</v>
      </c>
      <c r="AD9">
        <v>23203</v>
      </c>
      <c r="AE9">
        <v>12874</v>
      </c>
      <c r="AF9">
        <v>23203</v>
      </c>
      <c r="AG9">
        <v>0.16997307464602801</v>
      </c>
      <c r="AH9">
        <v>8</v>
      </c>
      <c r="AI9">
        <v>607.03395154857401</v>
      </c>
      <c r="AJ9" s="15"/>
      <c r="AK9" s="22" t="str">
        <f t="shared" si="4"/>
        <v>Melanoma</v>
      </c>
      <c r="AL9" s="22" t="str">
        <f t="shared" si="5"/>
        <v>1098 (533)</v>
      </c>
      <c r="AM9" s="22" t="str">
        <f t="shared" si="6"/>
        <v>0.65 (0.09)</v>
      </c>
      <c r="AN9" s="23" t="str">
        <f t="shared" si="7"/>
        <v>4.4 (1.6)</v>
      </c>
      <c r="AO9" s="23" t="str">
        <f t="shared" si="8"/>
        <v>106 (58)</v>
      </c>
      <c r="AP9" s="22" t="str">
        <f t="shared" si="9"/>
        <v>52</v>
      </c>
      <c r="AQ9" s="22" t="str">
        <f t="shared" si="10"/>
        <v>0.72 (0.01)</v>
      </c>
      <c r="AR9" s="7"/>
      <c r="AS9" s="7" t="str">
        <f t="shared" si="11"/>
        <v>607</v>
      </c>
      <c r="AT9" s="7" t="str">
        <f t="shared" si="0"/>
        <v>17.0 (3.2)</v>
      </c>
      <c r="AU9" s="7" t="str">
        <f t="shared" si="1"/>
        <v>3.2 (1.2)</v>
      </c>
      <c r="AV9" s="7" t="str">
        <f t="shared" si="2"/>
        <v>0.65 (0.09)</v>
      </c>
      <c r="AW9" s="6">
        <f t="shared" si="12"/>
        <v>12874</v>
      </c>
      <c r="AX9" s="6">
        <f t="shared" si="13"/>
        <v>23203</v>
      </c>
      <c r="AY9" s="6">
        <f t="shared" si="14"/>
        <v>12874</v>
      </c>
      <c r="AZ9" s="6">
        <f t="shared" si="15"/>
        <v>23203</v>
      </c>
      <c r="BB9">
        <v>110</v>
      </c>
      <c r="BC9" t="s">
        <v>180</v>
      </c>
      <c r="BD9" t="s">
        <v>124</v>
      </c>
    </row>
    <row r="10" spans="1:56" x14ac:dyDescent="0.2">
      <c r="A10" t="s">
        <v>102</v>
      </c>
      <c r="B10">
        <v>1058067</v>
      </c>
      <c r="C10">
        <v>1484</v>
      </c>
      <c r="D10">
        <v>695.9</v>
      </c>
      <c r="E10">
        <v>14.4</v>
      </c>
      <c r="F10">
        <v>11.35</v>
      </c>
      <c r="G10">
        <v>3.2099999999999997E-2</v>
      </c>
      <c r="H10">
        <v>1.9699999999999999E-2</v>
      </c>
      <c r="I10">
        <v>0.39700000000000002</v>
      </c>
      <c r="J10">
        <v>9.6049999999999996E-2</v>
      </c>
      <c r="K10">
        <v>0.42899999999999999</v>
      </c>
      <c r="L10">
        <v>9.6479999999999996E-2</v>
      </c>
      <c r="M10">
        <v>-6555521.0370909497</v>
      </c>
      <c r="N10">
        <v>0.67836850853633901</v>
      </c>
      <c r="O10">
        <v>1.8663609445742999E-2</v>
      </c>
      <c r="P10">
        <v>1.38617840170563E-3</v>
      </c>
      <c r="Q10">
        <v>6.4994722575318503E-4</v>
      </c>
      <c r="R10">
        <v>9.7046830428410696E-3</v>
      </c>
      <c r="S10">
        <v>8.0707235288573105E-3</v>
      </c>
      <c r="T10">
        <v>2.2310558427664101E-3</v>
      </c>
      <c r="U10">
        <v>5.7786054150950003E-4</v>
      </c>
      <c r="V10">
        <v>2.69950437998924E-4</v>
      </c>
      <c r="W10" s="2">
        <v>7.97834568982929E-5</v>
      </c>
      <c r="X10" s="2">
        <v>2.8521478189737501E-6</v>
      </c>
      <c r="Y10" s="2">
        <v>1.2050042417617301E-6</v>
      </c>
      <c r="Z10">
        <v>3278322.9455114598</v>
      </c>
      <c r="AA10">
        <v>2.8898234436579501E-4</v>
      </c>
      <c r="AB10" s="2">
        <v>8.3715817174086706E-5</v>
      </c>
      <c r="AC10">
        <v>17050</v>
      </c>
      <c r="AD10">
        <v>19529</v>
      </c>
      <c r="AE10">
        <v>18299</v>
      </c>
      <c r="AF10">
        <v>19656</v>
      </c>
      <c r="AG10">
        <v>0</v>
      </c>
      <c r="AH10">
        <v>0</v>
      </c>
      <c r="AI10">
        <v>1028.90220486815</v>
      </c>
      <c r="AJ10" s="15"/>
      <c r="AK10" s="22" t="str">
        <f t="shared" si="4"/>
        <v>Colorectal</v>
      </c>
      <c r="AL10" s="22" t="str">
        <f t="shared" si="5"/>
        <v>1484 (696)</v>
      </c>
      <c r="AM10" s="22" t="str">
        <f t="shared" si="6"/>
        <v>0.43 (0.10)</v>
      </c>
      <c r="AN10" s="23" t="str">
        <f t="shared" si="7"/>
        <v>2.9 (0.8)</v>
      </c>
      <c r="AO10" s="23" t="str">
        <f t="shared" si="8"/>
        <v>14 (11)</v>
      </c>
      <c r="AP10" s="22" t="str">
        <f t="shared" si="9"/>
        <v>7</v>
      </c>
      <c r="AQ10" s="22" t="str">
        <f t="shared" si="10"/>
        <v>0.68 (0.02)</v>
      </c>
      <c r="AR10" s="7"/>
      <c r="AS10" s="7" t="str">
        <f t="shared" si="11"/>
        <v>1029</v>
      </c>
      <c r="AT10" s="7" t="str">
        <f t="shared" si="0"/>
        <v>22.3 (5.8)</v>
      </c>
      <c r="AU10" s="7" t="str">
        <f t="shared" si="1"/>
        <v>2.7 (0.8)</v>
      </c>
      <c r="AV10" s="7" t="str">
        <f t="shared" si="2"/>
        <v>0.43 (0.10)</v>
      </c>
      <c r="AW10" s="6">
        <f t="shared" si="12"/>
        <v>17050</v>
      </c>
      <c r="AX10" s="6">
        <f t="shared" si="13"/>
        <v>19529</v>
      </c>
      <c r="AY10" s="6">
        <f t="shared" si="14"/>
        <v>18299</v>
      </c>
      <c r="AZ10" s="6">
        <f t="shared" si="15"/>
        <v>19656</v>
      </c>
      <c r="BB10">
        <v>220</v>
      </c>
      <c r="BC10" t="s">
        <v>181</v>
      </c>
      <c r="BD10" t="s">
        <v>102</v>
      </c>
    </row>
    <row r="11" spans="1:56" x14ac:dyDescent="0.2">
      <c r="A11" t="s">
        <v>125</v>
      </c>
      <c r="B11">
        <v>1068132</v>
      </c>
      <c r="C11">
        <v>1052</v>
      </c>
      <c r="D11">
        <v>772.3</v>
      </c>
      <c r="E11">
        <v>45.8</v>
      </c>
      <c r="F11">
        <v>33.520000000000003</v>
      </c>
      <c r="G11">
        <v>7.0928947586870003E-2</v>
      </c>
      <c r="H11">
        <v>4.0399999999999998E-2</v>
      </c>
      <c r="I11">
        <v>0.2</v>
      </c>
      <c r="J11">
        <v>6.9839999999999999E-2</v>
      </c>
      <c r="K11">
        <v>0.27122894758687</v>
      </c>
      <c r="L11">
        <v>7.195E-2</v>
      </c>
      <c r="M11">
        <v>-6830433.6686367299</v>
      </c>
      <c r="N11">
        <v>0.64365982957313095</v>
      </c>
      <c r="O11">
        <v>1.8208725226507599E-2</v>
      </c>
      <c r="P11">
        <v>9.8165478339695906E-4</v>
      </c>
      <c r="Q11">
        <v>7.2128889845294198E-4</v>
      </c>
      <c r="R11">
        <v>4.2619900922281802E-2</v>
      </c>
      <c r="S11">
        <v>3.3991854446705799E-2</v>
      </c>
      <c r="T11">
        <v>1.42139855269737E-3</v>
      </c>
      <c r="U11">
        <v>3.4444361918718302E-4</v>
      </c>
      <c r="V11">
        <v>1.98844248479316E-4</v>
      </c>
      <c r="W11">
        <v>1.19397873127958E-4</v>
      </c>
      <c r="X11" s="2">
        <v>7.0241292462181497E-6</v>
      </c>
      <c r="Y11" s="2">
        <v>8.8968310364342596E-7</v>
      </c>
      <c r="Z11">
        <v>3415904.2539385702</v>
      </c>
      <c r="AA11">
        <v>2.5094939179719802E-4</v>
      </c>
      <c r="AB11">
        <v>1.34059314595687E-4</v>
      </c>
      <c r="AC11">
        <v>12906</v>
      </c>
      <c r="AD11">
        <v>108979</v>
      </c>
      <c r="AE11">
        <v>12906</v>
      </c>
      <c r="AF11">
        <v>108979</v>
      </c>
      <c r="AG11">
        <v>7.2289475868700199E-3</v>
      </c>
      <c r="AH11">
        <v>1</v>
      </c>
      <c r="AI11">
        <v>534.50829350488402</v>
      </c>
      <c r="AJ11" s="15"/>
      <c r="AK11" s="22" t="str">
        <f t="shared" si="4"/>
        <v>Endometrial</v>
      </c>
      <c r="AL11" s="22" t="str">
        <f t="shared" si="5"/>
        <v>1052 (772)</v>
      </c>
      <c r="AM11" s="22" t="str">
        <f t="shared" si="6"/>
        <v>0.27 (0.07)</v>
      </c>
      <c r="AN11" s="23" t="str">
        <f t="shared" si="7"/>
        <v>2.5 (1.3)</v>
      </c>
      <c r="AO11" s="23" t="str">
        <f t="shared" si="8"/>
        <v>46 (34)</v>
      </c>
      <c r="AP11" s="22" t="str">
        <f t="shared" si="9"/>
        <v>26</v>
      </c>
      <c r="AQ11" s="22" t="str">
        <f t="shared" si="10"/>
        <v>0.64 (0.02)</v>
      </c>
      <c r="AR11" s="7"/>
      <c r="AS11" s="7" t="str">
        <f t="shared" si="11"/>
        <v>535</v>
      </c>
      <c r="AT11" s="7" t="str">
        <f t="shared" si="0"/>
        <v>14.2 (3.4)</v>
      </c>
      <c r="AU11" s="7" t="str">
        <f t="shared" si="1"/>
        <v>2.0 (1.2)</v>
      </c>
      <c r="AV11" s="7" t="str">
        <f t="shared" si="2"/>
        <v>0.27 (0.07)</v>
      </c>
      <c r="AW11" s="6">
        <f t="shared" si="12"/>
        <v>12906</v>
      </c>
      <c r="AX11" s="6">
        <f t="shared" si="13"/>
        <v>108979</v>
      </c>
      <c r="AY11" s="6">
        <f t="shared" si="14"/>
        <v>12906</v>
      </c>
      <c r="AZ11" s="6">
        <f t="shared" si="15"/>
        <v>108979</v>
      </c>
      <c r="BB11">
        <v>250</v>
      </c>
      <c r="BC11" t="s">
        <v>182</v>
      </c>
      <c r="BD11" t="s">
        <v>125</v>
      </c>
    </row>
    <row r="12" spans="1:56" x14ac:dyDescent="0.2">
      <c r="A12" t="s">
        <v>126</v>
      </c>
      <c r="B12">
        <v>1068810</v>
      </c>
      <c r="C12">
        <v>1015</v>
      </c>
      <c r="D12">
        <v>715.2</v>
      </c>
      <c r="E12">
        <v>49</v>
      </c>
      <c r="F12">
        <v>30.5</v>
      </c>
      <c r="G12">
        <v>8.6973304906191706E-2</v>
      </c>
      <c r="H12">
        <v>3.218E-2</v>
      </c>
      <c r="I12">
        <v>0.154</v>
      </c>
      <c r="J12">
        <v>5.6349999999999997E-2</v>
      </c>
      <c r="K12">
        <v>0.24137330490619199</v>
      </c>
      <c r="L12">
        <v>5.8270000000000002E-2</v>
      </c>
      <c r="M12">
        <v>-7113595.4241279</v>
      </c>
      <c r="N12">
        <v>0.63585452519406604</v>
      </c>
      <c r="O12">
        <v>1.57492072605489E-2</v>
      </c>
      <c r="P12">
        <v>9.4620889094125798E-4</v>
      </c>
      <c r="Q12">
        <v>6.6790638081205703E-4</v>
      </c>
      <c r="R12">
        <v>4.6342972508965297E-2</v>
      </c>
      <c r="S12">
        <v>3.9614792367869099E-2</v>
      </c>
      <c r="T12">
        <v>1.37489743668916E-3</v>
      </c>
      <c r="U12">
        <v>4.2031738930300403E-4</v>
      </c>
      <c r="V12">
        <v>1.59417864853602E-4</v>
      </c>
      <c r="W12" s="2">
        <v>8.5428016184236198E-5</v>
      </c>
      <c r="X12" s="2">
        <v>3.03100182568249E-6</v>
      </c>
      <c r="Y12" s="2">
        <v>6.9835209368227903E-7</v>
      </c>
      <c r="Z12">
        <v>3557601.2760142898</v>
      </c>
      <c r="AA12">
        <v>2.15746801236386E-4</v>
      </c>
      <c r="AB12">
        <v>1.11921231264904E-4</v>
      </c>
      <c r="AC12">
        <v>22406</v>
      </c>
      <c r="AD12">
        <v>40951</v>
      </c>
      <c r="AE12">
        <v>25509</v>
      </c>
      <c r="AF12">
        <v>40941</v>
      </c>
      <c r="AG12">
        <v>2.2373304906191702E-2</v>
      </c>
      <c r="AH12">
        <v>2</v>
      </c>
      <c r="AI12">
        <v>422.505635051306</v>
      </c>
      <c r="AJ12" s="15"/>
      <c r="AK12" s="22" t="str">
        <f t="shared" si="4"/>
        <v>Ovarian</v>
      </c>
      <c r="AL12" s="22" t="str">
        <f t="shared" si="5"/>
        <v>1015 (715)</v>
      </c>
      <c r="AM12" s="22" t="str">
        <f t="shared" si="6"/>
        <v>0.24 (0.06)</v>
      </c>
      <c r="AN12" s="23" t="str">
        <f t="shared" si="7"/>
        <v>2.2 (1.1)</v>
      </c>
      <c r="AO12" s="23" t="str">
        <f t="shared" si="8"/>
        <v>49 (31)</v>
      </c>
      <c r="AP12" s="22" t="str">
        <f t="shared" si="9"/>
        <v>36</v>
      </c>
      <c r="AQ12" s="22" t="str">
        <f t="shared" si="10"/>
        <v>0.64 (0.02)</v>
      </c>
      <c r="AR12" s="7"/>
      <c r="AS12" s="7" t="str">
        <f t="shared" si="11"/>
        <v>423</v>
      </c>
      <c r="AT12" s="7" t="str">
        <f t="shared" si="0"/>
        <v>13.7 (4.2)</v>
      </c>
      <c r="AU12" s="7" t="str">
        <f t="shared" si="1"/>
        <v>1.6 (0.9)</v>
      </c>
      <c r="AV12" s="7" t="str">
        <f t="shared" si="2"/>
        <v>0.24 (0.06)</v>
      </c>
      <c r="AW12" s="6">
        <f t="shared" si="12"/>
        <v>22406</v>
      </c>
      <c r="AX12" s="6">
        <f t="shared" si="13"/>
        <v>40951</v>
      </c>
      <c r="AY12" s="6">
        <f t="shared" si="14"/>
        <v>25509</v>
      </c>
      <c r="AZ12" s="6">
        <f t="shared" si="15"/>
        <v>40941</v>
      </c>
      <c r="BB12">
        <v>270</v>
      </c>
      <c r="BC12" t="s">
        <v>183</v>
      </c>
      <c r="BD12" t="s">
        <v>126</v>
      </c>
    </row>
    <row r="13" spans="1:56" x14ac:dyDescent="0.2">
      <c r="A13" t="s">
        <v>128</v>
      </c>
      <c r="B13">
        <v>1009906</v>
      </c>
      <c r="C13">
        <v>6096</v>
      </c>
      <c r="D13">
        <v>2750</v>
      </c>
      <c r="E13">
        <v>15</v>
      </c>
      <c r="F13">
        <v>7.3090000000000002</v>
      </c>
      <c r="G13">
        <v>5.95891912150169E-2</v>
      </c>
      <c r="H13">
        <v>9.8589999999999997E-3</v>
      </c>
      <c r="I13">
        <v>0.33200000000000002</v>
      </c>
      <c r="J13">
        <v>5.4719999999999998E-2</v>
      </c>
      <c r="K13">
        <v>0.391189191215017</v>
      </c>
      <c r="L13">
        <v>5.5539999999999999E-2</v>
      </c>
      <c r="M13">
        <v>-6931870.2363808602</v>
      </c>
      <c r="N13">
        <v>0.67084974509043804</v>
      </c>
      <c r="O13">
        <v>1.1358074100809299E-2</v>
      </c>
      <c r="P13">
        <v>5.6905315430165002E-3</v>
      </c>
      <c r="Q13">
        <v>2.5677902514033299E-3</v>
      </c>
      <c r="R13">
        <v>1.9772739081762901E-3</v>
      </c>
      <c r="S13">
        <v>1.3108074636302999E-3</v>
      </c>
      <c r="T13">
        <v>1.8628040773993001E-3</v>
      </c>
      <c r="U13">
        <v>6.6921460651127404E-4</v>
      </c>
      <c r="V13" s="2">
        <v>5.4553575291640698E-5</v>
      </c>
      <c r="W13" s="2">
        <v>1.9649045952853001E-5</v>
      </c>
      <c r="X13" s="2">
        <v>3.76635613611991E-6</v>
      </c>
      <c r="Y13" s="2">
        <v>6.7533735446202502E-7</v>
      </c>
      <c r="Z13">
        <v>3466615.8450690499</v>
      </c>
      <c r="AA13" s="2">
        <v>5.8128981828904897E-5</v>
      </c>
      <c r="AB13" s="2">
        <v>2.0801375855037401E-5</v>
      </c>
      <c r="AC13">
        <v>29266</v>
      </c>
      <c r="AD13">
        <v>56450</v>
      </c>
      <c r="AE13">
        <v>29266</v>
      </c>
      <c r="AF13">
        <v>56450</v>
      </c>
      <c r="AG13">
        <v>3.7189191215016799E-2</v>
      </c>
      <c r="AH13">
        <v>3</v>
      </c>
      <c r="AI13">
        <v>2095.2438347545099</v>
      </c>
      <c r="AJ13" s="15" t="s">
        <v>210</v>
      </c>
      <c r="AK13" s="22" t="str">
        <f t="shared" si="4"/>
        <v>Lung</v>
      </c>
      <c r="AL13" s="22" t="str">
        <f t="shared" si="5"/>
        <v>6096 (2750)</v>
      </c>
      <c r="AM13" s="22" t="str">
        <f t="shared" si="6"/>
        <v>0.39 (0.06)</v>
      </c>
      <c r="AN13" s="23" t="str">
        <f t="shared" si="7"/>
        <v>0.6 (0.2)</v>
      </c>
      <c r="AO13" s="23" t="str">
        <f t="shared" si="8"/>
        <v>15 (7)</v>
      </c>
      <c r="AP13" s="22" t="str">
        <f t="shared" si="9"/>
        <v>15</v>
      </c>
      <c r="AQ13" s="22" t="str">
        <f t="shared" si="10"/>
        <v>0.67 (0.01)</v>
      </c>
      <c r="AR13" s="7"/>
      <c r="AS13" s="7" t="str">
        <f t="shared" si="11"/>
        <v>2095</v>
      </c>
      <c r="AT13" s="7" t="str">
        <f t="shared" si="0"/>
        <v>18.6 (6.7)</v>
      </c>
      <c r="AU13" s="7" t="str">
        <f t="shared" si="1"/>
        <v>0.5 (0.2)</v>
      </c>
      <c r="AV13" s="7" t="str">
        <f t="shared" si="2"/>
        <v>0.39 (0.06)</v>
      </c>
      <c r="AW13" s="6">
        <f t="shared" si="12"/>
        <v>29266</v>
      </c>
      <c r="AX13" s="6">
        <f t="shared" si="13"/>
        <v>56450</v>
      </c>
      <c r="AY13" s="6">
        <f t="shared" si="14"/>
        <v>29266</v>
      </c>
      <c r="AZ13" s="6">
        <f t="shared" si="15"/>
        <v>56450</v>
      </c>
      <c r="BB13">
        <v>1000</v>
      </c>
      <c r="BC13" t="s">
        <v>184</v>
      </c>
      <c r="BD13" t="s">
        <v>128</v>
      </c>
    </row>
    <row r="14" spans="1:56" x14ac:dyDescent="0.2">
      <c r="A14" t="s">
        <v>127</v>
      </c>
      <c r="B14">
        <v>806175</v>
      </c>
      <c r="C14">
        <v>4530</v>
      </c>
      <c r="D14">
        <v>1052</v>
      </c>
      <c r="E14">
        <v>276</v>
      </c>
      <c r="F14">
        <v>99.34</v>
      </c>
      <c r="G14">
        <v>0.39036847132477998</v>
      </c>
      <c r="H14">
        <v>3.7629999999999997E-2</v>
      </c>
      <c r="I14">
        <v>0.38100000000000001</v>
      </c>
      <c r="J14">
        <v>4.632E-2</v>
      </c>
      <c r="K14">
        <v>0.77136847132478004</v>
      </c>
      <c r="L14">
        <v>4.1329999999999999E-2</v>
      </c>
      <c r="M14">
        <v>-5912012.0580986002</v>
      </c>
      <c r="N14">
        <v>0.73271164018692803</v>
      </c>
      <c r="O14">
        <v>5.4733001886931396E-3</v>
      </c>
      <c r="P14">
        <v>4.1878725631321403E-3</v>
      </c>
      <c r="Q14">
        <v>9.8288083163855099E-4</v>
      </c>
      <c r="R14">
        <v>5.1261812808445099E-2</v>
      </c>
      <c r="S14">
        <v>1.9432332953803901E-2</v>
      </c>
      <c r="T14">
        <v>5.5019484483337204E-4</v>
      </c>
      <c r="U14" s="2">
        <v>9.1497815734913694E-5</v>
      </c>
      <c r="V14" s="2">
        <v>8.9509618528764597E-5</v>
      </c>
      <c r="W14" s="2">
        <v>2.06277574864238E-5</v>
      </c>
      <c r="X14" s="2">
        <v>2.2134218355862802E-6</v>
      </c>
      <c r="Y14" s="2">
        <v>4.1380098712389503E-7</v>
      </c>
      <c r="Z14">
        <v>2956678.6283898</v>
      </c>
      <c r="AA14">
        <v>1.13125178363208E-4</v>
      </c>
      <c r="AB14" s="2">
        <v>2.0945563471649101E-5</v>
      </c>
      <c r="AC14">
        <v>79148</v>
      </c>
      <c r="AD14">
        <v>61106</v>
      </c>
      <c r="AE14">
        <v>79194</v>
      </c>
      <c r="AF14">
        <v>61112</v>
      </c>
      <c r="AG14">
        <v>0.26436847132477997</v>
      </c>
      <c r="AH14">
        <v>46</v>
      </c>
      <c r="AI14">
        <v>2507.6980902498999</v>
      </c>
      <c r="AJ14" s="15"/>
      <c r="AK14" s="22" t="str">
        <f t="shared" si="4"/>
        <v>Prostate</v>
      </c>
      <c r="AL14" s="22" t="str">
        <f t="shared" si="5"/>
        <v>4530 (1052)</v>
      </c>
      <c r="AM14" s="22" t="str">
        <f t="shared" si="6"/>
        <v>0.77 (0.04)</v>
      </c>
      <c r="AN14" s="23" t="str">
        <f t="shared" si="7"/>
        <v>1.1 (0.2)</v>
      </c>
      <c r="AO14" s="23" t="str">
        <f t="shared" si="8"/>
        <v>276 (99)</v>
      </c>
      <c r="AP14" s="22" t="str">
        <f t="shared" si="9"/>
        <v>51</v>
      </c>
      <c r="AQ14" s="22" t="str">
        <f t="shared" si="10"/>
        <v>0.73 (0.01)</v>
      </c>
      <c r="AR14" s="7"/>
      <c r="AS14" s="7" t="str">
        <f t="shared" si="11"/>
        <v>2508</v>
      </c>
      <c r="AT14" s="7" t="str">
        <f t="shared" si="0"/>
        <v>5.5 (0.9)</v>
      </c>
      <c r="AU14" s="7" t="str">
        <f t="shared" si="1"/>
        <v>0.9 (0.2)</v>
      </c>
      <c r="AV14" s="7" t="str">
        <f t="shared" si="2"/>
        <v>0.77 (0.04)</v>
      </c>
      <c r="AW14" s="6">
        <f t="shared" si="12"/>
        <v>79148</v>
      </c>
      <c r="AX14" s="6">
        <f t="shared" si="13"/>
        <v>61106</v>
      </c>
      <c r="AY14" s="6">
        <f t="shared" si="14"/>
        <v>79194</v>
      </c>
      <c r="AZ14" s="6">
        <f t="shared" si="15"/>
        <v>61112</v>
      </c>
      <c r="BB14">
        <v>370</v>
      </c>
      <c r="BC14" t="s">
        <v>185</v>
      </c>
      <c r="BD14" t="s">
        <v>127</v>
      </c>
    </row>
    <row r="15" spans="1:56" x14ac:dyDescent="0.2">
      <c r="A15" t="s">
        <v>129</v>
      </c>
      <c r="B15">
        <v>1067495</v>
      </c>
      <c r="C15">
        <v>7599</v>
      </c>
      <c r="D15">
        <v>1615</v>
      </c>
      <c r="E15">
        <v>587</v>
      </c>
      <c r="F15">
        <v>133.1</v>
      </c>
      <c r="G15">
        <v>0.335774300562659</v>
      </c>
      <c r="H15">
        <v>2.9860000000000001E-2</v>
      </c>
      <c r="I15">
        <v>0.26700000000000002</v>
      </c>
      <c r="J15">
        <v>3.3210000000000003E-2</v>
      </c>
      <c r="K15">
        <v>0.60177430056265901</v>
      </c>
      <c r="L15">
        <v>2.911E-2</v>
      </c>
      <c r="M15">
        <v>-8114475.7290611602</v>
      </c>
      <c r="N15">
        <v>0.70833660446483304</v>
      </c>
      <c r="O15">
        <v>4.5535870661972504E-3</v>
      </c>
      <c r="P15">
        <v>7.0615938904176404E-3</v>
      </c>
      <c r="Q15">
        <v>1.50838662606515E-3</v>
      </c>
      <c r="R15">
        <v>7.2612928089985498E-2</v>
      </c>
      <c r="S15">
        <v>1.9592407483226899E-2</v>
      </c>
      <c r="T15">
        <v>3.30713591479094E-4</v>
      </c>
      <c r="U15" s="2">
        <v>3.5870223200325403E-5</v>
      </c>
      <c r="V15" s="2">
        <v>3.8049680947254903E-5</v>
      </c>
      <c r="W15" s="2">
        <v>8.7069621861280998E-6</v>
      </c>
      <c r="X15" s="2">
        <v>2.6190853381746298E-6</v>
      </c>
      <c r="Y15" s="2">
        <v>2.6904617543438897E-7</v>
      </c>
      <c r="Z15">
        <v>4057985.2386720302</v>
      </c>
      <c r="AA15" s="2">
        <v>5.9300864437237298E-5</v>
      </c>
      <c r="AB15" s="2">
        <v>1.0994572869385599E-5</v>
      </c>
      <c r="AC15">
        <v>108067</v>
      </c>
      <c r="AD15">
        <v>88386</v>
      </c>
      <c r="AE15">
        <v>122977</v>
      </c>
      <c r="AF15">
        <v>105974</v>
      </c>
      <c r="AG15">
        <v>0.15377430056265901</v>
      </c>
      <c r="AH15">
        <v>38</v>
      </c>
      <c r="AI15">
        <v>2878.36239432307</v>
      </c>
      <c r="AJ15" s="15"/>
      <c r="AK15" s="22" t="str">
        <f t="shared" si="4"/>
        <v>Breast</v>
      </c>
      <c r="AL15" s="22" t="str">
        <f t="shared" si="5"/>
        <v>7599 (1615)</v>
      </c>
      <c r="AM15" s="22" t="str">
        <f t="shared" si="6"/>
        <v>0.60 (0.03)</v>
      </c>
      <c r="AN15" s="23" t="str">
        <f t="shared" si="7"/>
        <v>0.6 (0.1)</v>
      </c>
      <c r="AO15" s="23" t="str">
        <f t="shared" si="8"/>
        <v>587 (133)</v>
      </c>
      <c r="AP15" s="22" t="str">
        <f t="shared" si="9"/>
        <v>56</v>
      </c>
      <c r="AQ15" s="22" t="str">
        <f t="shared" si="10"/>
        <v>0.71 (0.00)</v>
      </c>
      <c r="AR15" s="7"/>
      <c r="AS15" s="7" t="str">
        <f t="shared" si="11"/>
        <v>2878</v>
      </c>
      <c r="AT15" s="7" t="str">
        <f t="shared" si="0"/>
        <v>3.3 (0.4)</v>
      </c>
      <c r="AU15" s="7" t="str">
        <f t="shared" si="1"/>
        <v>0.4 (0.1)</v>
      </c>
      <c r="AV15" s="7" t="str">
        <f t="shared" si="2"/>
        <v>0.60 (0.03)</v>
      </c>
      <c r="AW15" s="6">
        <f t="shared" si="12"/>
        <v>108067</v>
      </c>
      <c r="AX15" s="6">
        <f t="shared" si="13"/>
        <v>88386</v>
      </c>
      <c r="AY15" s="6">
        <f t="shared" si="14"/>
        <v>122977</v>
      </c>
      <c r="AZ15" s="6">
        <f t="shared" si="15"/>
        <v>105974</v>
      </c>
      <c r="BB15">
        <v>780</v>
      </c>
      <c r="BC15" t="s">
        <v>186</v>
      </c>
      <c r="BD15" t="s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tabSelected="1" zoomScale="179" zoomScaleNormal="150" zoomScalePageLayoutView="150" workbookViewId="0">
      <selection sqref="A1:D15"/>
    </sheetView>
  </sheetViews>
  <sheetFormatPr baseColWidth="10" defaultRowHeight="16" x14ac:dyDescent="0.2"/>
  <sheetData>
    <row r="1" spans="1:4" x14ac:dyDescent="0.2">
      <c r="A1" t="s">
        <v>0</v>
      </c>
      <c r="B1" t="s">
        <v>193</v>
      </c>
      <c r="C1" t="s">
        <v>194</v>
      </c>
      <c r="D1" t="s">
        <v>195</v>
      </c>
    </row>
    <row r="2" spans="1:4" x14ac:dyDescent="0.2">
      <c r="A2" t="s">
        <v>133</v>
      </c>
      <c r="B2">
        <v>-5110762.3716350496</v>
      </c>
      <c r="C2">
        <v>-5110554.3596787304</v>
      </c>
      <c r="D2" t="b">
        <v>1</v>
      </c>
    </row>
    <row r="3" spans="1:4" x14ac:dyDescent="0.2">
      <c r="A3" t="s">
        <v>119</v>
      </c>
      <c r="B3">
        <v>-5229052.3533042399</v>
      </c>
      <c r="C3">
        <v>-5229092.2032200797</v>
      </c>
      <c r="D3" t="b">
        <v>0</v>
      </c>
    </row>
    <row r="4" spans="1:4" x14ac:dyDescent="0.2">
      <c r="A4" t="s">
        <v>120</v>
      </c>
      <c r="B4">
        <v>-5323805.4668644099</v>
      </c>
      <c r="C4">
        <v>-5323585.5550892605</v>
      </c>
      <c r="D4" t="b">
        <v>1</v>
      </c>
    </row>
    <row r="5" spans="1:4" x14ac:dyDescent="0.2">
      <c r="A5" t="s">
        <v>211</v>
      </c>
      <c r="B5">
        <v>-5481955.6895003403</v>
      </c>
      <c r="C5">
        <v>-5481906.3557716198</v>
      </c>
      <c r="D5" t="b">
        <v>1</v>
      </c>
    </row>
    <row r="6" spans="1:4" x14ac:dyDescent="0.2">
      <c r="A6" t="s">
        <v>121</v>
      </c>
      <c r="B6">
        <v>-5129279.79423388</v>
      </c>
      <c r="C6">
        <v>-5129175.2566576302</v>
      </c>
      <c r="D6" t="b">
        <v>1</v>
      </c>
    </row>
    <row r="7" spans="1:4" x14ac:dyDescent="0.2">
      <c r="A7" t="s">
        <v>122</v>
      </c>
      <c r="B7">
        <v>-6322905.6604615999</v>
      </c>
      <c r="C7">
        <v>-6322526.31795491</v>
      </c>
      <c r="D7" t="b">
        <v>1</v>
      </c>
    </row>
    <row r="8" spans="1:4" x14ac:dyDescent="0.2">
      <c r="A8" t="s">
        <v>123</v>
      </c>
      <c r="B8">
        <v>-6386396.7604702096</v>
      </c>
      <c r="C8">
        <v>-6385928.8060536198</v>
      </c>
      <c r="D8" t="b">
        <v>1</v>
      </c>
    </row>
    <row r="9" spans="1:4" x14ac:dyDescent="0.2">
      <c r="A9" t="s">
        <v>124</v>
      </c>
      <c r="B9">
        <v>-6485098.5151010901</v>
      </c>
      <c r="C9">
        <v>-6485114.9488288797</v>
      </c>
      <c r="D9" t="b">
        <v>0</v>
      </c>
    </row>
    <row r="10" spans="1:4" x14ac:dyDescent="0.2">
      <c r="A10" t="s">
        <v>102</v>
      </c>
      <c r="B10">
        <v>-6555521.0370909497</v>
      </c>
      <c r="C10">
        <v>-6555442.79897728</v>
      </c>
      <c r="D10" t="b">
        <v>1</v>
      </c>
    </row>
    <row r="11" spans="1:4" x14ac:dyDescent="0.2">
      <c r="A11" t="s">
        <v>125</v>
      </c>
      <c r="B11">
        <v>-6830433.6686367299</v>
      </c>
      <c r="C11">
        <v>-6830263.37800554</v>
      </c>
      <c r="D11" t="b">
        <v>1</v>
      </c>
    </row>
    <row r="12" spans="1:4" x14ac:dyDescent="0.2">
      <c r="A12" t="s">
        <v>126</v>
      </c>
      <c r="B12">
        <v>-7113595.4241279</v>
      </c>
      <c r="C12">
        <v>-7113469.5216564704</v>
      </c>
      <c r="D12" t="b">
        <v>1</v>
      </c>
    </row>
    <row r="13" spans="1:4" x14ac:dyDescent="0.2">
      <c r="A13" t="s">
        <v>128</v>
      </c>
      <c r="B13">
        <v>-6931870.2363808602</v>
      </c>
      <c r="C13">
        <v>-6931355.7567741796</v>
      </c>
      <c r="D13" t="b">
        <v>1</v>
      </c>
    </row>
    <row r="14" spans="1:4" x14ac:dyDescent="0.2">
      <c r="A14" t="s">
        <v>127</v>
      </c>
      <c r="B14">
        <v>-5912012.0580986002</v>
      </c>
      <c r="C14">
        <v>-5911720.0253946204</v>
      </c>
      <c r="D14" t="b">
        <v>1</v>
      </c>
    </row>
    <row r="15" spans="1:4" x14ac:dyDescent="0.2">
      <c r="A15" t="s">
        <v>129</v>
      </c>
      <c r="B15">
        <v>-8114475.7290611602</v>
      </c>
      <c r="C15">
        <v>-8113372.80387164</v>
      </c>
      <c r="D15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Y13"/>
  <sheetViews>
    <sheetView zoomScale="133" zoomScaleNormal="133" zoomScalePageLayoutView="133" workbookViewId="0">
      <selection activeCell="I13" sqref="I13"/>
    </sheetView>
  </sheetViews>
  <sheetFormatPr baseColWidth="10" defaultRowHeight="16" x14ac:dyDescent="0.2"/>
  <cols>
    <col min="2" max="2" width="16.5" bestFit="1" customWidth="1"/>
    <col min="3" max="3" width="13.83203125" bestFit="1" customWidth="1"/>
    <col min="16" max="16" width="10.83203125" style="1"/>
  </cols>
  <sheetData>
    <row r="1" spans="1:77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s="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</row>
    <row r="2" spans="1:77" x14ac:dyDescent="0.2">
      <c r="A2" t="s">
        <v>23</v>
      </c>
      <c r="B2">
        <v>92.990406091330499</v>
      </c>
      <c r="C2">
        <v>69</v>
      </c>
      <c r="D2">
        <v>128</v>
      </c>
      <c r="E2">
        <v>1.0535112406732501</v>
      </c>
      <c r="F2">
        <v>1.04225074105403</v>
      </c>
      <c r="G2">
        <v>1.0676362020054699</v>
      </c>
      <c r="H2">
        <v>10.425724808430701</v>
      </c>
      <c r="I2">
        <v>8.2765097584433107</v>
      </c>
      <c r="J2">
        <v>13.089409536488899</v>
      </c>
      <c r="K2">
        <v>24.359170113155901</v>
      </c>
      <c r="L2">
        <v>19.3376396225311</v>
      </c>
      <c r="M2">
        <v>30.582732561889902</v>
      </c>
      <c r="N2">
        <v>5.3511240673247196</v>
      </c>
      <c r="O2">
        <v>4.2250741054029</v>
      </c>
      <c r="P2" s="1">
        <v>6.7636202005470798</v>
      </c>
      <c r="Q2">
        <v>110.296830881921</v>
      </c>
      <c r="R2">
        <v>82</v>
      </c>
      <c r="S2">
        <v>150</v>
      </c>
      <c r="T2">
        <v>1.0573915598658199</v>
      </c>
      <c r="U2">
        <v>1.0454070618501801</v>
      </c>
      <c r="V2">
        <v>1.07318163866719</v>
      </c>
      <c r="W2">
        <v>11.1610165636405</v>
      </c>
      <c r="X2">
        <v>8.8812684879054498</v>
      </c>
      <c r="Y2">
        <v>14.1255460931655</v>
      </c>
      <c r="Z2">
        <v>26.077141503833001</v>
      </c>
      <c r="AA2">
        <v>20.7506273081903</v>
      </c>
      <c r="AB2">
        <v>33.0036123672092</v>
      </c>
      <c r="AC2">
        <v>5.7391559865816397</v>
      </c>
      <c r="AD2">
        <v>4.5407061850179797</v>
      </c>
      <c r="AE2">
        <v>7.3181638667192601</v>
      </c>
      <c r="AF2">
        <v>500.26323689155498</v>
      </c>
      <c r="AG2">
        <v>375</v>
      </c>
      <c r="AH2">
        <v>629</v>
      </c>
      <c r="AI2">
        <v>1.1081526395413701</v>
      </c>
      <c r="AJ2">
        <v>1.0850409675539801</v>
      </c>
      <c r="AK2">
        <v>1.13570120337616</v>
      </c>
      <c r="AL2">
        <v>20.538868031160099</v>
      </c>
      <c r="AM2">
        <v>16.323548878775</v>
      </c>
      <c r="AN2">
        <v>25.450052100944799</v>
      </c>
      <c r="AO2">
        <v>47.988009418598502</v>
      </c>
      <c r="AP2">
        <v>38.139132894334097</v>
      </c>
      <c r="AQ2">
        <v>59.462738553609398</v>
      </c>
      <c r="AR2">
        <v>10.815263954137199</v>
      </c>
      <c r="AS2">
        <v>8.5040967553984892</v>
      </c>
      <c r="AT2">
        <v>13.5701203376161</v>
      </c>
      <c r="AU2">
        <v>985.87637458936297</v>
      </c>
      <c r="AV2">
        <v>805</v>
      </c>
      <c r="AW2">
        <v>1171</v>
      </c>
      <c r="AX2">
        <v>1.1464217713807601</v>
      </c>
      <c r="AY2">
        <v>1.11991772722928</v>
      </c>
      <c r="AZ2">
        <v>1.1726472186764301</v>
      </c>
      <c r="BA2">
        <v>27.329117687459899</v>
      </c>
      <c r="BB2">
        <v>22.651044955569301</v>
      </c>
      <c r="BC2">
        <v>31.852754619018398</v>
      </c>
      <c r="BD2">
        <v>63.853078709018497</v>
      </c>
      <c r="BE2">
        <v>52.923002232638503</v>
      </c>
      <c r="BF2">
        <v>74.422323876211195</v>
      </c>
      <c r="BG2">
        <v>14.6421771380764</v>
      </c>
      <c r="BH2">
        <v>11.9917727229282</v>
      </c>
      <c r="BI2">
        <v>17.264721867643001</v>
      </c>
      <c r="BJ2">
        <v>5564.4652377859502</v>
      </c>
      <c r="BK2">
        <v>3627.95</v>
      </c>
      <c r="BL2">
        <v>8494.15</v>
      </c>
      <c r="BM2">
        <v>1.2384197121250899</v>
      </c>
      <c r="BN2">
        <v>1.2382657461286899</v>
      </c>
      <c r="BO2">
        <v>1.2385082728435099</v>
      </c>
      <c r="BP2">
        <v>42.767228228063402</v>
      </c>
      <c r="BQ2">
        <v>42.742361768563903</v>
      </c>
      <c r="BR2">
        <v>42.781529930654699</v>
      </c>
      <c r="BS2">
        <v>99.923430439400406</v>
      </c>
      <c r="BT2">
        <v>99.865331234962397</v>
      </c>
      <c r="BU2">
        <v>99.9568456323709</v>
      </c>
      <c r="BV2" t="s">
        <v>23</v>
      </c>
      <c r="BW2">
        <v>23.8419712125092</v>
      </c>
      <c r="BX2">
        <v>23.8265746128688</v>
      </c>
      <c r="BY2">
        <v>23.8508272843507</v>
      </c>
    </row>
    <row r="3" spans="1:77" x14ac:dyDescent="0.2">
      <c r="A3" t="s">
        <v>20</v>
      </c>
      <c r="B3">
        <v>146.680635330586</v>
      </c>
      <c r="C3">
        <v>86</v>
      </c>
      <c r="D3">
        <v>278</v>
      </c>
      <c r="E3">
        <v>1.14108900120371</v>
      </c>
      <c r="F3">
        <v>1.1025401131954</v>
      </c>
      <c r="G3">
        <v>1.20656721636261</v>
      </c>
      <c r="H3">
        <v>26.396614129137301</v>
      </c>
      <c r="I3">
        <v>19.523342305538499</v>
      </c>
      <c r="J3">
        <v>37.555863278803898</v>
      </c>
      <c r="K3">
        <v>40.177494869310898</v>
      </c>
      <c r="L3">
        <v>29.715893920149998</v>
      </c>
      <c r="M3">
        <v>57.162653392395498</v>
      </c>
      <c r="N3">
        <v>14.108900120371</v>
      </c>
      <c r="O3">
        <v>10.254011319540201</v>
      </c>
      <c r="P3" s="1">
        <v>20.6567216362611</v>
      </c>
      <c r="Q3">
        <v>175.644579291577</v>
      </c>
      <c r="R3">
        <v>99.974999999999994</v>
      </c>
      <c r="S3">
        <v>331</v>
      </c>
      <c r="T3">
        <v>1.14801997161939</v>
      </c>
      <c r="U3">
        <v>1.1076356353925501</v>
      </c>
      <c r="V3">
        <v>1.2183462146773401</v>
      </c>
      <c r="W3">
        <v>27.607738925410199</v>
      </c>
      <c r="X3">
        <v>20.445537063747299</v>
      </c>
      <c r="Y3">
        <v>39.4988754800629</v>
      </c>
      <c r="Z3">
        <v>42.020911606408298</v>
      </c>
      <c r="AA3">
        <v>31.119538909813201</v>
      </c>
      <c r="AB3">
        <v>60.120054003139899</v>
      </c>
      <c r="AC3">
        <v>14.8019971619388</v>
      </c>
      <c r="AD3">
        <v>10.763563539254999</v>
      </c>
      <c r="AE3">
        <v>21.8346214677338</v>
      </c>
      <c r="AF3">
        <v>750.96642961225598</v>
      </c>
      <c r="AG3">
        <v>395</v>
      </c>
      <c r="AH3">
        <v>1069.075</v>
      </c>
      <c r="AI3">
        <v>1.23689525509817</v>
      </c>
      <c r="AJ3">
        <v>1.16102613435486</v>
      </c>
      <c r="AK3">
        <v>1.31480917428789</v>
      </c>
      <c r="AL3">
        <v>42.520882653485003</v>
      </c>
      <c r="AM3">
        <v>29.860842534661401</v>
      </c>
      <c r="AN3">
        <v>54.738308097923202</v>
      </c>
      <c r="AO3">
        <v>64.719760507587495</v>
      </c>
      <c r="AP3">
        <v>45.450293051235001</v>
      </c>
      <c r="AQ3">
        <v>83.3155374397613</v>
      </c>
      <c r="AR3">
        <v>23.689525509816999</v>
      </c>
      <c r="AS3">
        <v>16.1026134354859</v>
      </c>
      <c r="AT3">
        <v>31.480917428789201</v>
      </c>
      <c r="AU3">
        <v>1321.33094817391</v>
      </c>
      <c r="AV3">
        <v>854</v>
      </c>
      <c r="AW3">
        <v>1774.0250000000001</v>
      </c>
      <c r="AX3">
        <v>1.2902252379539401</v>
      </c>
      <c r="AY3">
        <v>1.2101351736369701</v>
      </c>
      <c r="AZ3">
        <v>1.34801274548218</v>
      </c>
      <c r="BA3">
        <v>50.963361239461904</v>
      </c>
      <c r="BB3">
        <v>38.146413423738998</v>
      </c>
      <c r="BC3">
        <v>59.726293510178799</v>
      </c>
      <c r="BD3">
        <v>77.569804017445804</v>
      </c>
      <c r="BE3">
        <v>58.061512060485597</v>
      </c>
      <c r="BF3">
        <v>90.907600472113799</v>
      </c>
      <c r="BG3">
        <v>29.022523795394001</v>
      </c>
      <c r="BH3">
        <v>21.013517363697002</v>
      </c>
      <c r="BI3">
        <v>34.801274548218402</v>
      </c>
      <c r="BJ3">
        <v>5253.8917965614301</v>
      </c>
      <c r="BK3">
        <v>2302.9749999999999</v>
      </c>
      <c r="BL3">
        <v>11283.2</v>
      </c>
      <c r="BM3">
        <v>1.3887069360003099</v>
      </c>
      <c r="BN3">
        <v>1.38832053126743</v>
      </c>
      <c r="BO3">
        <v>1.3888308964115501</v>
      </c>
      <c r="BP3">
        <v>65.674610462043205</v>
      </c>
      <c r="BQ3">
        <v>65.618953146452498</v>
      </c>
      <c r="BR3">
        <v>65.692462303320497</v>
      </c>
      <c r="BS3">
        <v>99.961355345575697</v>
      </c>
      <c r="BT3">
        <v>99.876641014387403</v>
      </c>
      <c r="BU3">
        <v>99.988527097900203</v>
      </c>
      <c r="BV3" t="s">
        <v>20</v>
      </c>
      <c r="BW3">
        <v>38.870693600031402</v>
      </c>
      <c r="BX3">
        <v>38.832053126743297</v>
      </c>
      <c r="BY3">
        <v>38.883089641154598</v>
      </c>
    </row>
    <row r="4" spans="1:77" x14ac:dyDescent="0.2">
      <c r="A4" t="s">
        <v>21</v>
      </c>
      <c r="B4">
        <v>151.32332120666101</v>
      </c>
      <c r="C4">
        <v>73</v>
      </c>
      <c r="D4">
        <v>289.02499999999998</v>
      </c>
      <c r="E4">
        <v>1.0800650336378601</v>
      </c>
      <c r="F4">
        <v>1.0417620018430001</v>
      </c>
      <c r="G4">
        <v>1.1414026765197101</v>
      </c>
      <c r="H4">
        <v>15.4042511309096</v>
      </c>
      <c r="I4">
        <v>8.1827024203346799</v>
      </c>
      <c r="J4">
        <v>26.4515848124535</v>
      </c>
      <c r="K4">
        <v>29.6806380171668</v>
      </c>
      <c r="L4">
        <v>15.7662859736699</v>
      </c>
      <c r="M4">
        <v>50.966444725343997</v>
      </c>
      <c r="N4">
        <v>8.0065033637858107</v>
      </c>
      <c r="O4">
        <v>4.1762001842999901</v>
      </c>
      <c r="P4" s="1">
        <v>14.1402676519705</v>
      </c>
      <c r="Q4">
        <v>192.626521422596</v>
      </c>
      <c r="R4">
        <v>97</v>
      </c>
      <c r="S4">
        <v>364</v>
      </c>
      <c r="T4">
        <v>1.09029579516931</v>
      </c>
      <c r="U4">
        <v>1.04826219741604</v>
      </c>
      <c r="V4">
        <v>1.1528416779320201</v>
      </c>
      <c r="W4">
        <v>17.289806228274401</v>
      </c>
      <c r="X4">
        <v>9.4267485962080997</v>
      </c>
      <c r="Y4">
        <v>28.4459837406764</v>
      </c>
      <c r="Z4">
        <v>33.313692154671202</v>
      </c>
      <c r="AA4">
        <v>18.1632920928865</v>
      </c>
      <c r="AB4">
        <v>54.809217226736799</v>
      </c>
      <c r="AC4">
        <v>9.0295795169309798</v>
      </c>
      <c r="AD4">
        <v>4.8262197416038202</v>
      </c>
      <c r="AE4">
        <v>15.284167793202499</v>
      </c>
      <c r="AF4">
        <v>801.53806736402896</v>
      </c>
      <c r="AG4">
        <v>405</v>
      </c>
      <c r="AH4">
        <v>1517.05</v>
      </c>
      <c r="AI4">
        <v>1.1902535217652399</v>
      </c>
      <c r="AJ4">
        <v>1.1412756120034599</v>
      </c>
      <c r="AK4">
        <v>1.2343904554180301</v>
      </c>
      <c r="AL4">
        <v>34.833265586619397</v>
      </c>
      <c r="AM4">
        <v>26.429318947479</v>
      </c>
      <c r="AN4">
        <v>42.1154579747908</v>
      </c>
      <c r="AO4">
        <v>67.116118664006507</v>
      </c>
      <c r="AP4">
        <v>50.923543251404702</v>
      </c>
      <c r="AQ4">
        <v>81.147317870502405</v>
      </c>
      <c r="AR4">
        <v>19.025352176524098</v>
      </c>
      <c r="AS4">
        <v>14.1275612003455</v>
      </c>
      <c r="AT4">
        <v>23.439045541803399</v>
      </c>
      <c r="AU4">
        <v>1261.76772900583</v>
      </c>
      <c r="AV4">
        <v>617</v>
      </c>
      <c r="AW4">
        <v>2500.0500000000002</v>
      </c>
      <c r="AX4">
        <v>1.2336971155276799</v>
      </c>
      <c r="AY4">
        <v>1.19493130328612</v>
      </c>
      <c r="AZ4">
        <v>1.26197832370545</v>
      </c>
      <c r="BA4">
        <v>42.003089205261603</v>
      </c>
      <c r="BB4">
        <v>35.617739388238199</v>
      </c>
      <c r="BC4">
        <v>46.536117565372301</v>
      </c>
      <c r="BD4">
        <v>80.930807717267101</v>
      </c>
      <c r="BE4">
        <v>68.627628879071807</v>
      </c>
      <c r="BF4">
        <v>89.664966407268395</v>
      </c>
      <c r="BG4">
        <v>23.3697115527679</v>
      </c>
      <c r="BH4">
        <v>19.493130328612502</v>
      </c>
      <c r="BI4">
        <v>26.197832370545399</v>
      </c>
      <c r="BJ4">
        <v>3680.5281179610602</v>
      </c>
      <c r="BK4">
        <v>1502.95</v>
      </c>
      <c r="BL4">
        <v>8770</v>
      </c>
      <c r="BM4">
        <v>1.29618957121947</v>
      </c>
      <c r="BN4">
        <v>1.29610349420253</v>
      </c>
      <c r="BO4">
        <v>1.2962383676978999</v>
      </c>
      <c r="BP4">
        <v>51.885772264434301</v>
      </c>
      <c r="BQ4">
        <v>51.872490275892702</v>
      </c>
      <c r="BR4">
        <v>51.893301342130201</v>
      </c>
      <c r="BS4">
        <v>99.972586251318504</v>
      </c>
      <c r="BT4">
        <v>99.946994751238293</v>
      </c>
      <c r="BU4">
        <v>99.987093144759399</v>
      </c>
      <c r="BV4" t="s">
        <v>21</v>
      </c>
      <c r="BW4">
        <v>29.6189571219473</v>
      </c>
      <c r="BX4">
        <v>29.6103494202526</v>
      </c>
      <c r="BY4">
        <v>29.62383676979</v>
      </c>
    </row>
    <row r="5" spans="1:77" x14ac:dyDescent="0.2">
      <c r="A5" t="s">
        <v>22</v>
      </c>
      <c r="B5">
        <v>77.804038293484496</v>
      </c>
      <c r="C5">
        <v>56</v>
      </c>
      <c r="D5">
        <v>107</v>
      </c>
      <c r="E5">
        <v>1.03838307485364</v>
      </c>
      <c r="F5">
        <v>1.0303128424589501</v>
      </c>
      <c r="G5">
        <v>1.04906283634672</v>
      </c>
      <c r="H5">
        <v>7.5329535159775096</v>
      </c>
      <c r="I5">
        <v>5.9724973334860696</v>
      </c>
      <c r="J5">
        <v>9.5794457617283797</v>
      </c>
      <c r="K5">
        <v>19.0226098888321</v>
      </c>
      <c r="L5">
        <v>15.082063973449699</v>
      </c>
      <c r="M5">
        <v>24.190519600324201</v>
      </c>
      <c r="N5">
        <v>3.83830748536427</v>
      </c>
      <c r="O5">
        <v>3.0312842458949398</v>
      </c>
      <c r="P5" s="1">
        <v>4.9062836346722198</v>
      </c>
      <c r="Q5">
        <v>94.635796064755496</v>
      </c>
      <c r="R5">
        <v>70</v>
      </c>
      <c r="S5">
        <v>129</v>
      </c>
      <c r="T5">
        <v>1.04203315407177</v>
      </c>
      <c r="U5">
        <v>1.03336175160274</v>
      </c>
      <c r="V5">
        <v>1.0536248078632899</v>
      </c>
      <c r="W5">
        <v>8.2347521104452301</v>
      </c>
      <c r="X5">
        <v>6.5634647991744197</v>
      </c>
      <c r="Y5">
        <v>10.4472833955436</v>
      </c>
      <c r="Z5">
        <v>20.794828561730402</v>
      </c>
      <c r="AA5">
        <v>16.574406058521301</v>
      </c>
      <c r="AB5">
        <v>26.382028776625202</v>
      </c>
      <c r="AC5">
        <v>4.2033154071767598</v>
      </c>
      <c r="AD5">
        <v>3.3361751602743399</v>
      </c>
      <c r="AE5">
        <v>5.3624807863289696</v>
      </c>
      <c r="AF5">
        <v>482.905644135969</v>
      </c>
      <c r="AG5">
        <v>378</v>
      </c>
      <c r="AH5">
        <v>596</v>
      </c>
      <c r="AI5">
        <v>1.0917010048004101</v>
      </c>
      <c r="AJ5">
        <v>1.07276186521156</v>
      </c>
      <c r="AK5">
        <v>1.1151466367526299</v>
      </c>
      <c r="AL5">
        <v>17.547406940682901</v>
      </c>
      <c r="AM5">
        <v>14.0473010768861</v>
      </c>
      <c r="AN5">
        <v>21.797181809531502</v>
      </c>
      <c r="AO5">
        <v>44.311633688593197</v>
      </c>
      <c r="AP5">
        <v>35.472982517389099</v>
      </c>
      <c r="AQ5">
        <v>55.043388407907898</v>
      </c>
      <c r="AR5">
        <v>9.1701004800408601</v>
      </c>
      <c r="AS5">
        <v>7.2761865211557097</v>
      </c>
      <c r="AT5">
        <v>11.514663675262501</v>
      </c>
      <c r="AU5">
        <v>965.63148511108204</v>
      </c>
      <c r="AV5">
        <v>813</v>
      </c>
      <c r="AW5">
        <v>1123</v>
      </c>
      <c r="AX5">
        <v>1.12924412311289</v>
      </c>
      <c r="AY5">
        <v>1.1065970245882499</v>
      </c>
      <c r="AZ5">
        <v>1.15206965609742</v>
      </c>
      <c r="BA5">
        <v>24.3096982599684</v>
      </c>
      <c r="BB5">
        <v>20.2579125382406</v>
      </c>
      <c r="BC5">
        <v>28.3120051616167</v>
      </c>
      <c r="BD5">
        <v>61.388126919112203</v>
      </c>
      <c r="BE5">
        <v>51.156344793537002</v>
      </c>
      <c r="BF5">
        <v>71.494962529335098</v>
      </c>
      <c r="BG5">
        <v>12.924412311289201</v>
      </c>
      <c r="BH5">
        <v>10.659702458824601</v>
      </c>
      <c r="BI5">
        <v>15.2069656097416</v>
      </c>
      <c r="BJ5">
        <v>5474.9461931264104</v>
      </c>
      <c r="BK5">
        <v>3739</v>
      </c>
      <c r="BL5">
        <v>8015.2749999999996</v>
      </c>
      <c r="BM5">
        <v>1.21876623585309</v>
      </c>
      <c r="BN5">
        <v>1.21864068857232</v>
      </c>
      <c r="BO5">
        <v>1.2188434370010699</v>
      </c>
      <c r="BP5">
        <v>39.56781299336</v>
      </c>
      <c r="BQ5">
        <v>39.547209575912703</v>
      </c>
      <c r="BR5">
        <v>39.580481329699502</v>
      </c>
      <c r="BS5">
        <v>99.918719680201903</v>
      </c>
      <c r="BT5">
        <v>99.866690848264497</v>
      </c>
      <c r="BU5">
        <v>99.950710428534094</v>
      </c>
      <c r="BV5" t="s">
        <v>22</v>
      </c>
      <c r="BW5">
        <v>21.876623585309101</v>
      </c>
      <c r="BX5">
        <v>21.864068857232098</v>
      </c>
      <c r="BY5">
        <v>21.884343700106601</v>
      </c>
    </row>
    <row r="6" spans="1:77" x14ac:dyDescent="0.2">
      <c r="A6" t="s">
        <v>23</v>
      </c>
      <c r="B6">
        <v>92.990406091330499</v>
      </c>
      <c r="C6">
        <v>69</v>
      </c>
      <c r="D6">
        <v>128</v>
      </c>
      <c r="E6">
        <v>1.0535112406732501</v>
      </c>
      <c r="F6">
        <v>1.04225074105403</v>
      </c>
      <c r="G6">
        <v>1.0676362020054699</v>
      </c>
      <c r="H6">
        <v>10.425724808430701</v>
      </c>
      <c r="I6">
        <v>8.2765097584433107</v>
      </c>
      <c r="J6">
        <v>13.089409536488899</v>
      </c>
      <c r="K6">
        <v>24.359170113155901</v>
      </c>
      <c r="L6">
        <v>19.3376396225311</v>
      </c>
      <c r="M6">
        <v>30.582732561889902</v>
      </c>
      <c r="N6">
        <v>5.3511240673247196</v>
      </c>
      <c r="O6">
        <v>4.2250741054029</v>
      </c>
      <c r="P6" s="1">
        <v>6.7636202005470798</v>
      </c>
      <c r="Q6">
        <v>110.296830881921</v>
      </c>
      <c r="R6">
        <v>82</v>
      </c>
      <c r="S6">
        <v>150</v>
      </c>
      <c r="T6">
        <v>1.0573915598658199</v>
      </c>
      <c r="U6">
        <v>1.0454070618501801</v>
      </c>
      <c r="V6">
        <v>1.07318163866719</v>
      </c>
      <c r="W6">
        <v>11.1610165636405</v>
      </c>
      <c r="X6">
        <v>8.8812684879054498</v>
      </c>
      <c r="Y6">
        <v>14.1255460931655</v>
      </c>
      <c r="Z6">
        <v>26.077141503833001</v>
      </c>
      <c r="AA6">
        <v>20.7506273081903</v>
      </c>
      <c r="AB6">
        <v>33.0036123672092</v>
      </c>
      <c r="AC6">
        <v>5.7391559865816397</v>
      </c>
      <c r="AD6">
        <v>4.5407061850179797</v>
      </c>
      <c r="AE6">
        <v>7.3181638667192601</v>
      </c>
      <c r="AF6">
        <v>500.26323689155498</v>
      </c>
      <c r="AG6">
        <v>375</v>
      </c>
      <c r="AH6">
        <v>629</v>
      </c>
      <c r="AI6">
        <v>1.1081526395413701</v>
      </c>
      <c r="AJ6">
        <v>1.0850409675539801</v>
      </c>
      <c r="AK6">
        <v>1.13570120337616</v>
      </c>
      <c r="AL6">
        <v>20.538868031160099</v>
      </c>
      <c r="AM6">
        <v>16.323548878775</v>
      </c>
      <c r="AN6">
        <v>25.450052100944799</v>
      </c>
      <c r="AO6">
        <v>47.988009418598502</v>
      </c>
      <c r="AP6">
        <v>38.139132894334097</v>
      </c>
      <c r="AQ6">
        <v>59.462738553609398</v>
      </c>
      <c r="AR6">
        <v>10.815263954137199</v>
      </c>
      <c r="AS6">
        <v>8.5040967553984892</v>
      </c>
      <c r="AT6">
        <v>13.5701203376161</v>
      </c>
      <c r="AU6">
        <v>985.87637458936297</v>
      </c>
      <c r="AV6">
        <v>805</v>
      </c>
      <c r="AW6">
        <v>1171</v>
      </c>
      <c r="AX6">
        <v>1.1464217713807601</v>
      </c>
      <c r="AY6">
        <v>1.11991772722928</v>
      </c>
      <c r="AZ6">
        <v>1.1726472186764301</v>
      </c>
      <c r="BA6">
        <v>27.329117687459899</v>
      </c>
      <c r="BB6">
        <v>22.651044955569301</v>
      </c>
      <c r="BC6">
        <v>31.852754619018398</v>
      </c>
      <c r="BD6">
        <v>63.853078709018497</v>
      </c>
      <c r="BE6">
        <v>52.923002232638503</v>
      </c>
      <c r="BF6">
        <v>74.422323876211195</v>
      </c>
      <c r="BG6">
        <v>14.6421771380764</v>
      </c>
      <c r="BH6">
        <v>11.9917727229282</v>
      </c>
      <c r="BI6">
        <v>17.264721867643001</v>
      </c>
      <c r="BJ6">
        <v>5564.4652377859502</v>
      </c>
      <c r="BK6">
        <v>3627.95</v>
      </c>
      <c r="BL6">
        <v>8494.15</v>
      </c>
      <c r="BM6">
        <v>1.2384197121250899</v>
      </c>
      <c r="BN6">
        <v>1.2382657461286899</v>
      </c>
      <c r="BO6">
        <v>1.2385082728435099</v>
      </c>
      <c r="BP6">
        <v>42.767228228063402</v>
      </c>
      <c r="BQ6">
        <v>42.742361768563903</v>
      </c>
      <c r="BR6">
        <v>42.781529930654699</v>
      </c>
      <c r="BS6">
        <v>99.923430439400406</v>
      </c>
      <c r="BT6">
        <v>99.865331234962397</v>
      </c>
      <c r="BU6">
        <v>99.9568456323709</v>
      </c>
      <c r="BV6" t="s">
        <v>23</v>
      </c>
      <c r="BW6">
        <v>23.8419712125092</v>
      </c>
      <c r="BX6">
        <v>23.8265746128688</v>
      </c>
      <c r="BY6">
        <v>23.8508272843507</v>
      </c>
    </row>
    <row r="7" spans="1:77" x14ac:dyDescent="0.2">
      <c r="A7" t="s">
        <v>24</v>
      </c>
      <c r="B7">
        <v>60.8255172299516</v>
      </c>
      <c r="C7">
        <v>23</v>
      </c>
      <c r="D7">
        <v>154</v>
      </c>
      <c r="E7">
        <v>1.0297201651179999</v>
      </c>
      <c r="F7">
        <v>1.01575683155506</v>
      </c>
      <c r="G7">
        <v>1.0717496569402301</v>
      </c>
      <c r="H7">
        <v>5.8574161954424104</v>
      </c>
      <c r="I7">
        <v>3.1267962979046602</v>
      </c>
      <c r="J7">
        <v>13.8585012805611</v>
      </c>
      <c r="K7">
        <v>13.946229036767599</v>
      </c>
      <c r="L7">
        <v>7.4447530902491801</v>
      </c>
      <c r="M7">
        <v>32.996431620383497</v>
      </c>
      <c r="N7">
        <v>2.9720165118003501</v>
      </c>
      <c r="O7">
        <v>1.57568315550576</v>
      </c>
      <c r="P7" s="1">
        <v>7.1749656940227604</v>
      </c>
      <c r="Q7">
        <v>81.006151581672697</v>
      </c>
      <c r="R7">
        <v>29</v>
      </c>
      <c r="S7">
        <v>193</v>
      </c>
      <c r="T7">
        <v>1.0336735222934801</v>
      </c>
      <c r="U7">
        <v>1.01706960317771</v>
      </c>
      <c r="V7">
        <v>1.08149754830306</v>
      </c>
      <c r="W7">
        <v>6.6237967532603603</v>
      </c>
      <c r="X7">
        <v>3.3851108854593601</v>
      </c>
      <c r="Y7">
        <v>15.6693398934349</v>
      </c>
      <c r="Z7">
        <v>15.770944650619899</v>
      </c>
      <c r="AA7">
        <v>8.0597878225222903</v>
      </c>
      <c r="AB7">
        <v>37.307952127225903</v>
      </c>
      <c r="AC7">
        <v>3.3673522293475999</v>
      </c>
      <c r="AD7">
        <v>1.70696031777105</v>
      </c>
      <c r="AE7">
        <v>8.1497548303057101</v>
      </c>
      <c r="AF7">
        <v>570.77194933894395</v>
      </c>
      <c r="AG7">
        <v>274</v>
      </c>
      <c r="AH7">
        <v>826</v>
      </c>
      <c r="AI7">
        <v>1.0973645329616299</v>
      </c>
      <c r="AJ7">
        <v>1.0433457112669799</v>
      </c>
      <c r="AK7">
        <v>1.16371417489267</v>
      </c>
      <c r="AL7">
        <v>18.5822851935175</v>
      </c>
      <c r="AM7">
        <v>8.4865159295491797</v>
      </c>
      <c r="AN7">
        <v>30.3233529879905</v>
      </c>
      <c r="AO7">
        <v>44.243536175041598</v>
      </c>
      <c r="AP7">
        <v>20.205990308450399</v>
      </c>
      <c r="AQ7">
        <v>72.198459495215403</v>
      </c>
      <c r="AR7">
        <v>9.7364532961634591</v>
      </c>
      <c r="AS7">
        <v>4.3345711266982399</v>
      </c>
      <c r="AT7">
        <v>16.371417489266801</v>
      </c>
      <c r="AU7">
        <v>1121.5526800272901</v>
      </c>
      <c r="AV7">
        <v>709</v>
      </c>
      <c r="AW7">
        <v>1506</v>
      </c>
      <c r="AX7">
        <v>1.1419243450929</v>
      </c>
      <c r="AY7">
        <v>1.0767607341951799</v>
      </c>
      <c r="AZ7">
        <v>1.1944133428002499</v>
      </c>
      <c r="BA7">
        <v>26.5429722619659</v>
      </c>
      <c r="BB7">
        <v>14.791442794303499</v>
      </c>
      <c r="BC7">
        <v>35.531027662521197</v>
      </c>
      <c r="BD7">
        <v>63.197553004680799</v>
      </c>
      <c r="BE7">
        <v>35.217720938817898</v>
      </c>
      <c r="BF7">
        <v>84.597684910764698</v>
      </c>
      <c r="BG7">
        <v>14.1924345092898</v>
      </c>
      <c r="BH7">
        <v>7.6760734195180804</v>
      </c>
      <c r="BI7">
        <v>19.441334280025099</v>
      </c>
      <c r="BJ7">
        <v>5408.5847617584104</v>
      </c>
      <c r="BK7">
        <v>2151.9749999999999</v>
      </c>
      <c r="BL7">
        <v>13249.075000000001</v>
      </c>
      <c r="BM7">
        <v>1.2335005811227699</v>
      </c>
      <c r="BN7">
        <v>1.2331114935597101</v>
      </c>
      <c r="BO7">
        <v>1.2336230609763701</v>
      </c>
      <c r="BP7">
        <v>41.971225620824796</v>
      </c>
      <c r="BQ7">
        <v>41.908128943356701</v>
      </c>
      <c r="BR7">
        <v>41.991083539837398</v>
      </c>
      <c r="BS7">
        <v>99.931489573392298</v>
      </c>
      <c r="BT7">
        <v>99.781259388944505</v>
      </c>
      <c r="BU7">
        <v>99.978770332946297</v>
      </c>
      <c r="BV7" t="s">
        <v>24</v>
      </c>
      <c r="BW7">
        <v>23.3500581122771</v>
      </c>
      <c r="BX7">
        <v>23.311149355971001</v>
      </c>
      <c r="BY7">
        <v>23.3623060976368</v>
      </c>
    </row>
    <row r="9" spans="1:77" x14ac:dyDescent="0.2">
      <c r="A9" t="s">
        <v>19</v>
      </c>
      <c r="B9" t="str">
        <f>TEXT(B2,"0")&amp;" ("&amp;TEXT(C2,"0")&amp;","&amp;TEXT(D2,"0")&amp;")"</f>
        <v>93 (69,128)</v>
      </c>
      <c r="C9" t="str">
        <f>TEXT(E2,"0.00")&amp;" ("&amp;TEXT(F2,"0.00")&amp;","&amp;TEXT(G2,"0.00")&amp;")"</f>
        <v>1.05 (1.04,1.07)</v>
      </c>
      <c r="D9" t="str">
        <f>TEXT(H2,"0")&amp;" ("&amp;TEXT(I2,"0")&amp;","&amp;TEXT(J2,"0")&amp;")"</f>
        <v>10 (8,13)</v>
      </c>
      <c r="E9" t="str">
        <f>TEXT(K2,"0")&amp;" ("&amp;TEXT(L2,"0")&amp;","&amp;TEXT(M2,"0")&amp;")"</f>
        <v>24 (19,31)</v>
      </c>
      <c r="F9" t="str">
        <f>TEXT(N2,"0")&amp;" ("&amp;TEXT(O2,"0")&amp;","&amp;TEXT(P2,"0")&amp;")"</f>
        <v>5 (4,7)</v>
      </c>
      <c r="P9"/>
    </row>
    <row r="10" spans="1:77" x14ac:dyDescent="0.2">
      <c r="B10" t="str">
        <f>TEXT(Q2,"0")&amp;" ("&amp;TEXT(R2,"0")&amp;","&amp;TEXT(S2,"0")&amp;")"</f>
        <v>110 (82,150)</v>
      </c>
      <c r="C10" t="str">
        <f>TEXT(T2,"0.00")&amp;" ("&amp;TEXT(U2,"0.00")&amp;","&amp;TEXT(V2,"0.00")&amp;")"</f>
        <v>1.06 (1.05,1.07)</v>
      </c>
      <c r="D10" t="str">
        <f>TEXT(W2,"0")&amp;" ("&amp;TEXT(X2,"0")&amp;","&amp;TEXT(Y2,"0")&amp;")"</f>
        <v>11 (9,14)</v>
      </c>
      <c r="E10" t="str">
        <f>TEXT(Z2,"0")&amp;" ("&amp;TEXT(AA2,"0")&amp;","&amp;TEXT(AB2,"0")&amp;")"</f>
        <v>26 (21,33)</v>
      </c>
      <c r="F10" t="str">
        <f>TEXT(AC2,"0")&amp;" ("&amp;TEXT(AD2,"0")&amp;","&amp;TEXT(AE2,"0")&amp;")"</f>
        <v>6 (5,7)</v>
      </c>
      <c r="P10"/>
    </row>
    <row r="11" spans="1:77" x14ac:dyDescent="0.2">
      <c r="B11" t="str">
        <f>TEXT(AF2,"0")&amp;" ("&amp;TEXT(AG2,"0")&amp;","&amp;TEXT(AH2,"0")&amp;")"</f>
        <v>500 (375,629)</v>
      </c>
      <c r="C11" t="str">
        <f>TEXT(AI2,"0.00")&amp;" ("&amp;TEXT(AJ2,"0.00")&amp;","&amp;TEXT(AK2,"0.00")&amp;")"</f>
        <v>1.11 (1.09,1.14)</v>
      </c>
      <c r="D11" t="str">
        <f>TEXT(AL2,"0")&amp;" ("&amp;TEXT(AM2,"0")&amp;","&amp;TEXT(AN2,"0")&amp;")"</f>
        <v>21 (16,25)</v>
      </c>
      <c r="E11" t="str">
        <f>TEXT(AO2,"0")&amp;" ("&amp;TEXT(AP2,"0")&amp;","&amp;TEXT(AQ2,"0")&amp;")"</f>
        <v>48 (38,59)</v>
      </c>
      <c r="F11" t="str">
        <f>TEXT(AR2,"0")&amp;" ("&amp;TEXT(AS2,"0")&amp;","&amp;TEXT(AT2,"0")&amp;")"</f>
        <v>11 (9,14)</v>
      </c>
      <c r="P11"/>
    </row>
    <row r="12" spans="1:77" x14ac:dyDescent="0.2">
      <c r="B12" t="str">
        <f>TEXT(AU2,"0")&amp;" ("&amp;TEXT(AV2,"0")&amp;","&amp;TEXT(AW2,"0")&amp;")"</f>
        <v>986 (805,1171)</v>
      </c>
      <c r="C12" t="str">
        <f>TEXT(AX2,"0.00")&amp;" ("&amp;TEXT(AY2,"0.00")&amp;","&amp;TEXT(AZ2,"0.00")&amp;")"</f>
        <v>1.15 (1.12,1.17)</v>
      </c>
      <c r="D12" t="str">
        <f>TEXT(BA2,"0")&amp;" ("&amp;TEXT(BB2,"0")&amp;","&amp;TEXT(BC2,"0")&amp;")"</f>
        <v>27 (23,32)</v>
      </c>
      <c r="E12" t="str">
        <f>TEXT(BD2,"0")&amp;" ("&amp;TEXT(BE2,"0")&amp;","&amp;TEXT(BF2,"0")&amp;")"</f>
        <v>64 (53,74)</v>
      </c>
      <c r="F12" t="str">
        <f>TEXT(BG2,"0")&amp;" ("&amp;TEXT(BH2,"0")&amp;","&amp;TEXT(BI2,"0")&amp;")"</f>
        <v>15 (12,17)</v>
      </c>
      <c r="P12"/>
    </row>
    <row r="13" spans="1:77" x14ac:dyDescent="0.2">
      <c r="B13" t="str">
        <f>TEXT(BJ2,"0")</f>
        <v>5564</v>
      </c>
      <c r="C13" t="str">
        <f>TEXT(BM2,"0.00")</f>
        <v>1.24</v>
      </c>
      <c r="D13" t="str">
        <f>TEXT(BP2,"0")</f>
        <v>43</v>
      </c>
      <c r="E13" t="str">
        <f>TEXT(BS2,"0")</f>
        <v>100</v>
      </c>
      <c r="F13" t="str">
        <f>TEXT(BW2,"0")</f>
        <v>24</v>
      </c>
      <c r="P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zoomScale="150" workbookViewId="0">
      <selection activeCell="A9" sqref="A9:XFD9"/>
    </sheetView>
  </sheetViews>
  <sheetFormatPr baseColWidth="10" defaultRowHeight="16" x14ac:dyDescent="0.2"/>
  <cols>
    <col min="1" max="1" width="26.1640625" bestFit="1" customWidth="1"/>
  </cols>
  <sheetData>
    <row r="1" spans="1:12" s="8" customFormat="1" ht="30" x14ac:dyDescent="0.2">
      <c r="A1" t="s">
        <v>0</v>
      </c>
      <c r="B1" t="s">
        <v>110</v>
      </c>
      <c r="C1" t="s">
        <v>118</v>
      </c>
      <c r="D1" t="s">
        <v>130</v>
      </c>
      <c r="E1" t="s">
        <v>131</v>
      </c>
      <c r="F1" t="s">
        <v>132</v>
      </c>
      <c r="G1" t="s">
        <v>192</v>
      </c>
      <c r="H1" s="9" t="s">
        <v>153</v>
      </c>
      <c r="I1" s="9" t="s">
        <v>139</v>
      </c>
      <c r="J1" s="13" t="s">
        <v>137</v>
      </c>
      <c r="K1" s="13" t="s">
        <v>157</v>
      </c>
      <c r="L1" s="13" t="s">
        <v>136</v>
      </c>
    </row>
    <row r="2" spans="1:12" x14ac:dyDescent="0.2">
      <c r="A2" t="s">
        <v>133</v>
      </c>
      <c r="B2">
        <v>3100</v>
      </c>
      <c r="C2">
        <v>7667</v>
      </c>
      <c r="D2">
        <v>2207.4579734373501</v>
      </c>
      <c r="E2">
        <v>3100</v>
      </c>
      <c r="F2">
        <v>7667</v>
      </c>
      <c r="G2">
        <v>1068036</v>
      </c>
      <c r="H2" s="11">
        <v>1.060074</v>
      </c>
      <c r="I2" s="11">
        <v>1.028</v>
      </c>
      <c r="J2" s="11"/>
      <c r="K2" s="11" t="s">
        <v>158</v>
      </c>
      <c r="L2" s="11" t="s">
        <v>154</v>
      </c>
    </row>
    <row r="3" spans="1:12" x14ac:dyDescent="0.2">
      <c r="A3" t="s">
        <v>119</v>
      </c>
      <c r="B3">
        <v>3914</v>
      </c>
      <c r="C3">
        <v>6718</v>
      </c>
      <c r="D3">
        <v>2473.1237772761501</v>
      </c>
      <c r="E3">
        <v>10279</v>
      </c>
      <c r="F3">
        <v>17159</v>
      </c>
      <c r="G3">
        <v>1068728</v>
      </c>
      <c r="H3" s="11">
        <v>1.0510759999999999</v>
      </c>
      <c r="I3" s="11">
        <v>1.0489999999999999</v>
      </c>
      <c r="J3" s="11" t="s">
        <v>148</v>
      </c>
      <c r="K3" s="11"/>
      <c r="L3" s="11" t="s">
        <v>145</v>
      </c>
    </row>
    <row r="4" spans="1:12" x14ac:dyDescent="0.2">
      <c r="A4" t="s">
        <v>120</v>
      </c>
      <c r="B4">
        <v>3558</v>
      </c>
      <c r="C4">
        <v>13970</v>
      </c>
      <c r="D4">
        <v>2835.7633500684601</v>
      </c>
      <c r="E4">
        <v>3558</v>
      </c>
      <c r="F4">
        <v>13970</v>
      </c>
      <c r="G4">
        <v>1066591</v>
      </c>
      <c r="H4" s="10">
        <v>1.0898000000000001</v>
      </c>
      <c r="I4" s="10">
        <v>1.0369999999999999</v>
      </c>
      <c r="J4" s="11"/>
      <c r="K4" s="11" t="s">
        <v>158</v>
      </c>
      <c r="L4" s="11" t="s">
        <v>135</v>
      </c>
    </row>
    <row r="5" spans="1:12" x14ac:dyDescent="0.2">
      <c r="A5" t="s">
        <v>211</v>
      </c>
      <c r="B5">
        <v>6034</v>
      </c>
      <c r="C5">
        <v>6585</v>
      </c>
      <c r="D5">
        <v>3148.7352405103402</v>
      </c>
      <c r="E5">
        <v>25000</v>
      </c>
      <c r="F5">
        <v>25000</v>
      </c>
      <c r="G5">
        <v>1067193</v>
      </c>
      <c r="H5" s="11">
        <v>1.1070800000000001</v>
      </c>
      <c r="I5" s="11">
        <v>1.05</v>
      </c>
      <c r="J5" s="11"/>
      <c r="K5" s="11"/>
      <c r="L5" s="11" t="s">
        <v>144</v>
      </c>
    </row>
    <row r="6" spans="1:12" x14ac:dyDescent="0.2">
      <c r="A6" t="s">
        <v>121</v>
      </c>
      <c r="B6">
        <v>8638</v>
      </c>
      <c r="C6">
        <v>12217</v>
      </c>
      <c r="D6">
        <v>5060.1988012467</v>
      </c>
      <c r="E6">
        <v>9040</v>
      </c>
      <c r="F6">
        <v>12496</v>
      </c>
      <c r="G6">
        <v>915805</v>
      </c>
      <c r="H6" s="11">
        <v>1.0557559999999999</v>
      </c>
      <c r="I6" s="11">
        <v>1.05</v>
      </c>
      <c r="J6" s="11" t="s">
        <v>148</v>
      </c>
      <c r="K6" s="11"/>
      <c r="L6" s="11" t="s">
        <v>141</v>
      </c>
    </row>
    <row r="7" spans="1:12" x14ac:dyDescent="0.2">
      <c r="A7" t="s">
        <v>122</v>
      </c>
      <c r="B7">
        <v>10784</v>
      </c>
      <c r="C7">
        <v>20407</v>
      </c>
      <c r="D7">
        <v>7055.5316597736501</v>
      </c>
      <c r="E7">
        <v>10784</v>
      </c>
      <c r="F7">
        <v>20407</v>
      </c>
      <c r="G7">
        <v>1067952</v>
      </c>
      <c r="H7" s="11">
        <v>1.060103</v>
      </c>
      <c r="I7" s="11">
        <v>1.034</v>
      </c>
      <c r="J7" s="11"/>
      <c r="K7" s="11"/>
      <c r="L7" s="11" t="s">
        <v>138</v>
      </c>
    </row>
    <row r="8" spans="1:12" x14ac:dyDescent="0.2">
      <c r="A8" t="s">
        <v>123</v>
      </c>
      <c r="B8">
        <v>12488</v>
      </c>
      <c r="C8">
        <v>18169</v>
      </c>
      <c r="D8">
        <v>7401.0657272401104</v>
      </c>
      <c r="E8">
        <v>12496</v>
      </c>
      <c r="F8">
        <v>18190</v>
      </c>
      <c r="G8">
        <v>1067960</v>
      </c>
      <c r="H8" s="11">
        <v>1.0533790000000001</v>
      </c>
      <c r="I8" s="11" t="s">
        <v>151</v>
      </c>
      <c r="J8" s="11" t="s">
        <v>148</v>
      </c>
      <c r="K8" s="11"/>
      <c r="L8" s="11" t="s">
        <v>155</v>
      </c>
    </row>
    <row r="9" spans="1:12" x14ac:dyDescent="0.2">
      <c r="A9" t="s">
        <v>124</v>
      </c>
      <c r="B9">
        <v>12874</v>
      </c>
      <c r="C9">
        <v>23203</v>
      </c>
      <c r="D9">
        <v>8279.9407378662308</v>
      </c>
      <c r="E9">
        <v>12874</v>
      </c>
      <c r="F9">
        <v>23203</v>
      </c>
      <c r="G9">
        <v>1052042</v>
      </c>
      <c r="H9" s="12">
        <v>0.95665650000000002</v>
      </c>
      <c r="I9" s="12">
        <v>1.032</v>
      </c>
      <c r="J9" s="11"/>
      <c r="K9" s="11" t="s">
        <v>159</v>
      </c>
      <c r="L9" s="11" t="s">
        <v>156</v>
      </c>
    </row>
    <row r="10" spans="1:12" x14ac:dyDescent="0.2">
      <c r="A10" t="s">
        <v>102</v>
      </c>
      <c r="B10">
        <v>17050</v>
      </c>
      <c r="C10">
        <v>19529</v>
      </c>
      <c r="D10">
        <v>9102.7488449656903</v>
      </c>
      <c r="E10">
        <v>18299</v>
      </c>
      <c r="F10">
        <v>19656</v>
      </c>
      <c r="G10">
        <v>1058067</v>
      </c>
      <c r="H10" s="14">
        <v>1.053777</v>
      </c>
      <c r="I10" s="14">
        <v>1.054616</v>
      </c>
      <c r="J10" s="11" t="s">
        <v>148</v>
      </c>
      <c r="K10" s="11" t="s">
        <v>160</v>
      </c>
      <c r="L10" s="11" t="s">
        <v>147</v>
      </c>
    </row>
    <row r="11" spans="1:12" x14ac:dyDescent="0.2">
      <c r="A11" t="s">
        <v>125</v>
      </c>
      <c r="B11">
        <v>12906</v>
      </c>
      <c r="C11">
        <v>108979</v>
      </c>
      <c r="D11">
        <v>11539.426295278299</v>
      </c>
      <c r="E11">
        <v>12906</v>
      </c>
      <c r="F11">
        <v>108979</v>
      </c>
      <c r="G11">
        <v>1068132</v>
      </c>
      <c r="H11" s="11">
        <v>1.0745560000000001</v>
      </c>
      <c r="I11" s="11">
        <v>1.0920000000000001</v>
      </c>
      <c r="J11" s="11" t="s">
        <v>150</v>
      </c>
      <c r="K11" s="11"/>
      <c r="L11" s="11" t="s">
        <v>146</v>
      </c>
    </row>
    <row r="12" spans="1:12" x14ac:dyDescent="0.2">
      <c r="A12" t="s">
        <v>126</v>
      </c>
      <c r="B12">
        <v>22406</v>
      </c>
      <c r="C12">
        <v>40951</v>
      </c>
      <c r="D12">
        <v>14482.189907981799</v>
      </c>
      <c r="E12">
        <v>25509</v>
      </c>
      <c r="F12">
        <v>40941</v>
      </c>
      <c r="G12">
        <v>1068810</v>
      </c>
      <c r="H12" s="11">
        <v>1.0603530000000001</v>
      </c>
      <c r="I12" s="11">
        <v>1.0780000000000001</v>
      </c>
      <c r="J12" s="11" t="s">
        <v>148</v>
      </c>
      <c r="K12" s="11"/>
      <c r="L12" s="11" t="s">
        <v>142</v>
      </c>
    </row>
    <row r="13" spans="1:12" x14ac:dyDescent="0.2">
      <c r="A13" t="s">
        <v>128</v>
      </c>
      <c r="B13">
        <v>29266</v>
      </c>
      <c r="C13">
        <v>56450</v>
      </c>
      <c r="D13">
        <v>19273.7143590462</v>
      </c>
      <c r="E13">
        <v>29266</v>
      </c>
      <c r="F13">
        <v>56450</v>
      </c>
      <c r="G13">
        <v>1009906</v>
      </c>
      <c r="H13" s="11">
        <v>1.1368149999999999</v>
      </c>
      <c r="I13" s="11" t="s">
        <v>149</v>
      </c>
      <c r="J13" s="11" t="s">
        <v>148</v>
      </c>
      <c r="K13" s="11" t="s">
        <v>159</v>
      </c>
      <c r="L13" s="11" t="s">
        <v>143</v>
      </c>
    </row>
    <row r="14" spans="1:12" x14ac:dyDescent="0.2">
      <c r="A14" t="s">
        <v>127</v>
      </c>
      <c r="B14">
        <v>79148</v>
      </c>
      <c r="C14">
        <v>61106</v>
      </c>
      <c r="D14">
        <v>34483.278109715196</v>
      </c>
      <c r="E14">
        <v>79194</v>
      </c>
      <c r="F14">
        <v>61112</v>
      </c>
      <c r="G14">
        <v>806185</v>
      </c>
      <c r="H14" s="11">
        <v>1.2069639999999999</v>
      </c>
      <c r="I14" s="11" t="s">
        <v>149</v>
      </c>
      <c r="J14" s="11" t="s">
        <v>148</v>
      </c>
      <c r="K14" s="11"/>
      <c r="L14" s="11" t="s">
        <v>140</v>
      </c>
    </row>
    <row r="15" spans="1:12" x14ac:dyDescent="0.2">
      <c r="A15" t="s">
        <v>129</v>
      </c>
      <c r="B15">
        <v>108067</v>
      </c>
      <c r="C15">
        <v>88386</v>
      </c>
      <c r="D15">
        <v>48620.330878123503</v>
      </c>
      <c r="E15">
        <v>122977</v>
      </c>
      <c r="F15">
        <v>105974</v>
      </c>
      <c r="G15">
        <v>1067502</v>
      </c>
      <c r="H15" s="10">
        <v>1.3089999999999999</v>
      </c>
      <c r="I15" s="11" t="s">
        <v>149</v>
      </c>
      <c r="J15" s="11" t="s">
        <v>148</v>
      </c>
      <c r="K15" s="11"/>
      <c r="L15" s="11" t="s">
        <v>152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1"/>
  <sheetViews>
    <sheetView topLeftCell="C1" zoomScale="114" workbookViewId="0">
      <selection activeCell="L2" sqref="L2"/>
    </sheetView>
  </sheetViews>
  <sheetFormatPr baseColWidth="10" defaultRowHeight="16" x14ac:dyDescent="0.2"/>
  <cols>
    <col min="10" max="10" width="14.1640625" bestFit="1" customWidth="1"/>
    <col min="11" max="11" width="21.33203125" bestFit="1" customWidth="1"/>
    <col min="14" max="14" width="13" bestFit="1" customWidth="1"/>
    <col min="15" max="15" width="14.33203125" bestFit="1" customWidth="1"/>
  </cols>
  <sheetData>
    <row r="1" spans="1:15" ht="112" x14ac:dyDescent="0.2">
      <c r="A1" t="s">
        <v>162</v>
      </c>
      <c r="B1" t="s">
        <v>163</v>
      </c>
      <c r="C1" t="s">
        <v>164</v>
      </c>
      <c r="D1" t="s">
        <v>161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  <c r="J1" t="s">
        <v>170</v>
      </c>
      <c r="L1" s="16" t="s">
        <v>171</v>
      </c>
      <c r="M1" s="17" t="s">
        <v>172</v>
      </c>
      <c r="N1" s="16" t="s">
        <v>173</v>
      </c>
      <c r="O1" s="17" t="s">
        <v>174</v>
      </c>
    </row>
    <row r="2" spans="1:15" x14ac:dyDescent="0.2">
      <c r="A2" t="s">
        <v>133</v>
      </c>
      <c r="B2">
        <v>20</v>
      </c>
      <c r="C2">
        <v>0.55885461762504995</v>
      </c>
      <c r="D2">
        <v>16.162934029189799</v>
      </c>
      <c r="E2">
        <v>8</v>
      </c>
      <c r="F2">
        <v>29</v>
      </c>
      <c r="G2">
        <v>0.52705578070148096</v>
      </c>
      <c r="H2">
        <v>0.31047869980349502</v>
      </c>
      <c r="I2">
        <v>0.83383749042844102</v>
      </c>
      <c r="J2">
        <v>1.6250343703597001</v>
      </c>
      <c r="K2" t="str">
        <f>A2</f>
        <v>CLL</v>
      </c>
      <c r="L2" s="18" t="str">
        <f>TEXT(B2,"0")</f>
        <v>20</v>
      </c>
      <c r="M2" s="19" t="str">
        <f>TEXT(C2,"0.000")</f>
        <v>0.559</v>
      </c>
      <c r="N2" s="18" t="str">
        <f>TEXT(D2,"0")&amp;" ("&amp;TEXT(E2,"0")&amp;", "&amp;TEXT(F2,"0")&amp;")"</f>
        <v>16 (8, 29)</v>
      </c>
      <c r="O2" s="18" t="str">
        <f>TEXT(G2,"0.00")&amp;" ("&amp;TEXT(H2,"0.00")&amp;", "&amp;TEXT(I2,"0.00")&amp;")"</f>
        <v>0.53 (0.31, 0.83)</v>
      </c>
    </row>
    <row r="3" spans="1:15" x14ac:dyDescent="0.2">
      <c r="A3" t="s">
        <v>119</v>
      </c>
      <c r="B3">
        <v>1</v>
      </c>
      <c r="C3">
        <v>1.2432910490994801E-2</v>
      </c>
      <c r="D3">
        <v>0.21714969010426</v>
      </c>
      <c r="E3">
        <v>0</v>
      </c>
      <c r="F3">
        <v>5</v>
      </c>
      <c r="G3">
        <v>6.51452762716466E-4</v>
      </c>
      <c r="H3" s="2">
        <v>9.6109374904655403E-6</v>
      </c>
      <c r="I3">
        <v>3.1831545895471901E-2</v>
      </c>
      <c r="J3">
        <v>1.24290291901067</v>
      </c>
      <c r="K3" t="str">
        <f t="shared" ref="K3:K15" si="0">A3</f>
        <v>Esophageal</v>
      </c>
      <c r="L3" s="18" t="str">
        <f t="shared" ref="L3:L15" si="1">TEXT(B3,"0")</f>
        <v>1</v>
      </c>
      <c r="M3" s="19" t="str">
        <f t="shared" ref="M3:M15" si="2">TEXT(C3,"0.000")</f>
        <v>0.012</v>
      </c>
      <c r="N3" s="18" t="str">
        <f t="shared" ref="N3:N15" si="3">TEXT(D3,"0")&amp;" ("&amp;TEXT(E3,"0")&amp;", "&amp;TEXT(F3,"0")&amp;")"</f>
        <v>0 (0, 5)</v>
      </c>
      <c r="O3" s="18" t="str">
        <f t="shared" ref="O3:O15" si="4">TEXT(G3,"0.00")&amp;" ("&amp;TEXT(H3,"0.00")&amp;", "&amp;TEXT(I3,"0.00")&amp;")"</f>
        <v>0.00 (0.00, 0.03)</v>
      </c>
    </row>
    <row r="4" spans="1:15" x14ac:dyDescent="0.2">
      <c r="A4" t="s">
        <v>120</v>
      </c>
      <c r="B4">
        <v>38</v>
      </c>
      <c r="C4">
        <v>0.90756875904143997</v>
      </c>
      <c r="D4">
        <v>43.776215827479398</v>
      </c>
      <c r="E4">
        <v>28</v>
      </c>
      <c r="F4">
        <v>79</v>
      </c>
      <c r="G4">
        <v>1.1022144794656299</v>
      </c>
      <c r="H4">
        <v>0.80668090145410098</v>
      </c>
      <c r="I4">
        <v>1.58948727581921</v>
      </c>
      <c r="J4">
        <v>2.8034232414087299</v>
      </c>
      <c r="K4" t="str">
        <f t="shared" si="0"/>
        <v>Testicular</v>
      </c>
      <c r="L4" s="18" t="str">
        <f t="shared" si="1"/>
        <v>38</v>
      </c>
      <c r="M4" s="19" t="str">
        <f t="shared" si="2"/>
        <v>0.908</v>
      </c>
      <c r="N4" s="18" t="str">
        <f t="shared" si="3"/>
        <v>44 (28, 79)</v>
      </c>
      <c r="O4" s="18" t="str">
        <f t="shared" si="4"/>
        <v>1.10 (0.81, 1.59)</v>
      </c>
    </row>
    <row r="5" spans="1:15" x14ac:dyDescent="0.2">
      <c r="A5" t="s">
        <v>211</v>
      </c>
      <c r="B5">
        <v>0</v>
      </c>
      <c r="C5">
        <v>0</v>
      </c>
      <c r="D5">
        <v>5.7005113056274599E-2</v>
      </c>
      <c r="E5" t="s">
        <v>105</v>
      </c>
      <c r="F5" t="s">
        <v>105</v>
      </c>
      <c r="G5" s="2">
        <v>8.9071517317676694E-5</v>
      </c>
      <c r="H5" t="s">
        <v>105</v>
      </c>
      <c r="I5" t="s">
        <v>105</v>
      </c>
      <c r="J5">
        <v>0.68308550561265402</v>
      </c>
      <c r="K5" t="str">
        <f t="shared" si="0"/>
        <v>Oropharyngeal</v>
      </c>
      <c r="L5" s="18" t="str">
        <f t="shared" si="1"/>
        <v>0</v>
      </c>
      <c r="M5" s="19" t="str">
        <f t="shared" si="2"/>
        <v>0.000</v>
      </c>
      <c r="N5" s="18" t="str">
        <f t="shared" si="3"/>
        <v>0 (NA, NA)</v>
      </c>
      <c r="O5" s="18" t="str">
        <f t="shared" si="4"/>
        <v>0.00 (NA, NA)</v>
      </c>
    </row>
    <row r="6" spans="1:15" x14ac:dyDescent="0.2">
      <c r="A6" t="s">
        <v>121</v>
      </c>
      <c r="B6">
        <v>11</v>
      </c>
      <c r="C6">
        <v>0.128263468520604</v>
      </c>
      <c r="D6">
        <v>11.1575185732619</v>
      </c>
      <c r="E6">
        <v>5</v>
      </c>
      <c r="F6">
        <v>25</v>
      </c>
      <c r="G6">
        <v>0.13054621607820399</v>
      </c>
      <c r="H6">
        <v>6.5922823199890707E-2</v>
      </c>
      <c r="I6">
        <v>0.24242091465394</v>
      </c>
      <c r="J6">
        <v>0.59630493900970805</v>
      </c>
      <c r="K6" t="str">
        <f t="shared" si="0"/>
        <v>Pancreas</v>
      </c>
      <c r="L6" s="18" t="str">
        <f t="shared" si="1"/>
        <v>11</v>
      </c>
      <c r="M6" s="19" t="str">
        <f t="shared" si="2"/>
        <v>0.128</v>
      </c>
      <c r="N6" s="18" t="str">
        <f t="shared" si="3"/>
        <v>11 (5, 25)</v>
      </c>
      <c r="O6" s="18" t="str">
        <f t="shared" si="4"/>
        <v>0.13 (0.07, 0.24)</v>
      </c>
    </row>
    <row r="7" spans="1:15" x14ac:dyDescent="0.2">
      <c r="A7" t="s">
        <v>122</v>
      </c>
      <c r="B7">
        <v>16</v>
      </c>
      <c r="C7">
        <v>0.116123456422061</v>
      </c>
      <c r="D7">
        <v>11.9939210652469</v>
      </c>
      <c r="E7">
        <v>5</v>
      </c>
      <c r="F7">
        <v>28</v>
      </c>
      <c r="G7">
        <v>9.6621914425640998E-2</v>
      </c>
      <c r="H7">
        <v>5.2135587079203599E-2</v>
      </c>
      <c r="I7">
        <v>0.17208822756602399</v>
      </c>
      <c r="J7">
        <v>0.56568931972629699</v>
      </c>
      <c r="K7" t="str">
        <f t="shared" si="0"/>
        <v>Renal</v>
      </c>
      <c r="L7" s="18" t="str">
        <f t="shared" si="1"/>
        <v>16</v>
      </c>
      <c r="M7" s="19" t="str">
        <f t="shared" si="2"/>
        <v>0.116</v>
      </c>
      <c r="N7" s="18" t="str">
        <f t="shared" si="3"/>
        <v>12 (5, 28)</v>
      </c>
      <c r="O7" s="18" t="str">
        <f t="shared" si="4"/>
        <v>0.10 (0.05, 0.17)</v>
      </c>
    </row>
    <row r="8" spans="1:15" x14ac:dyDescent="0.2">
      <c r="A8" t="s">
        <v>123</v>
      </c>
      <c r="B8">
        <v>33</v>
      </c>
      <c r="C8">
        <v>0.48791602840479198</v>
      </c>
      <c r="D8">
        <v>21.6870651834545</v>
      </c>
      <c r="E8">
        <v>13</v>
      </c>
      <c r="F8">
        <v>35</v>
      </c>
      <c r="G8">
        <v>0.43817836944573901</v>
      </c>
      <c r="H8">
        <v>0.32704667857833902</v>
      </c>
      <c r="I8">
        <v>0.55413692330416398</v>
      </c>
      <c r="J8">
        <v>0.87425269341944201</v>
      </c>
      <c r="K8" t="str">
        <f t="shared" si="0"/>
        <v>Glioma</v>
      </c>
      <c r="L8" s="18" t="str">
        <f t="shared" si="1"/>
        <v>33</v>
      </c>
      <c r="M8" s="19" t="str">
        <f t="shared" si="2"/>
        <v>0.488</v>
      </c>
      <c r="N8" s="18" t="str">
        <f t="shared" si="3"/>
        <v>22 (13, 35)</v>
      </c>
      <c r="O8" s="18" t="str">
        <f t="shared" si="4"/>
        <v>0.44 (0.33, 0.55)</v>
      </c>
    </row>
    <row r="9" spans="1:15" x14ac:dyDescent="0.2">
      <c r="A9" t="s">
        <v>124</v>
      </c>
      <c r="B9">
        <v>26</v>
      </c>
      <c r="C9">
        <v>0.26542145536621498</v>
      </c>
      <c r="D9">
        <v>27.8540075148981</v>
      </c>
      <c r="E9">
        <v>16</v>
      </c>
      <c r="F9">
        <v>48.024999999999999</v>
      </c>
      <c r="G9">
        <v>0.27170154343140102</v>
      </c>
      <c r="H9">
        <v>0.19996545991160899</v>
      </c>
      <c r="I9">
        <v>0.36005169093449502</v>
      </c>
      <c r="J9">
        <v>0.65021796132509102</v>
      </c>
      <c r="K9" t="str">
        <f t="shared" si="0"/>
        <v>Melanoma</v>
      </c>
      <c r="L9" s="18" t="str">
        <f t="shared" si="1"/>
        <v>26</v>
      </c>
      <c r="M9" s="19" t="str">
        <f t="shared" si="2"/>
        <v>0.265</v>
      </c>
      <c r="N9" s="18" t="str">
        <f t="shared" si="3"/>
        <v>28 (16, 48)</v>
      </c>
      <c r="O9" s="18" t="str">
        <f t="shared" si="4"/>
        <v>0.27 (0.20, 0.36)</v>
      </c>
    </row>
    <row r="10" spans="1:15" x14ac:dyDescent="0.2">
      <c r="A10" t="s">
        <v>102</v>
      </c>
      <c r="B10">
        <v>8</v>
      </c>
      <c r="C10">
        <v>3.8738301277380198E-2</v>
      </c>
      <c r="D10">
        <v>8.3767044901942995</v>
      </c>
      <c r="E10">
        <v>3</v>
      </c>
      <c r="F10">
        <v>19</v>
      </c>
      <c r="G10">
        <v>3.2316603041414399E-2</v>
      </c>
      <c r="H10">
        <v>1.3879810485249101E-2</v>
      </c>
      <c r="I10">
        <v>7.7566244475090404E-2</v>
      </c>
      <c r="J10">
        <v>0.42893301163296299</v>
      </c>
      <c r="K10" t="str">
        <f t="shared" si="0"/>
        <v>Colorectal</v>
      </c>
      <c r="L10" s="18" t="str">
        <f t="shared" si="1"/>
        <v>8</v>
      </c>
      <c r="M10" s="19" t="str">
        <f t="shared" si="2"/>
        <v>0.039</v>
      </c>
      <c r="N10" s="18" t="str">
        <f t="shared" si="3"/>
        <v>8 (3, 19)</v>
      </c>
      <c r="O10" s="18" t="str">
        <f t="shared" si="4"/>
        <v>0.03 (0.01, 0.08)</v>
      </c>
    </row>
    <row r="11" spans="1:15" x14ac:dyDescent="0.2">
      <c r="A11" t="s">
        <v>125</v>
      </c>
      <c r="B11">
        <v>13</v>
      </c>
      <c r="C11">
        <v>4.6910521379417702E-2</v>
      </c>
      <c r="D11">
        <v>12.256901944990799</v>
      </c>
      <c r="E11">
        <v>5</v>
      </c>
      <c r="F11">
        <v>34</v>
      </c>
      <c r="G11">
        <v>5.0261388486673303E-2</v>
      </c>
      <c r="H11">
        <v>2.5747869667758098E-2</v>
      </c>
      <c r="I11">
        <v>0.117136692538239</v>
      </c>
      <c r="J11">
        <v>0.27101022598077601</v>
      </c>
      <c r="K11" t="str">
        <f t="shared" si="0"/>
        <v>Endometrial</v>
      </c>
      <c r="L11" s="18" t="str">
        <f t="shared" si="1"/>
        <v>13</v>
      </c>
      <c r="M11" s="19" t="str">
        <f t="shared" si="2"/>
        <v>0.047</v>
      </c>
      <c r="N11" s="18" t="str">
        <f t="shared" si="3"/>
        <v>12 (5, 34)</v>
      </c>
      <c r="O11" s="18" t="str">
        <f t="shared" si="4"/>
        <v>0.05 (0.03, 0.12)</v>
      </c>
    </row>
    <row r="12" spans="1:15" x14ac:dyDescent="0.2">
      <c r="A12" t="s">
        <v>126</v>
      </c>
      <c r="B12">
        <v>12</v>
      </c>
      <c r="C12">
        <v>5.5900498737384098E-2</v>
      </c>
      <c r="D12">
        <v>15.5862379753539</v>
      </c>
      <c r="E12">
        <v>7</v>
      </c>
      <c r="F12">
        <v>34.024999999999999</v>
      </c>
      <c r="G12">
        <v>6.9460857529928199E-2</v>
      </c>
      <c r="H12">
        <v>3.7530420475848203E-2</v>
      </c>
      <c r="I12">
        <v>0.12420828333042799</v>
      </c>
      <c r="J12">
        <v>0.24096337231250001</v>
      </c>
      <c r="K12" t="str">
        <f t="shared" si="0"/>
        <v>Ovarian</v>
      </c>
      <c r="L12" s="18" t="str">
        <f t="shared" si="1"/>
        <v>12</v>
      </c>
      <c r="M12" s="19" t="str">
        <f t="shared" si="2"/>
        <v>0.056</v>
      </c>
      <c r="N12" s="18" t="str">
        <f t="shared" si="3"/>
        <v>16 (7, 34)</v>
      </c>
      <c r="O12" s="18" t="str">
        <f t="shared" si="4"/>
        <v>0.07 (0.04, 0.12)</v>
      </c>
    </row>
    <row r="13" spans="1:15" x14ac:dyDescent="0.2">
      <c r="A13" t="s">
        <v>128</v>
      </c>
      <c r="B13">
        <v>15</v>
      </c>
      <c r="C13">
        <v>6.5552697974937804E-2</v>
      </c>
      <c r="D13">
        <v>8.3108829492543403</v>
      </c>
      <c r="E13">
        <v>3</v>
      </c>
      <c r="F13">
        <v>18</v>
      </c>
      <c r="G13">
        <v>5.6350792227727001E-2</v>
      </c>
      <c r="H13">
        <v>3.9946483645409203E-2</v>
      </c>
      <c r="I13">
        <v>8.4044807742663402E-2</v>
      </c>
      <c r="J13">
        <v>0.39138595199531201</v>
      </c>
      <c r="K13" t="str">
        <f t="shared" si="0"/>
        <v>Lung</v>
      </c>
      <c r="L13" s="18" t="str">
        <f t="shared" si="1"/>
        <v>15</v>
      </c>
      <c r="M13" s="19" t="str">
        <f t="shared" si="2"/>
        <v>0.066</v>
      </c>
      <c r="N13" s="18" t="str">
        <f t="shared" si="3"/>
        <v>8 (3, 18)</v>
      </c>
      <c r="O13" s="18" t="str">
        <f t="shared" si="4"/>
        <v>0.06 (0.04, 0.08)</v>
      </c>
    </row>
    <row r="14" spans="1:15" x14ac:dyDescent="0.2">
      <c r="A14" t="s">
        <v>127</v>
      </c>
      <c r="B14">
        <v>144</v>
      </c>
      <c r="C14">
        <v>0.39194463703571503</v>
      </c>
      <c r="D14">
        <v>126.95677891496101</v>
      </c>
      <c r="E14">
        <v>102</v>
      </c>
      <c r="F14">
        <v>169</v>
      </c>
      <c r="G14">
        <v>0.36706259530540303</v>
      </c>
      <c r="H14">
        <v>0.32798009897698599</v>
      </c>
      <c r="I14">
        <v>0.41200872669858302</v>
      </c>
      <c r="J14">
        <v>0.77165317686458301</v>
      </c>
      <c r="K14" t="str">
        <f t="shared" si="0"/>
        <v>Prostate</v>
      </c>
      <c r="L14" s="18" t="str">
        <f t="shared" si="1"/>
        <v>144</v>
      </c>
      <c r="M14" s="19" t="str">
        <f t="shared" si="2"/>
        <v>0.392</v>
      </c>
      <c r="N14" s="18" t="str">
        <f t="shared" si="3"/>
        <v>127 (102, 169)</v>
      </c>
      <c r="O14" s="18" t="str">
        <f t="shared" si="4"/>
        <v>0.37 (0.33, 0.41)</v>
      </c>
    </row>
    <row r="15" spans="1:15" x14ac:dyDescent="0.2">
      <c r="A15" t="s">
        <v>129</v>
      </c>
      <c r="B15">
        <v>169</v>
      </c>
      <c r="C15">
        <v>0.27770763951396898</v>
      </c>
      <c r="D15">
        <v>149.46309486672601</v>
      </c>
      <c r="E15">
        <v>120</v>
      </c>
      <c r="F15">
        <v>192</v>
      </c>
      <c r="G15">
        <v>0.26589518100234999</v>
      </c>
      <c r="H15">
        <v>0.23794390606422999</v>
      </c>
      <c r="I15">
        <v>0.29132364536064698</v>
      </c>
      <c r="J15">
        <v>0.60217140155889104</v>
      </c>
      <c r="K15" t="str">
        <f t="shared" si="0"/>
        <v>Breast</v>
      </c>
      <c r="L15" s="18" t="str">
        <f t="shared" si="1"/>
        <v>169</v>
      </c>
      <c r="M15" s="19" t="str">
        <f t="shared" si="2"/>
        <v>0.278</v>
      </c>
      <c r="N15" s="18" t="str">
        <f t="shared" si="3"/>
        <v>149 (120, 192)</v>
      </c>
      <c r="O15" s="18" t="str">
        <f t="shared" si="4"/>
        <v>0.27 (0.24, 0.29)</v>
      </c>
    </row>
    <row r="19" spans="7:8" x14ac:dyDescent="0.2">
      <c r="H19" s="2"/>
    </row>
    <row r="21" spans="7:8" x14ac:dyDescent="0.2">
      <c r="G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T1_est_all</vt:lpstr>
      <vt:lpstr>est_bic</vt:lpstr>
      <vt:lpstr>Sheet2</vt:lpstr>
      <vt:lpstr>S1_samplesize</vt:lpstr>
      <vt:lpstr>S2_projection_identified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doraz</cp:lastModifiedBy>
  <dcterms:created xsi:type="dcterms:W3CDTF">2018-04-30T00:19:18Z</dcterms:created>
  <dcterms:modified xsi:type="dcterms:W3CDTF">2020-06-12T13:00:30Z</dcterms:modified>
</cp:coreProperties>
</file>