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yangdingshan\Desktop\"/>
    </mc:Choice>
  </mc:AlternateContent>
  <xr:revisionPtr revIDLastSave="0" documentId="13_ncr:1_{E8F5F276-2997-40E7-AF6B-FDA454614812}" xr6:coauthVersionLast="47" xr6:coauthVersionMax="47" xr10:uidLastSave="{00000000-0000-0000-0000-000000000000}"/>
  <bookViews>
    <workbookView xWindow="-945" yWindow="10702" windowWidth="21795" windowHeight="1297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2" l="1"/>
  <c r="B25" i="2" s="1"/>
  <c r="B40" i="1"/>
  <c r="F31" i="1"/>
  <c r="E31" i="1"/>
  <c r="D31" i="1"/>
  <c r="C31" i="1"/>
  <c r="B31" i="1"/>
  <c r="B25" i="1"/>
  <c r="F30" i="1"/>
  <c r="E30" i="1"/>
  <c r="D30" i="1"/>
  <c r="C30" i="1"/>
  <c r="B30" i="1"/>
  <c r="F24" i="1"/>
  <c r="F25" i="1"/>
  <c r="E25" i="1"/>
  <c r="D25" i="1"/>
  <c r="C25" i="1"/>
  <c r="E24" i="1"/>
  <c r="D24" i="1"/>
  <c r="C24" i="1"/>
  <c r="B24" i="1"/>
  <c r="C24" i="2" l="1"/>
  <c r="C25" i="2" s="1"/>
  <c r="B26" i="1"/>
  <c r="B32" i="1"/>
  <c r="D24" i="2" l="1"/>
  <c r="D25" i="2" s="1"/>
  <c r="B43" i="1"/>
  <c r="B44" i="1" s="1"/>
  <c r="E24" i="2" l="1"/>
  <c r="E25" i="2"/>
  <c r="F24" i="2"/>
  <c r="B30" i="2" l="1"/>
  <c r="F25" i="2"/>
  <c r="B26" i="2" s="1"/>
  <c r="B31" i="2" l="1"/>
  <c r="C30" i="2"/>
  <c r="D30" i="2" l="1"/>
  <c r="C31" i="2"/>
  <c r="E30" i="2" l="1"/>
  <c r="D31" i="2"/>
  <c r="F30" i="2" l="1"/>
  <c r="E31" i="2"/>
  <c r="B40" i="2" l="1"/>
  <c r="F31" i="2"/>
  <c r="B32" i="2" s="1"/>
  <c r="B43" i="2" l="1"/>
  <c r="B44" i="2" s="1"/>
</calcChain>
</file>

<file path=xl/sharedStrings.xml><?xml version="1.0" encoding="utf-8"?>
<sst xmlns="http://schemas.openxmlformats.org/spreadsheetml/2006/main" count="94" uniqueCount="40">
  <si>
    <t>自由现金流基数FCF。</t>
    <phoneticPr fontId="1" type="noConversion"/>
  </si>
  <si>
    <t>第一步：</t>
    <phoneticPr fontId="1" type="noConversion"/>
  </si>
  <si>
    <t>第二步：</t>
    <phoneticPr fontId="1" type="noConversion"/>
  </si>
  <si>
    <t>预估增长率</t>
    <phoneticPr fontId="1" type="noConversion"/>
  </si>
  <si>
    <t>乐观</t>
    <phoneticPr fontId="1" type="noConversion"/>
  </si>
  <si>
    <t>悲观</t>
    <phoneticPr fontId="1" type="noConversion"/>
  </si>
  <si>
    <t>1-5年</t>
    <phoneticPr fontId="1" type="noConversion"/>
  </si>
  <si>
    <t>5-10年</t>
    <phoneticPr fontId="1" type="noConversion"/>
  </si>
  <si>
    <t>10年后</t>
    <phoneticPr fontId="1" type="noConversion"/>
  </si>
  <si>
    <t>第三步：</t>
    <phoneticPr fontId="1" type="noConversion"/>
  </si>
  <si>
    <t>确定折现率</t>
    <phoneticPr fontId="1" type="noConversion"/>
  </si>
  <si>
    <t>基础数据</t>
    <phoneticPr fontId="1" type="noConversion"/>
  </si>
  <si>
    <t>本期报告净利润</t>
    <phoneticPr fontId="1" type="noConversion"/>
  </si>
  <si>
    <t>（亿元）</t>
    <phoneticPr fontId="1" type="noConversion"/>
  </si>
  <si>
    <t>基期自由现金流（FCF。）</t>
    <phoneticPr fontId="1" type="noConversion"/>
  </si>
  <si>
    <t>前5年</t>
    <phoneticPr fontId="1" type="noConversion"/>
  </si>
  <si>
    <t>6~10年</t>
    <phoneticPr fontId="1" type="noConversion"/>
  </si>
  <si>
    <t>永续</t>
    <phoneticPr fontId="1" type="noConversion"/>
  </si>
  <si>
    <t>增长率（g）</t>
    <phoneticPr fontId="1" type="noConversion"/>
  </si>
  <si>
    <t>折现率（r）</t>
    <phoneticPr fontId="1" type="noConversion"/>
  </si>
  <si>
    <t>年</t>
    <phoneticPr fontId="1" type="noConversion"/>
  </si>
  <si>
    <t>自由现金</t>
    <phoneticPr fontId="1" type="noConversion"/>
  </si>
  <si>
    <t>自由现金折现</t>
    <phoneticPr fontId="1" type="noConversion"/>
  </si>
  <si>
    <t>前5年自由现金折现合计</t>
    <phoneticPr fontId="1" type="noConversion"/>
  </si>
  <si>
    <t>前6~10年自由现金折现合计</t>
    <phoneticPr fontId="1" type="noConversion"/>
  </si>
  <si>
    <t>pv=FCFn+1/(r-g)(1+r)n</t>
    <phoneticPr fontId="1" type="noConversion"/>
  </si>
  <si>
    <t>FCFn+1</t>
    <phoneticPr fontId="1" type="noConversion"/>
  </si>
  <si>
    <t>第n+1年的自由现金流（即预测后第一年的现金流）</t>
    <phoneticPr fontId="1" type="noConversion"/>
  </si>
  <si>
    <t>r</t>
    <phoneticPr fontId="1" type="noConversion"/>
  </si>
  <si>
    <t>折现率</t>
    <phoneticPr fontId="1" type="noConversion"/>
  </si>
  <si>
    <t>g</t>
    <phoneticPr fontId="1" type="noConversion"/>
  </si>
  <si>
    <t>永续增长率</t>
    <phoneticPr fontId="1" type="noConversion"/>
  </si>
  <si>
    <t>永续现金流折现</t>
    <phoneticPr fontId="1" type="noConversion"/>
  </si>
  <si>
    <t>未来现金流折现合计</t>
    <phoneticPr fontId="1" type="noConversion"/>
  </si>
  <si>
    <t>公式</t>
    <phoneticPr fontId="1" type="noConversion"/>
  </si>
  <si>
    <t>流通股</t>
    <phoneticPr fontId="1" type="noConversion"/>
  </si>
  <si>
    <t>亿</t>
    <phoneticPr fontId="1" type="noConversion"/>
  </si>
  <si>
    <t>未来股价</t>
    <phoneticPr fontId="1" type="noConversion"/>
  </si>
  <si>
    <t>总结</t>
    <phoneticPr fontId="1" type="noConversion"/>
  </si>
  <si>
    <t>6-10年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</si>
</sst>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NumberFormat="1"/>
    <xf numFmtId="0" fontId="0" fillId="0" borderId="0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177" fontId="0" fillId="0" borderId="1" xfId="0" applyNumberFormat="1" applyBorder="1"/>
    <xf numFmtId="176" fontId="0" fillId="0" borderId="1" xfId="0" applyNumberFormat="1" applyBorder="1"/>
    <xf numFmtId="177" fontId="0" fillId="0" borderId="3" xfId="0" applyNumberFormat="1" applyBorder="1"/>
    <xf numFmtId="177" fontId="0" fillId="0" borderId="1" xfId="0" applyNumberForma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"/>
  <sheetViews>
    <sheetView workbookViewId="0">
      <selection activeCell="F11" sqref="A1:XFD1048576"/>
    </sheetView>
  </sheetViews>
  <sheetFormatPr defaultRowHeight="13.8" x14ac:dyDescent="0.25"/>
  <cols>
    <col min="1" max="1" width="25.33203125" customWidth="1"/>
    <col min="2" max="3" width="12.77734375" bestFit="1" customWidth="1"/>
  </cols>
  <sheetData>
    <row r="1" spans="1:4" x14ac:dyDescent="0.25">
      <c r="A1" t="s">
        <v>1</v>
      </c>
    </row>
    <row r="2" spans="1:4" x14ac:dyDescent="0.25">
      <c r="A2" t="s">
        <v>0</v>
      </c>
      <c r="B2">
        <v>862</v>
      </c>
    </row>
    <row r="3" spans="1:4" x14ac:dyDescent="0.25">
      <c r="A3" t="s">
        <v>2</v>
      </c>
    </row>
    <row r="4" spans="1:4" x14ac:dyDescent="0.25">
      <c r="A4" t="s">
        <v>3</v>
      </c>
    </row>
    <row r="5" spans="1:4" x14ac:dyDescent="0.25">
      <c r="A5" s="2"/>
      <c r="B5" s="2" t="s">
        <v>6</v>
      </c>
      <c r="C5" s="2" t="s">
        <v>7</v>
      </c>
      <c r="D5" s="2" t="s">
        <v>8</v>
      </c>
    </row>
    <row r="6" spans="1:4" x14ac:dyDescent="0.25">
      <c r="A6" s="2" t="s">
        <v>4</v>
      </c>
      <c r="B6" s="3">
        <v>0.12</v>
      </c>
      <c r="C6" s="3">
        <v>7.0000000000000007E-2</v>
      </c>
      <c r="D6" s="3">
        <v>0.03</v>
      </c>
    </row>
    <row r="7" spans="1:4" x14ac:dyDescent="0.25">
      <c r="A7" s="2" t="s">
        <v>5</v>
      </c>
      <c r="B7" s="3">
        <v>0.09</v>
      </c>
      <c r="C7" s="3">
        <v>0.05</v>
      </c>
      <c r="D7" s="3">
        <v>0.03</v>
      </c>
    </row>
    <row r="8" spans="1:4" x14ac:dyDescent="0.25">
      <c r="A8" t="s">
        <v>9</v>
      </c>
    </row>
    <row r="9" spans="1:4" x14ac:dyDescent="0.25">
      <c r="A9" t="s">
        <v>10</v>
      </c>
    </row>
    <row r="10" spans="1:4" x14ac:dyDescent="0.25">
      <c r="A10" s="4" t="s">
        <v>4</v>
      </c>
      <c r="B10" s="5">
        <v>0.08</v>
      </c>
    </row>
    <row r="11" spans="1:4" x14ac:dyDescent="0.25">
      <c r="A11" s="4" t="s">
        <v>5</v>
      </c>
      <c r="B11" s="5">
        <v>0.09</v>
      </c>
    </row>
    <row r="13" spans="1:4" x14ac:dyDescent="0.25">
      <c r="A13" s="9" t="s">
        <v>11</v>
      </c>
      <c r="B13" s="9"/>
      <c r="C13" s="9"/>
    </row>
    <row r="14" spans="1:4" x14ac:dyDescent="0.25">
      <c r="A14" s="2" t="s">
        <v>12</v>
      </c>
      <c r="B14" s="2" t="s">
        <v>13</v>
      </c>
      <c r="C14" s="2">
        <v>862</v>
      </c>
    </row>
    <row r="15" spans="1:4" x14ac:dyDescent="0.25">
      <c r="A15" s="2" t="s">
        <v>14</v>
      </c>
      <c r="B15" s="2" t="s">
        <v>13</v>
      </c>
      <c r="C15" s="2">
        <v>860</v>
      </c>
    </row>
    <row r="16" spans="1:4" x14ac:dyDescent="0.25">
      <c r="A16" s="2" t="s">
        <v>35</v>
      </c>
      <c r="B16" s="2" t="s">
        <v>36</v>
      </c>
      <c r="C16" s="2">
        <v>12.52</v>
      </c>
    </row>
    <row r="17" spans="1:6" x14ac:dyDescent="0.25">
      <c r="A17" s="7" t="s">
        <v>18</v>
      </c>
      <c r="B17" s="2" t="s">
        <v>15</v>
      </c>
      <c r="C17" s="3">
        <v>0.12</v>
      </c>
    </row>
    <row r="18" spans="1:6" x14ac:dyDescent="0.25">
      <c r="A18" s="7"/>
      <c r="B18" s="2" t="s">
        <v>16</v>
      </c>
      <c r="C18" s="3">
        <v>0.06</v>
      </c>
    </row>
    <row r="19" spans="1:6" x14ac:dyDescent="0.25">
      <c r="A19" s="7"/>
      <c r="B19" s="2" t="s">
        <v>17</v>
      </c>
      <c r="C19" s="3">
        <v>0.03</v>
      </c>
    </row>
    <row r="20" spans="1:6" x14ac:dyDescent="0.25">
      <c r="A20" s="7" t="s">
        <v>19</v>
      </c>
      <c r="B20" s="7"/>
      <c r="C20" s="3">
        <v>0.09</v>
      </c>
    </row>
    <row r="21" spans="1:6" x14ac:dyDescent="0.25">
      <c r="A21" s="11"/>
      <c r="B21" s="11"/>
      <c r="C21" s="12"/>
    </row>
    <row r="22" spans="1:6" x14ac:dyDescent="0.25">
      <c r="A22" s="6" t="s">
        <v>23</v>
      </c>
      <c r="B22" s="6"/>
      <c r="C22" s="6"/>
      <c r="D22" s="6"/>
      <c r="E22" s="6"/>
      <c r="F22" s="6"/>
    </row>
    <row r="23" spans="1:6" x14ac:dyDescent="0.25">
      <c r="A23" s="1" t="s">
        <v>20</v>
      </c>
      <c r="B23" s="2">
        <v>1</v>
      </c>
      <c r="C23" s="13">
        <v>2</v>
      </c>
      <c r="D23" s="2">
        <v>3</v>
      </c>
      <c r="E23" s="2">
        <v>4</v>
      </c>
      <c r="F23" s="2">
        <v>5</v>
      </c>
    </row>
    <row r="24" spans="1:6" x14ac:dyDescent="0.25">
      <c r="A24" s="1" t="s">
        <v>21</v>
      </c>
      <c r="B24" s="19">
        <f>C15*(1+C17)</f>
        <v>963.2</v>
      </c>
      <c r="C24" s="17">
        <f>B24*(1+C17)</f>
        <v>1078.7840000000001</v>
      </c>
      <c r="D24" s="19">
        <f>C24*(1+C17)</f>
        <v>1208.2380800000003</v>
      </c>
      <c r="E24" s="19">
        <f>D24*(1+C17)</f>
        <v>1353.2266496000004</v>
      </c>
      <c r="F24" s="19">
        <f>E24*(1+C17)</f>
        <v>1515.6138475520006</v>
      </c>
    </row>
    <row r="25" spans="1:6" x14ac:dyDescent="0.25">
      <c r="A25" s="1" t="s">
        <v>22</v>
      </c>
      <c r="B25" s="19">
        <f>B24/(1+C20)</f>
        <v>883.66972477064223</v>
      </c>
      <c r="C25" s="19">
        <f>C24/((1+C20)*(1+C20))</f>
        <v>907.99090985607268</v>
      </c>
      <c r="D25" s="19">
        <f>D24/((1+C20)*(1+C20)*(1+C20))</f>
        <v>932.98148535669861</v>
      </c>
      <c r="E25" s="19">
        <f>E24/((1+C20)*(1+C20)*(1+C20)*(1+C20))</f>
        <v>958.65987486192898</v>
      </c>
      <c r="F25" s="19">
        <f>F24/((1+C20)*(1+C20)*(1+C20)*(1+C20)*(1+C20))</f>
        <v>985.0450090324407</v>
      </c>
    </row>
    <row r="26" spans="1:6" x14ac:dyDescent="0.25">
      <c r="A26" s="1" t="s">
        <v>23</v>
      </c>
      <c r="B26" s="18">
        <f>SUM(B25:F25)</f>
        <v>4668.3470038777832</v>
      </c>
      <c r="C26" s="7"/>
      <c r="D26" s="7"/>
      <c r="E26" s="7"/>
      <c r="F26" s="7"/>
    </row>
    <row r="27" spans="1:6" x14ac:dyDescent="0.25">
      <c r="C27" s="10"/>
    </row>
    <row r="28" spans="1:6" x14ac:dyDescent="0.25">
      <c r="A28" s="6" t="s">
        <v>24</v>
      </c>
      <c r="B28" s="6"/>
      <c r="C28" s="6"/>
      <c r="D28" s="6"/>
      <c r="E28" s="6"/>
      <c r="F28" s="6"/>
    </row>
    <row r="29" spans="1:6" x14ac:dyDescent="0.25">
      <c r="A29" s="1" t="s">
        <v>20</v>
      </c>
      <c r="B29" s="19">
        <v>6</v>
      </c>
      <c r="C29" s="17">
        <v>7</v>
      </c>
      <c r="D29" s="19">
        <v>8</v>
      </c>
      <c r="E29" s="19">
        <v>9</v>
      </c>
      <c r="F29" s="19">
        <v>10</v>
      </c>
    </row>
    <row r="30" spans="1:6" x14ac:dyDescent="0.25">
      <c r="A30" s="1" t="s">
        <v>21</v>
      </c>
      <c r="B30" s="19">
        <f>F24*(1+C18)</f>
        <v>1606.5506784051208</v>
      </c>
      <c r="C30" s="17">
        <f>B30*(1+C18)</f>
        <v>1702.9437191094282</v>
      </c>
      <c r="D30" s="19">
        <f>C30*(1+C18)</f>
        <v>1805.120342255994</v>
      </c>
      <c r="E30" s="19">
        <f>D30*(1+C18)</f>
        <v>1913.4275627913537</v>
      </c>
      <c r="F30" s="19">
        <f>E30*(1+C18)</f>
        <v>2028.233216558835</v>
      </c>
    </row>
    <row r="31" spans="1:6" x14ac:dyDescent="0.25">
      <c r="A31" s="1" t="s">
        <v>22</v>
      </c>
      <c r="B31" s="19">
        <f>B30/((1+C20)*(1+C20)*(1+C20)*(1+C20)*(1+C20)*(1+C20))</f>
        <v>957.93367850861216</v>
      </c>
      <c r="C31" s="19">
        <f>C30/((1+C20)*(1+C20)*(1+C20)*(1+C20)*(1+C20)*(1+C20)*(1+C20))</f>
        <v>931.56853139369616</v>
      </c>
      <c r="D31" s="19">
        <f>D30/((1+C20)*(1+C20)*(1+C20)*(1+C20)*(1+C20)*(1+C20)*(1+C20)*(1+C20))</f>
        <v>905.92903052964948</v>
      </c>
      <c r="E31" s="19">
        <f>E30/((1+C20)*(1+C20)*(1+C20)*(1+C20)*(1+C20)*(1+C20)*(1+C20)*(1+C20)*(1+C20))</f>
        <v>880.99520400131053</v>
      </c>
      <c r="F31" s="19">
        <f>F30/((1+C20)*(1+C20)*(1+C20)*(1+C20)*(1+C20)*(1+C20)*(1+C20)*(1+C20)*(1+C20)*(1+C20))</f>
        <v>856.74762957925611</v>
      </c>
    </row>
    <row r="32" spans="1:6" x14ac:dyDescent="0.25">
      <c r="A32" s="1" t="s">
        <v>23</v>
      </c>
      <c r="B32" s="18">
        <f>SUM(B31:F31)</f>
        <v>4533.1740740125242</v>
      </c>
      <c r="C32" s="18"/>
      <c r="D32" s="18"/>
      <c r="E32" s="18"/>
      <c r="F32" s="18"/>
    </row>
    <row r="34" spans="1:2" x14ac:dyDescent="0.25">
      <c r="A34" t="s">
        <v>34</v>
      </c>
    </row>
    <row r="35" spans="1:2" x14ac:dyDescent="0.25">
      <c r="A35" t="s">
        <v>25</v>
      </c>
    </row>
    <row r="36" spans="1:2" x14ac:dyDescent="0.25">
      <c r="A36" t="s">
        <v>26</v>
      </c>
      <c r="B36" t="s">
        <v>27</v>
      </c>
    </row>
    <row r="37" spans="1:2" x14ac:dyDescent="0.25">
      <c r="A37" t="s">
        <v>28</v>
      </c>
      <c r="B37" t="s">
        <v>29</v>
      </c>
    </row>
    <row r="38" spans="1:2" x14ac:dyDescent="0.25">
      <c r="A38" t="s">
        <v>30</v>
      </c>
      <c r="B38" t="s">
        <v>31</v>
      </c>
    </row>
    <row r="40" spans="1:2" x14ac:dyDescent="0.25">
      <c r="A40" s="14" t="s">
        <v>32</v>
      </c>
      <c r="B40" s="14">
        <f>(F30*(1+C19))/((C20-C19)*((1+C20)*(1+C20)*(1+C20)*(1+C20)*(1+C20)*(1+C20)*(1+C20)*(1+C20)*(1+C20)*(1+C20)))</f>
        <v>14707.500974443898</v>
      </c>
    </row>
    <row r="41" spans="1:2" x14ac:dyDescent="0.25">
      <c r="A41" s="16"/>
      <c r="B41" s="16"/>
    </row>
    <row r="42" spans="1:2" x14ac:dyDescent="0.25">
      <c r="A42" s="8" t="s">
        <v>38</v>
      </c>
      <c r="B42" s="8"/>
    </row>
    <row r="43" spans="1:2" x14ac:dyDescent="0.25">
      <c r="A43" s="1" t="s">
        <v>33</v>
      </c>
      <c r="B43" s="14">
        <f>B26+B32+B40</f>
        <v>23909.022052334207</v>
      </c>
    </row>
    <row r="44" spans="1:2" x14ac:dyDescent="0.25">
      <c r="A44" s="1" t="s">
        <v>37</v>
      </c>
      <c r="B44" s="15">
        <f>B43/C16</f>
        <v>1909.6662981097611</v>
      </c>
    </row>
  </sheetData>
  <mergeCells count="8">
    <mergeCell ref="B32:F32"/>
    <mergeCell ref="A42:B42"/>
    <mergeCell ref="A17:A19"/>
    <mergeCell ref="A20:B20"/>
    <mergeCell ref="A13:C13"/>
    <mergeCell ref="B26:F26"/>
    <mergeCell ref="A22:F22"/>
    <mergeCell ref="A28:F2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75824-9D02-47F1-9320-53B47557A6A8}">
  <dimension ref="A1:F44"/>
  <sheetViews>
    <sheetView tabSelected="1" topLeftCell="A25" workbookViewId="0">
      <selection activeCell="F40" sqref="F40"/>
    </sheetView>
  </sheetViews>
  <sheetFormatPr defaultRowHeight="13.8" x14ac:dyDescent="0.25"/>
  <cols>
    <col min="1" max="1" width="25.33203125" customWidth="1"/>
    <col min="2" max="3" width="12.77734375" bestFit="1" customWidth="1"/>
  </cols>
  <sheetData>
    <row r="1" spans="1:4" x14ac:dyDescent="0.25">
      <c r="A1" t="s">
        <v>1</v>
      </c>
    </row>
    <row r="2" spans="1:4" x14ac:dyDescent="0.25">
      <c r="A2" t="s">
        <v>0</v>
      </c>
      <c r="B2">
        <v>862</v>
      </c>
    </row>
    <row r="3" spans="1:4" x14ac:dyDescent="0.25">
      <c r="A3" t="s">
        <v>2</v>
      </c>
    </row>
    <row r="4" spans="1:4" x14ac:dyDescent="0.25">
      <c r="A4" t="s">
        <v>3</v>
      </c>
    </row>
    <row r="5" spans="1:4" x14ac:dyDescent="0.25">
      <c r="A5" s="2"/>
      <c r="B5" s="2" t="s">
        <v>6</v>
      </c>
      <c r="C5" s="2" t="s">
        <v>39</v>
      </c>
      <c r="D5" s="2" t="s">
        <v>8</v>
      </c>
    </row>
    <row r="6" spans="1:4" x14ac:dyDescent="0.25">
      <c r="A6" s="2" t="s">
        <v>4</v>
      </c>
      <c r="B6" s="3">
        <v>0.12</v>
      </c>
      <c r="C6" s="3">
        <v>7.0000000000000007E-2</v>
      </c>
      <c r="D6" s="3">
        <v>0.03</v>
      </c>
    </row>
    <row r="7" spans="1:4" x14ac:dyDescent="0.25">
      <c r="A7" s="2" t="s">
        <v>5</v>
      </c>
      <c r="B7" s="3">
        <v>0.09</v>
      </c>
      <c r="C7" s="3">
        <v>0.05</v>
      </c>
      <c r="D7" s="3">
        <v>0.03</v>
      </c>
    </row>
    <row r="8" spans="1:4" x14ac:dyDescent="0.25">
      <c r="A8" t="s">
        <v>9</v>
      </c>
    </row>
    <row r="9" spans="1:4" x14ac:dyDescent="0.25">
      <c r="A9" t="s">
        <v>10</v>
      </c>
    </row>
    <row r="10" spans="1:4" x14ac:dyDescent="0.25">
      <c r="A10" s="4" t="s">
        <v>4</v>
      </c>
      <c r="B10" s="5">
        <v>0.08</v>
      </c>
    </row>
    <row r="11" spans="1:4" x14ac:dyDescent="0.25">
      <c r="A11" s="4" t="s">
        <v>5</v>
      </c>
      <c r="B11" s="5">
        <v>0.09</v>
      </c>
    </row>
    <row r="13" spans="1:4" x14ac:dyDescent="0.25">
      <c r="A13" s="9" t="s">
        <v>11</v>
      </c>
      <c r="B13" s="9"/>
      <c r="C13" s="9"/>
    </row>
    <row r="14" spans="1:4" x14ac:dyDescent="0.25">
      <c r="A14" s="2" t="s">
        <v>12</v>
      </c>
      <c r="B14" s="2" t="s">
        <v>13</v>
      </c>
      <c r="C14" s="2">
        <v>40</v>
      </c>
    </row>
    <row r="15" spans="1:4" x14ac:dyDescent="0.25">
      <c r="A15" s="2" t="s">
        <v>14</v>
      </c>
      <c r="B15" s="2" t="s">
        <v>13</v>
      </c>
      <c r="C15" s="2">
        <v>40</v>
      </c>
    </row>
    <row r="16" spans="1:4" x14ac:dyDescent="0.25">
      <c r="A16" s="2" t="s">
        <v>35</v>
      </c>
      <c r="B16" s="2" t="s">
        <v>36</v>
      </c>
      <c r="C16" s="2">
        <v>18.61</v>
      </c>
    </row>
    <row r="17" spans="1:6" x14ac:dyDescent="0.25">
      <c r="A17" s="7" t="s">
        <v>18</v>
      </c>
      <c r="B17" s="2" t="s">
        <v>15</v>
      </c>
      <c r="C17" s="3">
        <v>0.12</v>
      </c>
    </row>
    <row r="18" spans="1:6" x14ac:dyDescent="0.25">
      <c r="A18" s="7"/>
      <c r="B18" s="2" t="s">
        <v>16</v>
      </c>
      <c r="C18" s="3">
        <v>0.1</v>
      </c>
    </row>
    <row r="19" spans="1:6" x14ac:dyDescent="0.25">
      <c r="A19" s="7"/>
      <c r="B19" s="2" t="s">
        <v>17</v>
      </c>
      <c r="C19" s="3">
        <v>0.03</v>
      </c>
    </row>
    <row r="20" spans="1:6" x14ac:dyDescent="0.25">
      <c r="A20" s="7" t="s">
        <v>19</v>
      </c>
      <c r="B20" s="7"/>
      <c r="C20" s="3">
        <v>0.08</v>
      </c>
    </row>
    <row r="21" spans="1:6" x14ac:dyDescent="0.25">
      <c r="A21" s="11"/>
      <c r="B21" s="11"/>
      <c r="C21" s="12"/>
    </row>
    <row r="22" spans="1:6" x14ac:dyDescent="0.25">
      <c r="A22" s="6" t="s">
        <v>23</v>
      </c>
      <c r="B22" s="6"/>
      <c r="C22" s="6"/>
      <c r="D22" s="6"/>
      <c r="E22" s="6"/>
      <c r="F22" s="6"/>
    </row>
    <row r="23" spans="1:6" x14ac:dyDescent="0.25">
      <c r="A23" s="1" t="s">
        <v>20</v>
      </c>
      <c r="B23" s="2">
        <v>1</v>
      </c>
      <c r="C23" s="13">
        <v>2</v>
      </c>
      <c r="D23" s="2">
        <v>3</v>
      </c>
      <c r="E23" s="2">
        <v>4</v>
      </c>
      <c r="F23" s="2">
        <v>5</v>
      </c>
    </row>
    <row r="24" spans="1:6" x14ac:dyDescent="0.25">
      <c r="A24" s="1" t="s">
        <v>21</v>
      </c>
      <c r="B24" s="19">
        <f>C15*(1+C17)</f>
        <v>44.800000000000004</v>
      </c>
      <c r="C24" s="17">
        <f>B24*(1+C17)</f>
        <v>50.176000000000009</v>
      </c>
      <c r="D24" s="19">
        <f>C24*(1+C17)</f>
        <v>56.197120000000012</v>
      </c>
      <c r="E24" s="19">
        <f>D24*(1+C17)</f>
        <v>62.940774400000016</v>
      </c>
      <c r="F24" s="19">
        <f>E24*(1+C17)</f>
        <v>70.493667328000029</v>
      </c>
    </row>
    <row r="25" spans="1:6" x14ac:dyDescent="0.25">
      <c r="A25" s="1" t="s">
        <v>22</v>
      </c>
      <c r="B25" s="19">
        <f>B24/(1+C20)</f>
        <v>41.481481481481481</v>
      </c>
      <c r="C25" s="19">
        <f>C24/((1+C20)*(1+C20))</f>
        <v>43.017832647462278</v>
      </c>
      <c r="D25" s="19">
        <f>D24/((1+C20)*(1+C20)*(1+C20))</f>
        <v>44.611085708479401</v>
      </c>
      <c r="E25" s="19">
        <f>E24/((1+C20)*(1+C20)*(1+C20)*(1+C20))</f>
        <v>46.263348142126787</v>
      </c>
      <c r="F25" s="19">
        <f>F24/((1+C20)*(1+C20)*(1+C20)*(1+C20)*(1+C20))</f>
        <v>47.976805480724082</v>
      </c>
    </row>
    <row r="26" spans="1:6" x14ac:dyDescent="0.25">
      <c r="A26" s="1" t="s">
        <v>23</v>
      </c>
      <c r="B26" s="18">
        <f>SUM(B25:F25)</f>
        <v>223.350553460274</v>
      </c>
      <c r="C26" s="7"/>
      <c r="D26" s="7"/>
      <c r="E26" s="7"/>
      <c r="F26" s="7"/>
    </row>
    <row r="27" spans="1:6" x14ac:dyDescent="0.25">
      <c r="C27" s="10"/>
    </row>
    <row r="28" spans="1:6" x14ac:dyDescent="0.25">
      <c r="A28" s="6" t="s">
        <v>24</v>
      </c>
      <c r="B28" s="6"/>
      <c r="C28" s="6"/>
      <c r="D28" s="6"/>
      <c r="E28" s="6"/>
      <c r="F28" s="6"/>
    </row>
    <row r="29" spans="1:6" x14ac:dyDescent="0.25">
      <c r="A29" s="1" t="s">
        <v>20</v>
      </c>
      <c r="B29" s="19">
        <v>6</v>
      </c>
      <c r="C29" s="17">
        <v>7</v>
      </c>
      <c r="D29" s="19">
        <v>8</v>
      </c>
      <c r="E29" s="19">
        <v>9</v>
      </c>
      <c r="F29" s="19">
        <v>10</v>
      </c>
    </row>
    <row r="30" spans="1:6" x14ac:dyDescent="0.25">
      <c r="A30" s="1" t="s">
        <v>21</v>
      </c>
      <c r="B30" s="19">
        <f>F24*(1+C18)</f>
        <v>77.543034060800039</v>
      </c>
      <c r="C30" s="17">
        <f>B30*(1+C18)</f>
        <v>85.297337466880052</v>
      </c>
      <c r="D30" s="19">
        <f>C30*(1+C18)</f>
        <v>93.827071213568061</v>
      </c>
      <c r="E30" s="19">
        <f>D30*(1+C18)</f>
        <v>103.20977833492488</v>
      </c>
      <c r="F30" s="19">
        <f>E30*(1+C18)</f>
        <v>113.53075616841737</v>
      </c>
    </row>
    <row r="31" spans="1:6" x14ac:dyDescent="0.25">
      <c r="A31" s="1" t="s">
        <v>22</v>
      </c>
      <c r="B31" s="19">
        <f>B30/((1+C20)*(1+C20)*(1+C20)*(1+C20)*(1+C20)*(1+C20))</f>
        <v>48.865264841478229</v>
      </c>
      <c r="C31" s="19">
        <f>C30/((1+C20)*(1+C20)*(1+C20)*(1+C20)*(1+C20)*(1+C20)*(1+C20))</f>
        <v>49.770177153357459</v>
      </c>
      <c r="D31" s="19">
        <f>D30/((1+C20)*(1+C20)*(1+C20)*(1+C20)*(1+C20)*(1+C20)*(1+C20)*(1+C20))</f>
        <v>50.691847100641851</v>
      </c>
      <c r="E31" s="19">
        <f>E30/((1+C20)*(1+C20)*(1+C20)*(1+C20)*(1+C20)*(1+C20)*(1+C20)*(1+C20)*(1+C20))</f>
        <v>51.630585009912998</v>
      </c>
      <c r="F31" s="19">
        <f>F30/((1+C20)*(1+C20)*(1+C20)*(1+C20)*(1+C20)*(1+C20)*(1+C20)*(1+C20)*(1+C20)*(1+C20))</f>
        <v>52.586706954541015</v>
      </c>
    </row>
    <row r="32" spans="1:6" x14ac:dyDescent="0.25">
      <c r="A32" s="1" t="s">
        <v>23</v>
      </c>
      <c r="B32" s="18">
        <f>SUM(B31:F31)</f>
        <v>253.54458105993155</v>
      </c>
      <c r="C32" s="18"/>
      <c r="D32" s="18"/>
      <c r="E32" s="18"/>
      <c r="F32" s="18"/>
    </row>
    <row r="34" spans="1:2" x14ac:dyDescent="0.25">
      <c r="A34" t="s">
        <v>34</v>
      </c>
    </row>
    <row r="35" spans="1:2" x14ac:dyDescent="0.25">
      <c r="A35" t="s">
        <v>25</v>
      </c>
    </row>
    <row r="36" spans="1:2" x14ac:dyDescent="0.25">
      <c r="A36" t="s">
        <v>26</v>
      </c>
      <c r="B36" t="s">
        <v>27</v>
      </c>
    </row>
    <row r="37" spans="1:2" x14ac:dyDescent="0.25">
      <c r="A37" t="s">
        <v>28</v>
      </c>
      <c r="B37" t="s">
        <v>29</v>
      </c>
    </row>
    <row r="38" spans="1:2" x14ac:dyDescent="0.25">
      <c r="A38" t="s">
        <v>30</v>
      </c>
      <c r="B38" t="s">
        <v>31</v>
      </c>
    </row>
    <row r="40" spans="1:2" x14ac:dyDescent="0.25">
      <c r="A40" s="14" t="s">
        <v>32</v>
      </c>
      <c r="B40" s="14">
        <f>(F30*(1+C19))/((C20-C19)*((1+C20)*(1+C20)*(1+C20)*(1+C20)*(1+C20)*(1+C20)*(1+C20)*(1+C20)*(1+C20)*(1+C20)))</f>
        <v>1083.2861632635449</v>
      </c>
    </row>
    <row r="41" spans="1:2" x14ac:dyDescent="0.25">
      <c r="A41" s="16"/>
      <c r="B41" s="16"/>
    </row>
    <row r="42" spans="1:2" x14ac:dyDescent="0.25">
      <c r="A42" s="8" t="s">
        <v>38</v>
      </c>
      <c r="B42" s="8"/>
    </row>
    <row r="43" spans="1:2" x14ac:dyDescent="0.25">
      <c r="A43" s="1" t="s">
        <v>33</v>
      </c>
      <c r="B43" s="14">
        <f>B26+B32+B40</f>
        <v>1560.1812977837506</v>
      </c>
    </row>
    <row r="44" spans="1:2" x14ac:dyDescent="0.25">
      <c r="A44" s="1" t="s">
        <v>37</v>
      </c>
      <c r="B44" s="15">
        <f>B43/C16</f>
        <v>83.83564200879907</v>
      </c>
    </row>
  </sheetData>
  <mergeCells count="8">
    <mergeCell ref="B32:F32"/>
    <mergeCell ref="A42:B42"/>
    <mergeCell ref="A13:C13"/>
    <mergeCell ref="A17:A19"/>
    <mergeCell ref="A20:B20"/>
    <mergeCell ref="A22:F22"/>
    <mergeCell ref="B26:F26"/>
    <mergeCell ref="A28:F2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 yang</dc:creator>
  <cp:lastModifiedBy>ding yang</cp:lastModifiedBy>
  <dcterms:created xsi:type="dcterms:W3CDTF">2015-06-05T18:19:34Z</dcterms:created>
  <dcterms:modified xsi:type="dcterms:W3CDTF">2025-09-19T06:33:20Z</dcterms:modified>
</cp:coreProperties>
</file>