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10" windowHeight="15420"/>
  </bookViews>
  <sheets>
    <sheet name="Patentics" sheetId="1" r:id="rId1"/>
  </sheets>
  <definedNames>
    <definedName name="_xlnm._FilterDatabase" localSheetId="0" hidden="1">Patentics!$A$2:$AI$359</definedName>
  </definedNames>
  <calcPr calcId="144525"/>
</workbook>
</file>

<file path=xl/sharedStrings.xml><?xml version="1.0" encoding="utf-8"?>
<sst xmlns="http://schemas.openxmlformats.org/spreadsheetml/2006/main" count="6464" uniqueCount="1225">
  <si>
    <t/>
  </si>
  <si>
    <t>公开号</t>
  </si>
  <si>
    <t>申请号</t>
  </si>
  <si>
    <t>首图</t>
  </si>
  <si>
    <t>标题</t>
  </si>
  <si>
    <t>摘要</t>
  </si>
  <si>
    <t>申请人</t>
  </si>
  <si>
    <t>标准申请人</t>
  </si>
  <si>
    <t>发明人</t>
  </si>
  <si>
    <t>第一发明人</t>
  </si>
  <si>
    <t>优先权日</t>
  </si>
  <si>
    <t>申请日</t>
  </si>
  <si>
    <t>公开日</t>
  </si>
  <si>
    <t>国际分类</t>
  </si>
  <si>
    <t>国际主分类</t>
  </si>
  <si>
    <t>专利度</t>
  </si>
  <si>
    <t>独权度</t>
  </si>
  <si>
    <t>方法度</t>
  </si>
  <si>
    <t>特征度</t>
  </si>
  <si>
    <t>专利类型</t>
  </si>
  <si>
    <t>优先权国家</t>
  </si>
  <si>
    <t>引用数</t>
  </si>
  <si>
    <t>自引用数</t>
  </si>
  <si>
    <t>非自引用数</t>
  </si>
  <si>
    <t>引用公司数</t>
  </si>
  <si>
    <t>被引用数</t>
  </si>
  <si>
    <t>影响因子</t>
  </si>
  <si>
    <t>被自引用</t>
  </si>
  <si>
    <t>非被自引用数</t>
  </si>
  <si>
    <t>被引用公司数</t>
  </si>
  <si>
    <t>被引用国家数</t>
  </si>
  <si>
    <t>同族数</t>
  </si>
  <si>
    <t>同族国家数</t>
  </si>
  <si>
    <t>等级</t>
  </si>
  <si>
    <t>相关度</t>
  </si>
  <si>
    <t>法律状态</t>
  </si>
  <si>
    <t>CN202011567126.9</t>
  </si>
  <si>
    <t>视频检索方法及视频检索映射关系生成方法、装置</t>
  </si>
  <si>
    <t>本申请涉及一种视频检索方法及视频检索映射关系生成方法、装置。本申请提供的视频检索方法包括：获取检索指令，检索指令中携带检索信息；获取检索信息对应的目标章以及目标章中的目标节；根据目标节对应的文字描述序列以及基于章节属性的映射关系，得到目标帧图片。本申请提供的视频检索映射关系生成方法包括：采用特征提取模型对视频流中的各个帧图片进行特征提取操作，得到每个帧图片对应的关键特征序列；将关键特征序列输入至文字序列提取模型，得到每个帧图片对应的文字描述序列；根据每个帧图片对应的文字描述序列，构建映射关系。采用上述视频检索方法及视频检索映射关系生成方法，能够提高视频检索的效率，并且人机交互更智能。</t>
  </si>
  <si>
    <t>中科寒武纪科技股份有限公司</t>
  </si>
  <si>
    <t>不公告发明人</t>
  </si>
  <si>
    <t>2018/05/25</t>
  </si>
  <si>
    <t>2021/04/02</t>
  </si>
  <si>
    <t>G06F 16/783</t>
  </si>
  <si>
    <t>发明公布</t>
  </si>
  <si>
    <t>CN</t>
  </si>
  <si>
    <t>0.0</t>
  </si>
  <si>
    <t>公开</t>
  </si>
  <si>
    <t>CN202022019640.0</t>
  </si>
  <si>
    <t>一种加速单元以及电子设备</t>
  </si>
  <si>
    <t>本披露涉及一种加速单元、加速组件、加速装置以及电子设备。其中该加速单元可以包括在组合处理装置中，该组合处理装置还可以包括互联接口和其他处理装置。所述加速单元与其他处理装置进行交互，共同完成用户指定的计算操作。组合处理装置还可以包括存储装置，该存储装置分别与加速单元和其他处理装置连接，用于该加速单元和其他处理装置的数据服务。借助于本披露的内容，实现高速处理海量数据。</t>
  </si>
  <si>
    <t>2020/09/15</t>
  </si>
  <si>
    <t>2021/03/30</t>
  </si>
  <si>
    <t>G06F 15/167|G06F 15/173</t>
  </si>
  <si>
    <t>G06F 15/167</t>
  </si>
  <si>
    <t>实用新型</t>
  </si>
  <si>
    <t>有效</t>
  </si>
  <si>
    <t>CN202022019564.3</t>
  </si>
  <si>
    <t>一种加速组件、加速装置以及电子设备</t>
  </si>
  <si>
    <t>CN201910830238.X</t>
  </si>
  <si>
    <t>数据处理方法、相关设备及计算机可读介质</t>
  </si>
  <si>
    <t>本发明实施例公开了一种数据处理方法、相关设备及计算机可读介质，其中，相关设备中的计算设备，包括：包括处理器、存储器以及总线，所述处理器和所述存储器通过所述总线连接，所述存储器用于存储指令，所述处理器用于调用所述存储器中存储的指令，用于执行特定的数据处理方法，以提升数据处理性能和效率。</t>
  </si>
  <si>
    <t>2019/09/02</t>
  </si>
  <si>
    <t>2021/03/05</t>
  </si>
  <si>
    <t>G06F  9/30</t>
  </si>
  <si>
    <t>CN201910830237.5</t>
  </si>
  <si>
    <t>数据块拼接方法、相关设备及计算机可读介质</t>
  </si>
  <si>
    <t>本发明实施例公开了一种计算设备，包括：包括处理器、存储器以及总线，所述处理器和所述存储器通过所述总线连接，所述存储器用于存储指令，所述处理器用于调用所述存储器中存储的指令，用于执行特定的数据块拼接方法，以提升数据块拼接的效率。</t>
  </si>
  <si>
    <t>G06N 20/00</t>
  </si>
  <si>
    <t>CN201910830236.0</t>
  </si>
  <si>
    <t>本发明实施例公开了一种数据处理方法、相关设备及计算机可读介质，其中，计算设备包括：包括处理器、存储器以及总线，所述处理器和所述存储器通过所述总线连接，所述存储器用于存储指令，所述处理器用于调用所述存储器中存储的指令，用于执行特定的数据处理方法，以提升数据处理的效率。</t>
  </si>
  <si>
    <t>G06F  9/30|G06N  3/04|G06N  3/08</t>
  </si>
  <si>
    <t>CN201910829879.3</t>
  </si>
  <si>
    <t>本发明实施例公开了一种数据处理方法、相关设备及计算机可读介质，其中，相关设备中的计算设备，包括：包括处理器、存储器以及总线，所述处理器和所述存储器通过所述总线连接，所述存储器用于存储指令，所述处理器用于调用所述存储器中存储的指令，用于执行特定的数据处理方法，以适应不同规模的数据运算，提升数据处理的实用性。</t>
  </si>
  <si>
    <t>CN201910829878.9</t>
  </si>
  <si>
    <t>指令跳转方法、相关设备及计算机可读介质</t>
  </si>
  <si>
    <t>本发明实施例公开了一种计算设备，包括：包括处理器、存储器以及总线，所述处理器和所述存储器通过所述总线连接，所述存储器用于存储指令，所述处理器用于调用所述存储器中存储的指令，用于执行特定的数据处理方法，以适应不同规模的数据运算，提升数据处理的实用性。</t>
  </si>
  <si>
    <t>G06F  9/30|G06F  9/38</t>
  </si>
  <si>
    <t>CN201910829877.4</t>
  </si>
  <si>
    <t>本发明实施例公开了一种计算设备，包括：包括处理器、存储器以及总线，所述处理器和所述存储器通过所述总线连接，所述存储器用于存储指令，所述处理器用于调用所述存储器中存储的指令，用于执行特定的数据处理方法，以提升数据处理性能和效率。</t>
  </si>
  <si>
    <t>CN202011328010.X</t>
  </si>
  <si>
    <t>一种数据处理装置、数据处理方法及相关产品</t>
  </si>
  <si>
    <t>本披露公开了一种数据处理装置、芯片、板块和数据处理方法。该数据处理装置可以作为计算装置包括在组合处理装置中，该组合处理装置还可以包括接口装置和其他处理装置。该计算装置与其他处理装置进行交互，共同完成用户指定的计算操作。组合处理装置还可以包括存储装置，该存储装置分别与计算装置和其他处理装置连接，用于存储该计算装置和其他处理装置的数据。本披露的方案对特定规模的多维数组的转置操作进行优化，提高了转置处理效率。</t>
  </si>
  <si>
    <t>2020/11/24</t>
  </si>
  <si>
    <t>2021/02/26</t>
  </si>
  <si>
    <t>CN201910786452.X</t>
  </si>
  <si>
    <t>数据处理方法、装置、计算机设备和存储介质</t>
  </si>
  <si>
    <t>本公开涉及一种数据处理方法、装置、计算机设备和存储介质。所述计算机设备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训练过程中的运算效率。</t>
  </si>
  <si>
    <t>2019/08/23</t>
  </si>
  <si>
    <t>G06F  8/41|G06N  3/063|G06N  3/08</t>
  </si>
  <si>
    <t>G06F  8/41</t>
  </si>
  <si>
    <t>CN202011035396.5</t>
  </si>
  <si>
    <t>一种神经网络maxout层计算装置</t>
  </si>
  <si>
    <t>本发明提供了一种maxout层运算装置，用于根据maxout层运算指令执行maxout层运算，其特征在于，包括连接到存储模块的maxout层运算模块，maxout层运算模块包括：寄存器单元，用于存储maxout层输入数据地址，maxout层输入数据地址为maxout层输入数据在存储模块中的存储地址；加载/存储单元，根据maxout层运算指令对应的maxout层输入数据地址从存储模块获取相应的maxout层输入数据；剪枝单元，对按特征优先存放的maxout层输入数据在特征维度上进行压缩，得到剪枝数据；以及运算单元，根据maxout层运算指令对剪枝数据执行相应运算以得到maxout层运算结果。</t>
  </si>
  <si>
    <t>韩栋 |
郭崎 |
陈天石 |
陈云霁</t>
  </si>
  <si>
    <t>韩栋</t>
  </si>
  <si>
    <t>2016/04/19</t>
  </si>
  <si>
    <t>2021/02/09</t>
  </si>
  <si>
    <t>G06N  3/08|G06N  3/04</t>
  </si>
  <si>
    <t>G06N  3/08</t>
  </si>
  <si>
    <t>CN201910738961.5</t>
  </si>
  <si>
    <t>跟踪程序函数执行的方法、装置和计算机设备</t>
  </si>
  <si>
    <t>本申请实施例公开了一种跟踪程序函数执行的方法、装置、计算机设备，通过修改全局偏移量表中的预设地址项的内容，实现对调用函数的执行进行跟踪。</t>
  </si>
  <si>
    <t>2019/08/09</t>
  </si>
  <si>
    <t>G06F 21/57</t>
  </si>
  <si>
    <t>CN201910735622.1</t>
  </si>
  <si>
    <t>测试方法、装置及相关产品</t>
  </si>
  <si>
    <t>本公开涉及测试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</si>
  <si>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G06F 11/22|G06F  8/41</t>
  </si>
  <si>
    <t>G06F 11/22</t>
  </si>
  <si>
    <t>CN201910705028.8</t>
  </si>
  <si>
    <t>内存操作记录方法、装置和计算机设备</t>
  </si>
  <si>
    <t>本申请实施例公开了一种内存操作记录方法、装置、计算机设备和存储介质，通过计数器对内存分配申请过程中的内存进行计数，从而，减少内存申请记录的日志量，进而可减少日志文件的内存大小。</t>
  </si>
  <si>
    <t>2019/07/31</t>
  </si>
  <si>
    <t>2021/02/02</t>
  </si>
  <si>
    <t>G06F 11/34|G06F 11/30</t>
  </si>
  <si>
    <t>G06F 11/34</t>
  </si>
  <si>
    <t>CN201910703662.8</t>
  </si>
  <si>
    <t>数据处理方法及装置以及相关产品</t>
  </si>
  <si>
    <t>本公开涉及一种数据处理方法及装置以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</si>
  <si>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G06F 15/78|G06F  9/30</t>
  </si>
  <si>
    <t>G06F 15/78</t>
  </si>
  <si>
    <t>CN201910702813.8</t>
  </si>
  <si>
    <t>神经网络量化方法、装置、芯片、电子设备及板卡</t>
  </si>
  <si>
    <t>本公开涉及神经网络量化方法、装置、芯片、电子设备及板卡，所述方法包括选定目标神经网络的目标量化层，所述目标量化层包括所述目标神经网络的计算层中的一层或多层；对选定的所述目标量化层进行量化。根据本公开各实施例，能够在实现神经网络量化的同时，降低量化造成的网络精度损失。</t>
  </si>
  <si>
    <t>G06N  3/04|G06N  3/08</t>
  </si>
  <si>
    <t>G06N  3/04</t>
  </si>
  <si>
    <t>CN201910681523.X</t>
  </si>
  <si>
    <t>循环神经网络的计算方法及相关产品</t>
  </si>
  <si>
    <t>本披露提供一种循环神经网络的计算方法及相关产品，所述方法包括如下步骤：获取循环神经网络的计算算子以及数据，所述计算算子包括：n个计算步骤微算子，所述计算算子还包括：在第一计算步骤对应的第一微算子之前的标号以及在第n计算步骤微算子之后的跳转微算子；在第一时间对所述数据执行所述n个计算步骤微算子的计算步骤后得到第一时间的输出结果，在第二时间执行所述跳转微算子将所述计算算子跳转到所述标号继续执行所述n个计算步骤微算子。本申请提供的技术方案具有开销小的优点。</t>
  </si>
  <si>
    <t>2019/07/26</t>
  </si>
  <si>
    <t>G06N  3/04|G06N  3/063</t>
  </si>
  <si>
    <t>CN201910664091.1</t>
  </si>
  <si>
    <t>张量处理方法及相关产品</t>
  </si>
  <si>
    <t>本申请提供一种张量处理的方法及装置，本申请提供的技术方案将高维张量转换成多维张量，实现了高维张量的处理。</t>
  </si>
  <si>
    <t>2019/07/22</t>
  </si>
  <si>
    <t>2021/01/22</t>
  </si>
  <si>
    <t>G06N  3/063|G06N  3/04|G06N  3/08</t>
  </si>
  <si>
    <t>G06N  3/063</t>
  </si>
  <si>
    <t>CN202011187582.0</t>
  </si>
  <si>
    <t>浮点数处理器</t>
  </si>
  <si>
    <t>本发明提供了一种浮点数处理器，包括编解码组件和浮点运算逻辑，编解码组件用于接收标准格式浮点数，并将标准格式浮点数的位宽进行压缩，生成低位宽浮点数，浮点运算逻辑用于对低位宽浮点数进行运算，得到运算结果。本发明能根据不同的标准格式浮点数，得到不同指数位宽的低位宽浮点数，该低位宽浮点数能够满足神经网络算法、图像处理等算法的数据精度要求的同时，避免了浮点数运算功率的浪费。</t>
  </si>
  <si>
    <t>李震 |
刘少礼 |
陈天石 |
陈云霁</t>
  </si>
  <si>
    <t>李震</t>
  </si>
  <si>
    <t>2016/01/20</t>
  </si>
  <si>
    <t>2021/01/15</t>
  </si>
  <si>
    <t>G06F  7/483|G06F  7/499|G06N  3/04|G06N  3/08</t>
  </si>
  <si>
    <t>G06F  7/483</t>
  </si>
  <si>
    <t>CN202011180419.1</t>
  </si>
  <si>
    <t>一种运算装置及其操作方法</t>
  </si>
  <si>
    <t>本发明提供了一种运算装置及其操作方法，装置包括数据模块及运算模块，数据模块对数据进行操作，包括从内存中读出或写入数据和向运算模块输入运算数据等，运算模块用于根据指令对数据进行相关运算。本发明提升了包含大量向量计算任务的执行性能，具有指令结构简洁、数据运算灵活高效等优点。</t>
  </si>
  <si>
    <t>陈云霁 |
刘少礼 |
陈天石</t>
  </si>
  <si>
    <t>陈云霁</t>
  </si>
  <si>
    <t>2016/08/05</t>
  </si>
  <si>
    <t>2021/01/12</t>
  </si>
  <si>
    <t>CN201910615139.X</t>
  </si>
  <si>
    <t>内存调度方法及装置</t>
  </si>
  <si>
    <t>本公开涉及一种内存调度方法及装置。所述装置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</si>
  <si>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2019/07/09</t>
  </si>
  <si>
    <t>G06F  9/50</t>
  </si>
  <si>
    <t>CN202020926586.5</t>
  </si>
  <si>
    <t>散热装置和板卡</t>
  </si>
  <si>
    <t>本披露公开了一种散热装置和板卡，其中所述散热装置可以包括：热管组(110)，其包括用于吸收热量的多个热管(111、112)，以及至少一个散热片组(120)，其与所述热管组(110)固定接触以便和所述热管组(110)配合进行散热。根据本披露的散热组件，能够有效提高散热装置的牢固性能和散热效率。</t>
  </si>
  <si>
    <t>2020/05/27</t>
  </si>
  <si>
    <t>2020/12/29</t>
  </si>
  <si>
    <t>H05K  7/20</t>
  </si>
  <si>
    <t>CN202020790777.3</t>
  </si>
  <si>
    <t>板卡安装组件和机箱</t>
  </si>
  <si>
    <t>本实用新型提出一种板卡安装组件和机箱，所述板卡安装组件包括：框架，所述框架形成有用于安装板卡的空间。通过采用上述技术方案，可以将板卡连接于框架，通过板卡安装组件插入机箱本体来安装板卡或者拔出机箱本体来拆卸板卡，从而无需在机箱中预留操作空间即可方便地安装或拆卸板卡，并且保证了机箱本体的强度。</t>
  </si>
  <si>
    <t>2020/05/13</t>
  </si>
  <si>
    <t>2020/12/22</t>
  </si>
  <si>
    <t>G06F  1/18</t>
  </si>
  <si>
    <t>CN202010840605.7</t>
  </si>
  <si>
    <t>运算方法、装置及相关产品</t>
  </si>
  <si>
    <t>本公开涉及一种运算方法、装置及相关产品，所述产品包括处理组件，其进一步包括一个或多个处理器，以及由存储器所代表的存储器资源，用于存储可由处理组件的执行的指令。存储器中存储的应用程序可以包括一个或一个以上的每一个对应于一组指令的模块。此外，处理组件被配置为执行指令。本公开可以提高相关产品在进行神经网络模型的运算时的运算效率。</t>
  </si>
  <si>
    <t>2019/05/31</t>
  </si>
  <si>
    <t>2020/12/11</t>
  </si>
  <si>
    <t>G06N  3/063|G06N  3/08|G06N 20/00</t>
  </si>
  <si>
    <t>CN201910492141.2</t>
  </si>
  <si>
    <t>处理方法、装置、计算机设备和存储介质</t>
  </si>
  <si>
    <t>本公开涉及一种处理方法、装置、计算机设备和存储介质，其包括组合处理装置，组合处理装置包括：机器学习运算装置、通用互联接口和其他处理装置；机器学习运算装置与其他处理装置进行交互，共同完成用户指定的计算操作，其中，组合处理装置还包括：存储装置，该存储装置分别与机器学习运算装置和其他处理装置连接，用于保存机器学习运算装置和其他处理装置的数据。本公开实施例所提供的处理方法、装置、计算机设备和存储介质，应用于底层操作系统与应用程序之间，起到应用程序与系统平台的桥接与统一的作用，适用于各类平台环境，不受源代码语句所用编程语言的限制，应用范围广泛、处理速度快，提高了源代码语句的可扩展性和重用性。</t>
  </si>
  <si>
    <t>2019/06/06</t>
  </si>
  <si>
    <t>2020/12/08</t>
  </si>
  <si>
    <t>G06F  8/76|G06F  8/51</t>
  </si>
  <si>
    <t>G06F  8/76</t>
  </si>
  <si>
    <t>CN201910471371.0</t>
  </si>
  <si>
    <t>多用途散热器及其制造方法、板卡和多用途散热器平台</t>
  </si>
  <si>
    <t>提供了一种多用途散热器及其制造方法、板卡和多用途散热器平台。多用途散热器包括支架(310)和散热构件。本申请的多用途散热器的成本低。</t>
  </si>
  <si>
    <t>2020/12/01</t>
  </si>
  <si>
    <t>CN201910406766.2</t>
  </si>
  <si>
    <t>提供了一种散热装置和板卡。散热装置包括散热片组，散热片组包括多个散热片；热管组，热管组包括至少一个热管；散热片组整体位于热管组在第一方向上的一侧。该散热装置和板卡具有较高的散热效率。</t>
  </si>
  <si>
    <t>2019/05/15</t>
  </si>
  <si>
    <t>2020/11/17</t>
  </si>
  <si>
    <t>CN201910396867.6</t>
  </si>
  <si>
    <t>一种计算装置及相关产品</t>
  </si>
  <si>
    <t>本申请公开了一种计算装置，该计算装置应用于机器学习芯片，该机器学习芯片设置于板卡上，该板卡包括：存储器件，用于存储数据；接口装置，用于实现机器学习芯片与外部设备之间的数据传输；控制器件，用于对机器学习芯片的状态进行监控和管理，上述计算装置包括：运算单元、控制单元和存储单元。采用本申请实施例能够减少机器学习芯片的计算时间和计算能耗。</t>
  </si>
  <si>
    <t>2019/05/13</t>
  </si>
  <si>
    <t>2020/11/13</t>
  </si>
  <si>
    <t>G06F 15/78|G06F 13/40|G06N 20/00</t>
  </si>
  <si>
    <t>CN201910390366.7</t>
  </si>
  <si>
    <t>人工智能指令的处理方法及装置、板卡、主板和电子设备</t>
  </si>
  <si>
    <t>本申请涉及一种人工智能指令的处理方法及装置、板卡、主板和电子设备，第一人工智能指令序列对应的操作、第二人工智能指令序列对应的操作以及第三人工智能指令序列对应的操作构成三级流水线技术，即，在同一时间，实现了并行执行不同中的人工智能指令序列对应的操作，故提高了数据处理的效率。</t>
  </si>
  <si>
    <t>2019/05/10</t>
  </si>
  <si>
    <t>2020/11/10</t>
  </si>
  <si>
    <t>CN201910385775.8</t>
  </si>
  <si>
    <t>本公开涉及运算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</si>
  <si>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2019/05/09</t>
  </si>
  <si>
    <t>CN202010628834.2</t>
  </si>
  <si>
    <t>一种卷积运算方法及装置</t>
  </si>
  <si>
    <t>本公开提供一种卷积运算方法及装置，所述方法应用于芯片装置，所述芯片装置包括主电路和从电路，所述从电路用于将并行执行卷积运算。本披露提供的技术方案具有计算处理时间短，能耗低的优点。</t>
  </si>
  <si>
    <t>2017/08/31</t>
  </si>
  <si>
    <t>2020/10/30</t>
  </si>
  <si>
    <t>G06N  3/063|G06N  3/04|G06F 17/16</t>
  </si>
  <si>
    <t>CN202010617696.8</t>
  </si>
  <si>
    <t>一种用于执行batch normalization运算的装置和方法</t>
  </si>
  <si>
    <t>本公开公开了一种用于执行batch normalization运算的装置，包括运算模块。使用该装置可以实现多层人工神经网络中的batch normalization运算。对于batch normalization运算来说，在正向过程中，用输入减去均值除以方差与极小量定值eps和的平方根。之后乘以学习参数alpha加上学习参数beta得到该层输出。在反向训练过程中，将输入梯度向量减去梯度向量的均值向量之后再减去梯度向量与正向得到的输出的乘积的均值乘以输出，得到的差值除以正向中的方差与极小定值和的平方根，得到该层的输出梯度向量。本公开有效提高了对人工神经网络中batch normalization正反向运算的支持。</t>
  </si>
  <si>
    <t>刘少礼 |
于涌 |
陈云霁 |
陈天石</t>
  </si>
  <si>
    <t>刘少礼</t>
  </si>
  <si>
    <t>2016/04/29</t>
  </si>
  <si>
    <t>CN202010616975.2</t>
  </si>
  <si>
    <t>一种用于执行卷积神经网络正向运算的装置和方法</t>
  </si>
  <si>
    <t>本发明提供了一种执行卷积神经网络的装置，其中装置部分包括了指令存储单元、控制器单元、数据访问单元、互连模块、主运算模块、以及多个从运算模块。使用该装置可以实现一层或多层人工神经网络卷积层的正向运算。对于每一层来说，首先对输入神经元向量依据卷积窗口进行数据选择，然后与卷积核进行卷积运算，计算出本层的中间结果，然后对该中间结果加偏置并激活得到输出数据。将输出数据作为下一层的输入数据。</t>
  </si>
  <si>
    <t>陈天石 |
韩栋 |
陈云霁 |
刘少礼 |
郭崎</t>
  </si>
  <si>
    <t>陈天石</t>
  </si>
  <si>
    <t>CN202010616922.0</t>
  </si>
  <si>
    <t>本发明提供了一种运算装置及其操作方法，装置包括数据模块及运算模块，数据模块对数据进行操作，运算模块用于根据指令对数据进行相关运算。本发明能够在执行指令时，根据待运算数据的长度和运算模块的规模进行相应调整，提升了包含大量向量计算任务的执行性能，具有指令结构简洁、数据运算灵活高效等优点。</t>
  </si>
  <si>
    <t>G06F  9/30|G06F 17/16</t>
  </si>
  <si>
    <t>CN202010615117.6</t>
  </si>
  <si>
    <t>一种用于执行卷积神经网络训练的装置和方法</t>
  </si>
  <si>
    <t>本发明提供了一种执行卷积神经网络反向训练的装置和方法，其中装置部分包括了指令存储单元、控制器单元、数据访问单元、互连模块、主运算模块、以及多个从运算模块。对于每一层来说，首先对输入神经元向量依据卷积窗口进行数据选择，然后依据选择得到的来自前一层的数据和来自后一层的数据梯度作为本装置运算单元的输入，计算并且更新卷积核，其次依据卷积核、数据的梯度以及激活函数的导函数，计算得到本装置输出的数据梯度，并且存入存储器以输出给前一层进行反向传播计算。本发明将参与计算的数据和权重参数暂存在高速暂存存储器上，使得可以更加灵活有效地支持卷积神经网络反向训练运算，提升包含大量访存应用的执行性能。</t>
  </si>
  <si>
    <t>陈云霁 |
支天 |
刘少礼 |
郭崎 |
陈天石</t>
  </si>
  <si>
    <t>CN202010614965.5</t>
  </si>
  <si>
    <t>一种用于执行人工神经网络pooling运算的装置和方法</t>
  </si>
  <si>
    <t>本公开提供了一种用于执行人工神经网络pooling运算的装置，包括控制器单元以及运算模块。控制器单元用于将指令译码成控制运算模块行为的控制信号，然后将控制信号发送至运算模块；运算模块用于根据接收到的控制信号完成pooling运算。本公开能解决CPU和GPU运算性能不足和前端译码开销大的问题。</t>
  </si>
  <si>
    <t>刘少礼 |
宋琎 |
陈云霁 |
陈天石</t>
  </si>
  <si>
    <t>G06N  3/04|G06N  3/063|G06N  3/08</t>
  </si>
  <si>
    <t>CN202010614867.1</t>
  </si>
  <si>
    <t>一种用于执行人工神经网络全连接层正向运算的装置和方法</t>
  </si>
  <si>
    <t>本公开提供了一种用于执行人工神经网络全连接层正向运算的装置，包括控制器单元、互连模块、主运算模块、以及多个从运算模块。使用该装置可以实现一层或多层人工神经网络全连接层的正向运算。对于每一层来说，首先对输入神经元进行加权求和计算出本层的中间结果向量，然后对该中间结果向量加偏置并激活得到输出神经元。将输出神经元作为下一层的输入神经元。</t>
  </si>
  <si>
    <t>刘少礼 |
兰慧盈 |
郭崎 |
陈云霁 |
陈天石</t>
  </si>
  <si>
    <t>2016/04/27</t>
  </si>
  <si>
    <t>CN202010614808.4</t>
  </si>
  <si>
    <t>一种用于生成服从一定分布的随机向量装置和方法</t>
  </si>
  <si>
    <t>本公开公开了一种用于生成随机向量的装置和方法。该装置包括：存储单元，用于存储随机向量生成指令相关的向量数据；寄存器单元，用于存储随机向量生成指令相关的标量数据；控制单元，用于对随机向量生成指令进行译码，并控制随机向量生成指令的执行过程；随机向量生成单元，用于根据译码后的随机向量生成指令，生成服从指定分布的随机向量；其中，所述随机向量生成单元为定制的硬件电路。本公开提供的随机向量生成装置及方法，通过定制的硬件电路实现了随机向量生成指令的完整过程，即通过一条随机向量生成指令即可实现随机向量生成运算。</t>
  </si>
  <si>
    <t>刘道福 |
张潇 |
刘少礼 |
陈天石 |
陈云霁</t>
  </si>
  <si>
    <t>刘道福</t>
  </si>
  <si>
    <t>2016/04/26</t>
  </si>
  <si>
    <t>CN202010612191.2</t>
  </si>
  <si>
    <t>一种用于执行矩阵加/减运算的装置和方法</t>
  </si>
  <si>
    <t>本公开提供了一种用于执行矩阵加减运算的装置，其特征在于，包括：存储单元，用于存储矩阵运算指令相关的矩阵数据；寄存器单元，用于存储矩阵运算指令相关的标量数据；控制单元，用于对矩阵运算指令进行译码，并控制矩阵运算指令的运算过程；矩阵运算单元，用于根据译码后的矩阵运算指令，对输入矩阵进行矩阵加减运算操作；其中，所述矩阵运算单元为定制的硬件电路。本公开还提供了一种执行矩阵加减法运算的方法。</t>
  </si>
  <si>
    <t>张潇 |
刘少礼 |
陈天石 |
陈云霁</t>
  </si>
  <si>
    <t>张潇</t>
  </si>
  <si>
    <t>CN202010611888.8</t>
  </si>
  <si>
    <t>CN202010340455.3</t>
  </si>
  <si>
    <t>分形计算装置、方法、集成电路及板卡</t>
  </si>
  <si>
    <t>本公开涉及分形计算装置、方法、集成电路及板卡，其中本公开的分形计算装置包括在集成电路装置中，该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</si>
  <si>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2019/04/27</t>
  </si>
  <si>
    <t>2020/04/26</t>
  </si>
  <si>
    <t>G06N  3/063|G06N  3/08</t>
  </si>
  <si>
    <t>CN202010340444.5</t>
  </si>
  <si>
    <t>CN202010340401.7</t>
  </si>
  <si>
    <t>CN202010339611.4</t>
  </si>
  <si>
    <t>CN202010339566.2</t>
  </si>
  <si>
    <t>CN202010339525.3</t>
  </si>
  <si>
    <t>CN201910545272.2</t>
  </si>
  <si>
    <t>运算装置</t>
  </si>
  <si>
    <t>本公开涉及一种运算装置。所述运算装置可以包括处理器、内存控制器、存储单元以及多个运算节点，其中，处理器用于接收输入指令，内存控制器用于加载操作数到存储单元，运算节点用于根据输入指令以及操作数执行输入指令以实现输入指令对应的操作数。根据本公开的运算装置可以提高运算效率。</t>
  </si>
  <si>
    <t>2019/06/21</t>
  </si>
  <si>
    <t>CN201910545270.3</t>
  </si>
  <si>
    <t>本公开涉及一种运算方法、装置及相关产品。所述运算装置可以包括处理器、内存控制器、存储单元以及多个运算节点，其中，处理器用于接收输入指令，内存控制器用于加载操作数到存储单元，运算节点用于根据输入指令以及操作数执行输入指令以实现输入指令对应的操作数。根据本公开的运算装置可以提高运算效率。</t>
  </si>
  <si>
    <t>CN201910544723.0</t>
  </si>
  <si>
    <t>CN201910366872.2</t>
  </si>
  <si>
    <t>一种数据处理方法及相关产品</t>
  </si>
  <si>
    <t>本申请实施例公开了一种数据处理方法及相关产品，当神经网络模型中存在可以优化的结构时，通过对神经网络模型执行多种优化操作中的至少一个优化操作，可以实现针对神经网络模型的优化，当接收到机器学习处理任务的请求时，调用优化后的神经网络模型可以减少冗余计算，继而提高神经网络模型的运算速度。</t>
  </si>
  <si>
    <t>2019/04/30</t>
  </si>
  <si>
    <t>CN201910366764.5</t>
  </si>
  <si>
    <t>本申请实施例公开了一种数据处理方法及相关产品，当神经网络模型中存在可以优化的结构时，根据函数的执行情况实现针对神经网络模型的优化，当接收到机器学习处理任务的请求时，调用优化后的神经网络模型可以减少冗余计算，继而提高神经网络模型的运算速度。</t>
  </si>
  <si>
    <t>CN201910338112.0</t>
  </si>
  <si>
    <t>印刷电路板和板卡</t>
  </si>
  <si>
    <t>提供了一种印刷电路板和板卡。印刷电路板包括基板和电子器件，所述电子器件组装到所述基板，所述基板具有电源焊盘，所述电源焊盘与所述电子器件和电源连接器电连通。板卡包括上述印刷电路板。</t>
  </si>
  <si>
    <t>2019/04/25</t>
  </si>
  <si>
    <t>H05K  1/11|H05K  1/18</t>
  </si>
  <si>
    <t>H05K  1/11</t>
  </si>
  <si>
    <t>CN201922372596.9</t>
  </si>
  <si>
    <t>用于电子设备的机架及使用该机架的电子设备</t>
  </si>
  <si>
    <t>本披露公开了一种用于电子设备的机架及使用该机架的电子设备。其中用于电子设备的机架(300)包括：风扇区(310)、第一发热区(320)、第二发热区(330)以及传热区(340)。根据本披露的技术方案，可以解决电子设备的散热问题，以及避免电子设备的多个发热组件工作时产生的热量互相影响。</t>
  </si>
  <si>
    <t>2019/12/24</t>
  </si>
  <si>
    <t>2020/10/27</t>
  </si>
  <si>
    <t>H05K  7/18|H05K  7/20</t>
  </si>
  <si>
    <t>H05K  7/18</t>
  </si>
  <si>
    <t>CN201922370329.8</t>
  </si>
  <si>
    <t>用于电子设备散热的散热装置以及电子设备</t>
  </si>
  <si>
    <t>本披露公开了一种用于电子设备散热的散热装置以及电子设备。其中用于电子设备散热的散热装置包括：至少一个罩接部，其布置成罩接于所述电子设备内的发热组件上，以便收集所述发热组件工作时产生的热量；以及至少一个主通道部，其布置成与所述至少一个罩接部连接以形成散热通道，以便将从所述发热组件收集的所述热量从所述电子设备沿所述散热通道向外传递，其中所述罩接部与所述主通道部是一体成型或可拆卸的结构。根据本披露的技术方案，可以解决电子设备内的发热组件的散热问题，防止发热组件工作时产生的热量散发到其他组件上。</t>
  </si>
  <si>
    <t>H05K  7/20|G06F  1/20</t>
  </si>
  <si>
    <t>CN201910634539.5</t>
  </si>
  <si>
    <t>本申请实施例公开了一种数据处理方法及相关产品，其中，数据处理方法包括：所述通用处理器根据端侧人工智能处理器的设备信息生成二进制指令，并根据所述二进制指令生成人工智能学习任务；所述通用处理器发送所述人工智能学习任务至云侧人工智能处理器上运行；所述通用处理器接收所述人工智能学习任务对应的运行结果；所述通用处理器根据所述运行结果确定离线运行文件；其中，所述离线运行文件是根据运行结果满足预设要求时对应的所述端侧人工智能处理器的设备信息和二进制指令生成的。实施本申请，可以提前实现人工智能算法模型与人工智能处理器之间的调试工作。</t>
  </si>
  <si>
    <t>2019/04/18</t>
  </si>
  <si>
    <t>2019/05/23</t>
  </si>
  <si>
    <t>G06N 20/00|G06N  3/063</t>
  </si>
  <si>
    <t>CN201910634441.X</t>
  </si>
  <si>
    <t>CN201910634415.7</t>
  </si>
  <si>
    <t>CN201910436801.5</t>
  </si>
  <si>
    <t>G06F 11/36</t>
  </si>
  <si>
    <t>CN201910316954.6</t>
  </si>
  <si>
    <t>信息处理装置、方法及相关产品</t>
  </si>
  <si>
    <t>本申请提供了一种信息处理装置、方法及相关产品，其中，该相关产品包括神经网络芯片和板卡，该板卡包括存储器件、接口装置和控制器件以及该神经网络芯片，该神经网络芯片与该存储器件、该控制器件以及该接口装置分别连接；该存储器件，用于存储数据；该接口装置，用于实现该神经网络芯片与外部设备之间的数据传输；该控制器件，用于对所述神经网络芯片的状态进行监控。</t>
  </si>
  <si>
    <t>2019/04/19</t>
  </si>
  <si>
    <t>G06K  9/00|G06F 15/78|G06N  3/06</t>
  </si>
  <si>
    <t>G06K  9/00</t>
  </si>
  <si>
    <t>CN201910315961.4</t>
  </si>
  <si>
    <t>一种测试方法及相关产品</t>
  </si>
  <si>
    <t>本申请实施例公开了一种测试方法及相关产品，处理器通过不同的设备信息配置不同的测试环境，以实现对云端设备运行参数的配置。通过本申请，可以实现在同一个人工智能处理器上模拟多种目标芯片的测试环境。</t>
  </si>
  <si>
    <t>CN201910315915.4</t>
  </si>
  <si>
    <t>本申请实施例公开了一种测试方法及相关产品，处理器通过不同的设备信息配置不同的测试环境，以实现对云端设备运行参数的配置。通过本申请，可以实现在同一个人工智能处理器上模拟多种目标芯片的测试环境，并且还可以解决两种功耗调节方式处于并行状态下的冲突问题。</t>
  </si>
  <si>
    <t>G01R 31/28</t>
  </si>
  <si>
    <t>CN202020049988.1</t>
  </si>
  <si>
    <t>风扇支架的安装结构和箱体</t>
  </si>
  <si>
    <t>本实用新型提出一种风扇支架安装结构和箱体，所述风扇支架安装结构包括：锁定部，把手能够转动地连接于所述风扇支架，所述把手设置有凹部，所述凹部能够容纳所述锁定部，所述把手能够通过转动在第一位置和第二位置之间切换，所述把手在所述第一位置时，所述锁定部卡在所述凹部内防止所述风扇支架向上脱出，所述把手在所述第二位置时，所述锁定部脱离所述凹部。通过采用上述技术方案，采用转动把手的方式来安装和拆卸框架，可以使框架快速、方便地安装和拆卸。</t>
  </si>
  <si>
    <t>2020/01/10</t>
  </si>
  <si>
    <t>2020/10/16</t>
  </si>
  <si>
    <t>G06F  1/20|G06F  1/18</t>
  </si>
  <si>
    <t>G06F  1/20</t>
  </si>
  <si>
    <t>CN202010618842.9</t>
  </si>
  <si>
    <t>本公开涉及一种数据处理方法、装置、计算机设备和存储介质。所述装置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</si>
  <si>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2020/06/30</t>
  </si>
  <si>
    <t>G06N  3/063|G06N 20/00</t>
  </si>
  <si>
    <t>CN202010526360.0</t>
  </si>
  <si>
    <t>神经网络运算设备和方法</t>
  </si>
  <si>
    <t>本发明公开了一种神经网络处理模块，其映射单元接收到输入神经元和权值后，对该输入神经元和/或权值进行处理，以得到处理后的输入神经元和处理后的权值；神经网络处理模块的运算单元对处理后的输入神经元和处理后的权值进行人工神经网络运算。采用本发明实施例可减少装置的额外开销，并减小访问量，提高了神经网络运算效率。</t>
  </si>
  <si>
    <t>2017/12/11</t>
  </si>
  <si>
    <t>2020/10/02</t>
  </si>
  <si>
    <t>G06N  3/063|G06N  3/04</t>
  </si>
  <si>
    <t>CN201910229823.4</t>
  </si>
  <si>
    <t>本申请提供了一种计算装置及相关产品，其中，相关产品包括神经网络芯片和板卡，该板卡包括存储器件、接口装置和控制器件以及该神经网络芯片，该神经网络芯片与该存储器件、该控制器件以及该接口装置分别连接；该存储器件，用于存储数据；该接口装置，用于实现该神经网络芯片与外部设备之间的数据传输；该控制器件，用于对所述神经网络芯片的状态进行监控。实施本申请实施例，有利于解决在神经网络运算过程中数据传输延迟高、能耗高的问题，打破神经网络运算的瓶颈，从而满足用户的实际需求，提升用户体验。</t>
  </si>
  <si>
    <t>2019/03/25</t>
  </si>
  <si>
    <t>CN201910226678.4</t>
  </si>
  <si>
    <t>人工智能计算装置及相关产品</t>
  </si>
  <si>
    <t>本申请提供了一种人工智能计算装置及相关产品，该人工智能计算装置用于用于执行机器学习计算，本申请实施例通过将不具有关联关系的指令进行并行执行，可减少因串行执行指令集中的指令消耗的时间，提高计算装置的计算效率，通过将针对重复的指令使用操作码存储区域的同一操作码，节省操作码的存储空间，可缩减第二时间片中的指令集中各指令的代码量，也可节省指令存储空间，提高运算效率。</t>
  </si>
  <si>
    <t>2019/03/22</t>
  </si>
  <si>
    <t>2020/09/29</t>
  </si>
  <si>
    <t>G06N  3/063|G06F  9/30</t>
  </si>
  <si>
    <t>CN201910226552.7</t>
  </si>
  <si>
    <t>本申请提供了一种人工智能计算装置及相关产品，该人工智能计算装置用于用于执行机器学习计算，本申请实施例针对构成循环体的两个以上指令集中的指令，通过将针对重复的指令使用操作码存储区域的同一操作码，节省操作码的存储空间，可缩减第二时间片中的指令集中各指令的代码量，也可节省指令存储空间，提高运算效率。</t>
  </si>
  <si>
    <t>CN201910216313.3</t>
  </si>
  <si>
    <t>本公开涉及一种运算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</si>
  <si>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2019/03/21</t>
  </si>
  <si>
    <t>G06N  3/06</t>
  </si>
  <si>
    <t>CN201910216312.9</t>
  </si>
  <si>
    <t>数据处理方法、装置及相关产品</t>
  </si>
  <si>
    <t>本公开涉及一种数据处理方法、装置及相关产品，机器学习运算装置包括一个或多个数据处理装置，用于从其他处理装置中获取神经网络模型和控制信息，并执行指定的机器学习运算，将执行结果通过I/O接口传递给其他处理装置；当机器学习运算装置包含多个数据处理装置时，多个数据处理装置间可以通过特定的结构进行连接并传输数据；多个数据处理装置通过快速外部设备互连总线PCIE总线进行互联并传输数据；多个数据处理装置共享同一控制系统或拥有各自的控制系统、共享内存或者拥有各自的内存；多个数据处理装置的互联方式是任意互联拓扑。本公开实施例所提供的数据处理方法、装置及相关产品，节省了堆内存的带宽，且能够提高运算处理的速度。</t>
  </si>
  <si>
    <t>G06N  3/06|G06N  3/08</t>
  </si>
  <si>
    <t>CN201910216309.7</t>
  </si>
  <si>
    <t>CN202010422462.8</t>
  </si>
  <si>
    <t>网络离线模型的处理方法、人工智能处理装置及相关产品</t>
  </si>
  <si>
    <t>本申请公开了一种网络离线模型的处理方法、人工智能处理装置及相关产品，其中，相关产品包括组合处理装置，所述组合处理装置包括该人工智能处理装置，通用互联接口和其它处理装置；所述人工智能处理装置与所述其它处理装置进行交互，共同完成用户指定的计算操作。本申请实施例有利于提高网络离线模型的运算速度。</t>
  </si>
  <si>
    <t>2018/12/29</t>
  </si>
  <si>
    <t>2020/09/22</t>
  </si>
  <si>
    <t>G06F  9/448|G06N 20/00</t>
  </si>
  <si>
    <t>G06F  9/448</t>
  </si>
  <si>
    <t>CN202010614667.6</t>
  </si>
  <si>
    <t>一种用于执行向量外积运算的装置和方法</t>
  </si>
  <si>
    <t>本公开提供了一种执行向量外积的运算装置及方法，装置包括存储单元、寄存器单元和向量外积运算单元，存储单元中存储有向量，寄存器单元中存储有向量存储的地址，向量外积运算单元根据配套指令在寄存器单元中获取向量地址，然后，根据该向量地址在存储单元中获取相应的向量，接着，根据获取的向量进行向量外积运算，得到运算结果。本公开将参与计算的向量数据暂存在高速暂存存储器上，使得向量外积运算过程中可以更加灵活有效地支持不同宽度的数据，提升包含向量外积应用的执行性能。</t>
  </si>
  <si>
    <t>罗韬 |
支天 |
刘少礼 |
陈天石 |
陈云霁</t>
  </si>
  <si>
    <t>罗韬</t>
  </si>
  <si>
    <t>2020/09/11</t>
  </si>
  <si>
    <t>CN202010614144.1</t>
  </si>
  <si>
    <t>一种用于执行向量内积运算的装置和方法</t>
  </si>
  <si>
    <t>本公开提供了一种执行向量内积运算的装置及方法，其中装置包括指令存储单元和向量内积运算单元，存储单元中存储有向量，向量内积运算单元根据配套指令在寄存器单元中获取向量地址，然后，根据该向量地址在存储单元中获取相应的向量，接着，根据获取的向量进行向量内积，得到运算结果。本公开将参与计算的向量数据暂存在高速暂存存储器上，使得向量内积过程中可以更加灵活有效地支持不同宽度的数据，提升包含大量向量内积应用的执行性能。</t>
  </si>
  <si>
    <t>支天 |
郭崎 |
刘少礼 |
陈天石 |
陈云霁</t>
  </si>
  <si>
    <t>支天</t>
  </si>
  <si>
    <t>CN202010614136.7</t>
  </si>
  <si>
    <t>一种用于执行向量最大值最小值运算的装置和方法</t>
  </si>
  <si>
    <t>本发明提供了一种执行向量最大值最小值运算的装置及方法，用于配合相应的指令集，求取向量中的最大值元素或最小值元素，装置包括存储单元、寄存器单元或向量最大值最小值运算单元，存储单元中存储有向量，寄存器单元中存储有向量存储的地址，向量最大值最小值运算单元根据指令在寄存器单元中获取向量地址，然后，根据该向量地址在存储单元中获取相应的向量，接着，根据获取的向量进行向量最大值最小值运算，得到运算结果。本发明将参与计算的向量数据暂存在高速暂存存储器上，使得执行向量最大值最小值运算过程中可以更加灵活有效地支持不同宽度的数据，提升包含向量最大值最小值运算应用的执行性能。</t>
  </si>
  <si>
    <t>支天 |
刘少礼 |
郭崎 |
陈天石 |
陈云霁</t>
  </si>
  <si>
    <t>CN202010613576.0</t>
  </si>
  <si>
    <t>一种用于执行向量四则运算的装置和方法</t>
  </si>
  <si>
    <t>本发明提供了一种执行向量四则运算的装置及方法，用于配合一套相应的指令集，执行向量四则运算，装置包括存储单元、寄存器单元和向量四则运算单元，存储单元中存储有向量，寄存器单元中存储有向量存储的地址，向量四则运算单元根据配套指令在寄存器单元中获取向量地址，然后，根据该向量地址在存储单元中获取相应的向量，接着，根据获取的向量进行向量四则运算，得到运算结果。本发明将参与计算的向量数据暂存在高速暂存存储器上，使得向量四则运算过程中可以更加灵活有效地支持不同宽度的数据，提升包含大量向量四则运算应用的执行性能。</t>
  </si>
  <si>
    <t>陶劲桦 |
支天 |
刘少礼 |
陈天石 |
陈云霁</t>
  </si>
  <si>
    <t>陶劲桦</t>
  </si>
  <si>
    <t>CN202010608257.0</t>
  </si>
  <si>
    <t>一种用于执行向量逻辑运算的装置</t>
  </si>
  <si>
    <t>本发明提供了一种执行向量逻辑运算的装置及方法，用于配合一套指令集，令执行向量逻辑运算，装置包括存储单元和向量逻辑运算单元，存储单元中存储有向量，向量逻辑运算单元根据配套指令获取向量地址，然后，根据该向量地址在存储单元中获取相应的向量，接着，根据获取的向量进行向量逻辑运算，得到运算结果。本发明将参与计算的向量数据暂存在高速暂存存储器上，使得向量逻辑运算过程中可以更加灵活有效地支持不同宽度的数据，提升包含大量向量逻辑运算应用的执行性能。</t>
  </si>
  <si>
    <t>CN202010604280.2</t>
  </si>
  <si>
    <t>一种用于执行向量合并运算的装置和方法</t>
  </si>
  <si>
    <t>本公开提供了一种用于执行向量合并运算的装置，其包括：存储单元，用于存储向量数据；寄存器单元，用于存储标量数据；向量合并单元，用于根据译码后的向量合并运算指令，根据该标量数据在存储单元中获取相应的向量数据，对两待合并输入向量进行向量合并操作。本公开提供的用于执行向量合并运算的装置和方法，通过定制的硬件电路实现了向量合并指令的完整过程，即通过一条向量合并指令即可实现向量合并运算。</t>
  </si>
  <si>
    <t>CN202010603997.5</t>
  </si>
  <si>
    <t>一种用于执行向量超越函数运算的装置和方法</t>
  </si>
  <si>
    <t>本公开提供了一种用于执行向量超越函数运算装置和方法，该装置包括：存储单元，存储向量运算指令相关的向量数据；寄存器单元，用于存储向量运算指令相关的标量数据；控制单元，用于对向量运算指令进行译码，并控制向量运算指令的运算过程；超越函数计算单元，用于对向量运算指令进行超越函数计算；其中，所述超越函数计算单元包括预处理部分和迭代计算部分，其中预处理部分对输入向量数据进行预处理，使其处于CORDIC算法能够处理的范围之内，所述迭代计算部分利用CORDIC算法对经过预处理的输入向量数据进行迭代运算，得到结果向量数据。</t>
  </si>
  <si>
    <t>G06F  9/30|G06F 17/16|G06F  7/544|G06F 17/15</t>
  </si>
  <si>
    <t>CN202010603820.5</t>
  </si>
  <si>
    <t>一种用于执行向量循环移位运算的装置和方法</t>
  </si>
  <si>
    <t>本发明公开了一种用于执行向量循环移位运算的装置和方法。所述装置包括：存储单元，用于存储向量循环位移运算指令相关的向量数据；寄存器单元，用于存储向量循环位移运算指令相关的标量数据；控制单元，用于对向量循环移位运算指令进行译码，并控制向量循环位移运算指令的运算过程；循环移位单元，用于根据译码后的向量循环移位运算指令，对输入向量数据进行循环移位操作；其中，所述循环移位单元为定制的硬件电路。本发明提供的用于执行向量循环移位运算的装置和方法，通过定制的硬件电路实现了精简向量循环移位运算指令的完整过程，即通过一条精简的循环移位指令即可实现向量循环移位运算。</t>
  </si>
  <si>
    <t>CN202010120441.0</t>
  </si>
  <si>
    <t>本申请实施例公开了一种数据处理方法及相关产品，其中，数据处理方法包括：通用处理器获取端侧人工智能处理器的硬件架构信息以及对应的可配置的访存带宽，根据端侧人工智能处理器的硬件架构信息以及对应的访存带宽生成对应的二进制指令；通用处理器根据二进制指令生成对应的人工智能学习任务，将人工智能学习任务发送至云侧人工智能处理器上运行；云侧人工智能处理器接收人工智能学习任务，执行人工智能学习任务，生成运行结果；通用处理器接收人工智能学习任务对应的运行结果，根据运行结果确定访存带宽对应的离线运行文件；通用处理器根据同一端侧人工智能处理器的不同的访存带宽对应的离线运行文件确定离线运行文件映射表。</t>
  </si>
  <si>
    <t>2020/02/26</t>
  </si>
  <si>
    <t>2020/09/04</t>
  </si>
  <si>
    <t>CN202010364385.5</t>
  </si>
  <si>
    <t>神经网络处理方法、计算机系统及存储介质</t>
  </si>
  <si>
    <t>本发明提供了一种神经网络的处理方法，上述方法包括如下步骤：获取原始网络的模型数据集及模型结构参数，其中，模型数据集包括原始网络中各个计算节点对应的网络权值，模型结构参数包括原始网络中多个计算节点的连接关系及各个计算节点的计算属性；根据原始网络的模型数据集和模型结构参数运行原始网络，获得原始网络中各个计算节点对应的指令；根据原始网络的各个计算节点对应的网络权值及指令，生成原始网络对应的离线模型，并将原始网络对应的离线模型存储至非易失性存储器中。本发明还提供了一种计算机系统及存储介质。本发明的神经网络处理方法、计算机系统及存储介质，缩短处理器运行同一网络的运行时间，提高处理器的处理速度及效率。</t>
  </si>
  <si>
    <t>2017/12/29</t>
  </si>
  <si>
    <t>2020/08/25</t>
  </si>
  <si>
    <t>CN202010318896.3</t>
  </si>
  <si>
    <t>一种向量运算装置及运算方法</t>
  </si>
  <si>
    <t>本披露提供了一种向量运算装置和计算方法，其中向量运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</si>
  <si>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陈天石 |
张潇 |
刘少礼 |
陈云霁</t>
  </si>
  <si>
    <t>CN202010318480.1</t>
  </si>
  <si>
    <t>CN202010318173.3</t>
  </si>
  <si>
    <t>本披露提供了一种向量运算装置和计算方法，其中向量计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</si>
  <si>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CN202010317170.8</t>
  </si>
  <si>
    <t>CN201910097439.3</t>
  </si>
  <si>
    <t>模拟运算方法和模拟器</t>
  </si>
  <si>
    <t>本公开涉及一种模拟运算方法和模拟器，所述方法用于模拟执行神经网络运算，其包括：接收并存储运算数据，所述运算数据包括神经网络运算指令以及用于执行神经网络运算指令的数据；从所述神经网络运算指令中解析出多个运算子指令，并确定用于执行该多个运算子指令的多个事件过程，每个所述事件过程包括：加载事件、运算事件、存储事件和同步事件中的至少一种。基于确定的各事件过程，获得完成所述神经网络运算指令的运算时间和运算结果中的至少一种。本公开能够快速对神经网络运算进行模拟运行。</t>
  </si>
  <si>
    <t>2019/01/31</t>
  </si>
  <si>
    <t>2020/08/07</t>
  </si>
  <si>
    <t>G06F  9/455</t>
  </si>
  <si>
    <t>CN201910085443.8</t>
  </si>
  <si>
    <t>本公开涉及一种运算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</si>
  <si>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2019/01/29</t>
  </si>
  <si>
    <t>2020/08/04</t>
  </si>
  <si>
    <t>G06F  3/06|G06N  3/063</t>
  </si>
  <si>
    <t>G06F  3/06</t>
  </si>
  <si>
    <t>CN201910081972.0</t>
  </si>
  <si>
    <t>神经网络计算装置和方法</t>
  </si>
  <si>
    <t>本申请提供了一种神经网络计算装置及方法，所述装置用于执行人工神经网络训练计算；所述神经网络训练运算包括神经网络多层训练运算，本申请提供的技术方案具有成本低、能耗低的优点。</t>
  </si>
  <si>
    <t>2019/01/28</t>
  </si>
  <si>
    <t>G06N  3/02|G06N  3/063|G06N  3/08</t>
  </si>
  <si>
    <t>G06N  3/02</t>
  </si>
  <si>
    <t>CN201910081971.6</t>
  </si>
  <si>
    <t>神经网络计算装置、神经网络计算方法及相关产品</t>
  </si>
  <si>
    <t>本申请提供了一种神经网络计算装置、神经网络计算方法及相关产品，应用于神经网络芯片，该神经网络芯片设置于板卡上，该板卡包括：存储器件，用于存储数据；接口装置，用于实现神经网络芯片与外部设备之间的数据传输；控制器件，用于对神经网络芯片的状态进行监控，上述装置包括：运算单元、控制器单元和存储单元，所述装置用于执行人工神经网络训练计算；所述神经网络训练运算包括神经网络多层训练运算，本申请提供的技术方案具有成本低、能耗低的优点。</t>
  </si>
  <si>
    <t>G06N  3/063|G06F  7/483</t>
  </si>
  <si>
    <t>CN202010247469.0</t>
  </si>
  <si>
    <t>计算神经网络的方法、装置、板卡及计算机可读存储介质</t>
  </si>
  <si>
    <t>本发明涉及计算神经网络的方法、装置、板卡及计算机可读存储介质，其中本发明的计算装置包括在集成电路装置中，该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</si>
  <si>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2020/03/31</t>
  </si>
  <si>
    <t>2020/07/28</t>
  </si>
  <si>
    <t>G06N  3/08|G06N  3/063</t>
  </si>
  <si>
    <t>CN202010247460.X</t>
  </si>
  <si>
    <t>CN202010246218.0</t>
  </si>
  <si>
    <t>CN202010246216.1</t>
  </si>
  <si>
    <t>CN202010214661.X</t>
  </si>
  <si>
    <t>数据处理方法、电子设备和可读存储介质</t>
  </si>
  <si>
    <t>本申请涉及一种数据处理方法、装置、电子设备和可读存储介质，针对子网络划分处理后的目标神经网络，所述目标神经网络包括至少一个子网络；采用本方法能够至少在进行所述子网络的编译和运行的过程中，仅需要一次输入操作和一次输出操作即可，相比于对所述子网络中多个网络层进行分别编译运行，所需的多次输入操作和多次输出操作，本实施例的数据处理方法更高效，提高了运算速率。</t>
  </si>
  <si>
    <t>G06N  3/04|G06F  8/41|G06N  3/063|G06N  3/08|G06N  5/04</t>
  </si>
  <si>
    <t>CN202010225912.4</t>
  </si>
  <si>
    <t>一种计算数据的方法、装置、板卡及计算机可读存储介质</t>
  </si>
  <si>
    <t>本公开涉及计算数据的方法、装置、板卡及计算机可读存储介质，其中本公开的计算装置包括在集成电路装置中，所述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</si>
  <si>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2020/03/26</t>
  </si>
  <si>
    <t>2020/07/14</t>
  </si>
  <si>
    <t>G06N  3/063|G06F 15/16|G06F 15/76|G06F 15/78|G06N  3/08</t>
  </si>
  <si>
    <t>CN201910029922.8</t>
  </si>
  <si>
    <t>一种神经网络压缩方法、电子设备及计算机可读介质</t>
  </si>
  <si>
    <t>本发明实施例公开了一种神经网络压缩方法、装置、电子设备及计算机可读介质，其中方法包括：通过采用压缩的方法对第一权值矩阵进行压缩，直至压缩后的神经网络模型达到比较好的压缩效果。通过本申请，可以保证神经网络模型的拓扑结构保持不变，从而避免了神经网络模型的拓扑结构出现不规则，减少了神经网络的运算量。</t>
  </si>
  <si>
    <t>2018/12/27</t>
  </si>
  <si>
    <t>2020/07/07</t>
  </si>
  <si>
    <t>CN201811653972.5</t>
  </si>
  <si>
    <t>一种神经网络训练方法及装置</t>
  </si>
  <si>
    <t>本申请提供一种神经网络训练方法及装置，该装置选择单元和运算单元，运算单元用于对神经网络进行训练。本申请提供的技术方案具有成本低、能耗低的优点。</t>
  </si>
  <si>
    <t>CN201811619060.6</t>
  </si>
  <si>
    <t>本申请提供了一种计算装置及相关产品，所述计算装置包括压缩单元、运算单元以及控制器单元；通过采用压缩的方法对第一权值矩阵进行压缩，直至压缩后的神经网络模型达到比较好的压缩效果。通过本申请，可以保证神经网络模型的拓扑结构保持不变，从而避免了神经网络模型的拓扑结构出现不规则，减少了神经网络的运算量。</t>
  </si>
  <si>
    <t>CN202010252730.6</t>
  </si>
  <si>
    <t>用于执行人工神经网络正向运算的装置和方法</t>
  </si>
  <si>
    <t>本发明提供了一种用于执行人工神经网络正向运算的装置，包括数据互通模块、主运算模块、多个从运算模块，所述主运算模块通过所述数据互通模块与所述多个从运算模块物理连接，其中：主运算模块，用于获取神经元数据；数据互通模块，用于将神经元数据发送给多个从运算模块；从运算模块，用于将输入神经元向量分别与该从运算模块的权值向量进行点积运算得到输出结果；数据互通模块，用于将多个从运算的输出结果组成中间结果，将中间结果输出给主运算模块；所述主运算模块，用于依据中间结果得到最后的输出神经元向量，然后可以根据所得到的本层权值的梯度来更新本层的权值。</t>
  </si>
  <si>
    <t>刘少礼 |
郭崎 |
陈云霁 |
陈天石</t>
  </si>
  <si>
    <t>CN202010164096.0</t>
  </si>
  <si>
    <t>用于执行人工神经网络反向训练的装置和方法</t>
  </si>
  <si>
    <t>本发明提供了一种用于执行人工神经网络反向训练的装置，包括指令缓存单元、控制器单元、直接内存访问单元、H树模块、主运算模块、以及多个从运算模块。使用该装置可以实现多层人工神经网络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</si>
  <si>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CN201811585964.1</t>
  </si>
  <si>
    <t>2018/12/20</t>
  </si>
  <si>
    <t>CN201811566331.6</t>
  </si>
  <si>
    <t>本申请提供了一种计算装置及相关产品，所述计算装置包括压缩单元、运算单元以及控制器单元；其中，控制器单元，用于获取针对第一输入数据的压缩请求，并根据压缩请求指示压缩单元对第一输入数据进行压缩；其中，第一输入数据包括第一权值矩阵；压缩单元，用于将第一权值矩阵压缩为第二权值矩阵；控制器单元，还用于根据第二输入数据以及计算指令执行神经网络计算。通过本申请，在神经网络压缩过程中，可以保证神经网络模型的拓扑结构保持不变，从而避免了神经网络模型的拓扑结构出现不规则，减少了神经网络的运算量。</t>
  </si>
  <si>
    <t>CN202010150326.8</t>
  </si>
  <si>
    <t>本申请涉及一种用于执行人工神经网络正向运算的装置，所述装置包括控制器单元、主运算模块、数据通路模块以及从运算模块，使用该装置可以实现多层人工神经网络的正向运算。对于每一层来说，首先对输入神经元数据进行加权求和计算出本层的中间结果向量，再对该中间结果向量加偏置并激活得到输出神经元数据，并将该输出神经元数据作为下一层的输入神经元数据。</t>
  </si>
  <si>
    <t>2020/06/26</t>
  </si>
  <si>
    <t>CN202010118354.1</t>
  </si>
  <si>
    <t>调度方法及相关装置</t>
  </si>
  <si>
    <t>本申请实施例公开了一种调度方法及相关装置，其中方法基于包含多个计算装置的服务器，包括：接收M个运算请求；根据所述M个运算请求中每一运算请求的属性信息从所述多个计算装置中选取至少一个目标计算装置，并确定所述至少一个目标计算装置中每一目标计算装置对应的运算指令；根据所述至少一个目标计算装置中每一目标计算装置对应的运算指令对所述M个运算请求对应的运算数据进行计算得到M个最终运算结果；将所述M个最终运算结果中每一最终运算结果发送至对应的电子设备。本申请实施例，可选取服务器中的计算装置执行运算请求，提高了服务器的运行效率。</t>
  </si>
  <si>
    <t>2017/12/28</t>
  </si>
  <si>
    <t>G06F  9/48|G06F  9/50|G06N  3/04|G06N  3/063|G06N  3/08</t>
  </si>
  <si>
    <t>G06F  9/48</t>
  </si>
  <si>
    <t>CN201811555572.0</t>
  </si>
  <si>
    <t>基于流水线技术的数据处理方法及相关产品</t>
  </si>
  <si>
    <t>本申请涉及一种基于流水线技术的数据处理方法及相关产品，不同处理器执行不同的运算任务，包括第一数据处理操作、第二数据处理操作以及第三数据处理操作，实现了第一处理器和第二处理器同时为多个输入数据的不同数据处理步骤进行工作，减少了第一处理器的运算量，提高了处理数据的效率。</t>
  </si>
  <si>
    <t>2018/12/19</t>
  </si>
  <si>
    <t>G06F  9/38|G06N  3/063</t>
  </si>
  <si>
    <t>G06F  9/38</t>
  </si>
  <si>
    <t>CN202010164111.1</t>
  </si>
  <si>
    <t>本公开提供了一种执行卷积神经网络训练的装置和方法，其中装置部分包括了互连模块、主运算模块、以及多个从运算模块。对于每一层来说，首先对输入神经元向量依据卷积窗口进行数据选择，然后依据选择得到的来自前一层的数据和来自后一层的数据梯度作为本装置运算单元的输入，计算并且更新卷积核，其次依据卷积核、数据的梯度以及激活函数的导函数，计算得到本装置输出的数据梯度，并且存入存储器以输出给前一层进行反向传播计算。本公开将参与计算的数据和权重参数暂存在高速暂存存储器上，使得可以更加灵活有效地支持卷积神经网络反向运算，提升包含大量访存应用的执行性能。</t>
  </si>
  <si>
    <t>2020/06/19</t>
  </si>
  <si>
    <t>CN202010147559.2</t>
  </si>
  <si>
    <t>转换方法、装置、计算机设备和存储介质</t>
  </si>
  <si>
    <t>本申请涉及一种模型转换方法、装置、计算机设备及存储介质，该方法能够将初始离线模型转换为目标离线模型。上述的模型转换方法、装置、计算机设备和存储介质，极大的降低了计算机设备的数据输入量，转换过程简单，从而可以降低该计算机设备的数据处理量，进而可以提高处理效率，降低功耗。</t>
  </si>
  <si>
    <t>2018/08/10</t>
  </si>
  <si>
    <t>CN202010074555.6</t>
  </si>
  <si>
    <t>一种用于执行神经网络运算的装置及方法</t>
  </si>
  <si>
    <t>本公开提供了一种用于执行神经网络运算的装置及方法，装置包括片上互联模块和与该片上互联模块通信连接的多个神经网络处理模块，神经网络处理模块能够通过片上互联模块从其它神经网络处理模块中读写数据。在多核多层人工神经网络运算中，要将每一层神经网络运算进行划分，进而由多个神经网络处理模块进行运算，得到各自的运算结果数据，多个神经网络处理单元还将各自的运算结果数据进行数据交换。</t>
  </si>
  <si>
    <t>CN201811538782.9</t>
  </si>
  <si>
    <t>神经网络剪枝方法、装置、电子设备及计算机可读介质</t>
  </si>
  <si>
    <t>本发明实施例公开了一种神经网络剪枝方法、装置、电子设备及计算机可读介质，其中方法包括：按照负载均衡的处理策略对神经网络中的权值数据进行剪枝，直至被去除的权值数据达到设定好的阈值，继而，使用预先存储的数据集对去除了权值数据后的神经网络进行运算。通过本申请，解决了因稀疏性问题带来的每个神经元的运算量不同而出现的负载不均衡的问题，提高了运算速度。</t>
  </si>
  <si>
    <t>2018/12/10</t>
  </si>
  <si>
    <t>2020/06/16</t>
  </si>
  <si>
    <t>CN201811507488.1</t>
  </si>
  <si>
    <t>本申请提供了一种计算装置及相关产品，所述计算装置包括负载均衡单元、运算单元以及控制器单元；其中，控制器单元，用于获取针对第一输入数据的剪枝请求，并根据所述剪枝请求指示所述负载均衡单元对所述第一输入数据进行剪枝；其中，所述第一输入数据包括第一权值数据；负载均衡单元，用于将第一权值数据调整为第二权值数据；控制器单元，还用于根据第二输入数据以及计算指令执行神经网络计算。通过本申请，解决了因稀疏性问题带来的每个神经元的运算量不同而出现的负载不均衡的问题，提高了运算速度。</t>
  </si>
  <si>
    <t>G06N  3/06|G06N  3/063</t>
  </si>
  <si>
    <t>CN202010044318.5</t>
  </si>
  <si>
    <t>一种防止数据溢出的方法、装置和芯片</t>
  </si>
  <si>
    <t>本公开防止数据溢出的方法、装置和芯片。其中该防止数据溢出的装置可以包括在组合处理装置中，该组合处理装置还可以包括通用互联接口和其他处理装置。该防止数据溢出的装置与其他处理装置进行交互，共同完成用户指定的计算操作。组合处理装置还可以包括存储装置，该存储装置分别与防止数据溢出的装置和其他处理装置连接，用于防止数据溢出的装置和其他处理装置的数据服务。借助于本公开的内容，使得在CPU和机器学习单元交互的时候，数据从CPU拷到机器学习单元上时，数据在从float32浮点数格式数据转换到float16浮点数格式数据的时候，不会出现float16浮点数格式数据因为狭窄的表示范围造成的溢出问题。</t>
  </si>
  <si>
    <t>2020/01/15</t>
  </si>
  <si>
    <t>2020/06/09</t>
  </si>
  <si>
    <t>G06F  7/499|G06N 20/00</t>
  </si>
  <si>
    <t>G06F  7/499</t>
  </si>
  <si>
    <t>CN202010038225.1</t>
  </si>
  <si>
    <t>融合计算方法及可读存储介质</t>
  </si>
  <si>
    <t>本申请提供融合计算方法及可读存储介质。所述融合计算方法包括：获取微控制指令序列并分配给启动的多个线程，其中，所述微控制指令序列包括计算任务的计算类型；基于所述计算任务的计算类型，确定融合计算方式；根据所述融合计算方式，调度所述线程执行所述计算任务。</t>
  </si>
  <si>
    <t>2020/01/14</t>
  </si>
  <si>
    <t>CN202010033208.9</t>
  </si>
  <si>
    <t>一种数据处理的方法、数据处理装置和电子设备</t>
  </si>
  <si>
    <t>本公开涉及一种数据处理的方法、数据处理装置和电子设备。其中该数据处理装置可以包括在组合处理装置中，该组合处理装置还可以包括通用互联接口和其他处理装置。该数据处理装置与其他处理装置进行交互，共同完成用户指定的计算操作。组合处理装置还可以包括存储装置，该存储装置分别与数据处理装置和其他处理装置连接，用于数据处理装置和其他处理装置的数据服务。借助于本公开的内容，可以避免数据处理装置内部的逐级反馈，保证数据处理装置在单条管道模型中实现最大程度的无阻塞。</t>
  </si>
  <si>
    <t>2020/01/13</t>
  </si>
  <si>
    <t>G06F  9/48|G06F  9/50|G06N  5/04</t>
  </si>
  <si>
    <t>CN202010120608.3</t>
  </si>
  <si>
    <t>2020/06/05</t>
  </si>
  <si>
    <t>CN202010040822.8</t>
  </si>
  <si>
    <t>集成电路芯片装置及相关产品</t>
  </si>
  <si>
    <t>本披露提供一种集成电路芯片装置及相关产品，所述集成电路芯片装置包括：主处理电路以及多个基础处理电路；所述多个基础处理电路呈h*w阵列分布；每个基础处理电路与相邻的其他基础处理电路连接，所述主处理电路通过竖向数据输入接口连接第1行的w个基础处理电路、第h行的w个基础处理电路，所述主处理电路通过横向输入接口连接第1列的h个基础处理电路。本披露提供的技术方案具有计算量小，功耗低的优点。</t>
  </si>
  <si>
    <t>2017/12/14</t>
  </si>
  <si>
    <t>CN201911416056.4</t>
  </si>
  <si>
    <t>2020/06/02</t>
  </si>
  <si>
    <t>CN201811424173.0</t>
  </si>
  <si>
    <t>计算装置、计算方法及相关产品</t>
  </si>
  <si>
    <t>本发明公开了一种计算装置，该计算装置应用于神经网络芯片，该神经网络芯片设置于板卡上，该板卡包括：存储器件，用于存储数据；接口装置，用于实现神经网络芯片与外部设备之间的数据传输；控制器件，用于对神经网络芯片的状态进行监控，上述计算装置包括：运算单元、控制器单元和存储单元。采用本发明实施例能够减少神经网络的计算时间和计算能耗。</t>
  </si>
  <si>
    <t>2018/11/27</t>
  </si>
  <si>
    <t>CN201911408131.2</t>
  </si>
  <si>
    <t>2020/05/22</t>
  </si>
  <si>
    <t>H04N  9/64|H04N  9/68</t>
  </si>
  <si>
    <t>H04N  9/64</t>
  </si>
  <si>
    <t>CN201911407453.5</t>
  </si>
  <si>
    <t>CN201911406583.7</t>
  </si>
  <si>
    <t>CN201911329417.1</t>
  </si>
  <si>
    <t>一种用于执行向量比较运算的装置和方法</t>
  </si>
  <si>
    <t>本公开提供了一种用于执行向量比较运算的装置和方法。在本公开的实施例中，在执行向量比较运算时令时，需要确定指令之间的依赖关系。在确定指令的依赖关系后，基于该依赖关系来进行向量的比较运算。利用上述方法，实现了通过定制的硬件电路来进行向量比较运算指令的完整过程，即通过一条向量比较指令即可实现向量比较运算。</t>
  </si>
  <si>
    <t>韩栋 |
张潇 |
刘少礼 |
陈天石 |
陈云霁</t>
  </si>
  <si>
    <t>2020/05/19</t>
  </si>
  <si>
    <t>G06F  7/02|G06F 17/16</t>
  </si>
  <si>
    <t>G06F  7/02</t>
  </si>
  <si>
    <t>CN201811333948.3</t>
  </si>
  <si>
    <t>本公开涉及运算方法、装置及相关产品。机器学习装置包括至少一个数据处理装置从其他处理装置中获取待运算数据和控制信息，并执行指定的机器学习运算，将执行结果通过I/O接口传递给其他处理装置；当机器学习运算装置包含多个数据处理装置时，多个数据处理装置间可以通过特定的结构进行连接并传输数据。多个数据处理装置通过快速外部设备互连总线PCIE总线进行互联并传输数据；多个数据处理装置共享同一控制系统或拥有各自的控制系统、且共享内存或者拥有各自的内存；多个数据处理装置的互联方式是任意互联拓扑。本公开实施例所提供的运算方法、装置及相关产品，能够自动为数据添加标签，提高了数据处理的效率。</t>
  </si>
  <si>
    <t>2018/11/09</t>
  </si>
  <si>
    <t>G06K  9/62|G06F 16/901</t>
  </si>
  <si>
    <t>G06K  9/62</t>
  </si>
  <si>
    <t>CN201811333457.9</t>
  </si>
  <si>
    <t>计算装置及相关产品、执行人工神经网络模型的计算方法</t>
  </si>
  <si>
    <t>本申请涉及一种计算装置及相关产品、执行人工神经网络模型的计算方法，该计算装置可用于执行多层人工神经网络的自学习运算，由于该计算装置的结构不同于通用处理器以及图像处理器，使得该计算装置相比较于通用处理器以及图像处理器，能够提高自学习运算的运算速度，节省运算时间，进而降低功耗。</t>
  </si>
  <si>
    <t>G06N  3/04|G06F  9/30|G06F  9/38|G06N  3/08</t>
  </si>
  <si>
    <t>CN202010147545.0</t>
  </si>
  <si>
    <t>一种人工神经网络运算的装置及方法</t>
  </si>
  <si>
    <t>一种人工神经网络运算的装置和方法，人工神经网络运算的装置包括：映射单元，接收输入神经元和权值，产生输入神经元和输出神经元的连接关系数据，输出映射后的输入神经元和权值，所述映射后的输入神经元和权值的对应关系为输入神经元-权值对，所述映射单元包括：第一映射单元，用于去除绝对值小于或等于第一阈值的权值；和/或第二映射单元，用于去除绝对值小于或等于第二阈值的输入神经元。</t>
  </si>
  <si>
    <t>中科寒武纪科技股份有限公司 |
上海寒武纪信息科技有限公司</t>
  </si>
  <si>
    <t>中科寒武纪科技股份有限公司|北京中科寒武纪科技有限公司</t>
  </si>
  <si>
    <t>2016/12/23</t>
  </si>
  <si>
    <t>2017/12/22</t>
  </si>
  <si>
    <t>2020/05/15</t>
  </si>
  <si>
    <t>CN201911401048.2</t>
  </si>
  <si>
    <t>本披露提供一种集成电路芯片装置及相关产品，所述集成电路芯片装置包括：主处理电路以及多个基础处理电路；所述主处理电路或多个基础处理电路中至少一个基础处理电路包括：数据类型运算电路，所述数据类型运算电路，用于执行浮点类型数据以及定点类型数据之间的转换。本披露提供的技术方案具有计算量小，功耗低的优点。</t>
  </si>
  <si>
    <t>CN201911401046.3</t>
  </si>
  <si>
    <t>本披露提供一种集成电路芯片装置及相关产品，所述集成电路芯片装置包括：主处理电路以及多个基础处理电路；所述主处理电路或多个基础处理电路中至少一个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</si>
  <si>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G06N  3/063|G06F  1/3234</t>
  </si>
  <si>
    <t>CN201911390541.9</t>
  </si>
  <si>
    <t>本披露提供一种集成电路芯片装置及相关产品，所述集成电路芯片装置包括：集成电路芯片装置，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</si>
  <si>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CN201911328984.5</t>
  </si>
  <si>
    <t>健身计划生成方法及相关设备</t>
  </si>
  <si>
    <t>本申请实施例公开了一种健身计划生成方法，应用于包括生理参数获取装置、人工智能芯片、通用处理器的智能电子设备，该方法包括：通过生理参数获取装置获取健身用户的身体参数；通过通用处理器将身体参数组成输入数据，并将输入数据传输给人工智能芯片；通过人工智能芯片对输入数据进行神经网络运算，得到输出结果；通过通用处理器根据输出结果得到与身体参数对应的健身计划。本申请有利于实现针对性健身，提高用户健身体验。</t>
  </si>
  <si>
    <t>2019/12/20</t>
  </si>
  <si>
    <t>G16H 20/30</t>
  </si>
  <si>
    <t>CN201911319333.X</t>
  </si>
  <si>
    <t>智能行人违章行为管理方法及相关产品</t>
  </si>
  <si>
    <t>本申请实施例公开了一种智能行人违章行为管理方法及相关产品，应用于智能交通系统，所述智能交通系统连接至少一个摄像头，所述方法包括：通过所述至少一个摄像头获取行人图像，所述行人图像中包括至少一个人物；依据所述行人图像确定所述至少一个人物中的目标人物，该目标人物为违章人物；对所述目标人物进行跟踪，得到所述目标人物的视频影像；将所述视频影像输入到预设神经网络模型，得到与所述目标人物对应的目标人脸模板，并获取该目标人脸模板对应的身份信息，所述预设神经网络模型由大量人脸模板图像训练得到；依据所述身份信息向所述目标人物发送告警信息。采用本申请实施例能够提升行人违章行为管理效率。</t>
  </si>
  <si>
    <t>2019/12/19</t>
  </si>
  <si>
    <t>G06K  9/00|G06N  3/08</t>
  </si>
  <si>
    <t>CN202010088277.X</t>
  </si>
  <si>
    <t>一种人工神经网络运算的装置及方法，人工神经网络运算的装置包括：映射单元，接收输入神经元和权值，产生输入神经元和输出神经元的连接关系数据，输出映射后的输入神经元和权值，所述映射后的输入神经元和权值的对应关系为输入神经元-权值对，所述映射单元包括：第一映射单元，用于去除值为0或小于第一阈值的权值；和/或第二映射单元，用于去除值为0或小于第二阈值的输入神经元。</t>
  </si>
  <si>
    <t>2020/05/08</t>
  </si>
  <si>
    <t>CN201911401047.8</t>
  </si>
  <si>
    <t>CN201911360230.8</t>
  </si>
  <si>
    <t>一种优化填充参数的方法、装置、计算机可读存储介质</t>
  </si>
  <si>
    <t>本公开涉及一种优化填充参数的方法、装置、计算机可读存储介质。其中优化填充参数的装置可以包括在组合处理装置中，该组合处理装置还可以包括通用互联接口和其他处理装置。优化填充参数的装置与其他处理装置进行交互，共同完成用户指定的计算操作。组合处理装置还可以包括存储装置，该存储装置分别与优化填充参数的装置和其他处理装置连接，用于优化填充参数的装置和其他处理装置的数据服务。借助于本公开的内容，克服了冗余现象的产生，降低了输入规模，减少了内存占用、提高了运算速度。</t>
  </si>
  <si>
    <t>2019/12/25</t>
  </si>
  <si>
    <t>CN201911338797.5</t>
  </si>
  <si>
    <t>本公开涉及一种数据处理方法、装置、计算机设备和存储介质。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</si>
  <si>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2019/12/23</t>
  </si>
  <si>
    <t>G06F 17/15</t>
  </si>
  <si>
    <t>CN201911309819.5</t>
  </si>
  <si>
    <t>本申请涉及一种数据处理方法、装置及相关产品，所述相关产品包括板卡，所述板卡包括：多个人工智能处理器，所述多个人工智能处理器对应的内存为多通道内存；其中，目标人工智能处理器用于在通过目标并行线程接收通用处理器CPU发出的人工智能处理器计算指令后，通过与所述目标并行线程对应的内存通道。采用本方法能够实现自定义激活函数在神经网络处理器中顺畅运行。</t>
  </si>
  <si>
    <t>2018/12/18</t>
  </si>
  <si>
    <t>2019/12/18</t>
  </si>
  <si>
    <t>CN201911303714.9</t>
  </si>
  <si>
    <t>用于池化多维矩阵的方法及相关产品</t>
  </si>
  <si>
    <t>本发明涉及一种用于池化多维矩阵的方法及相关产品，其中该相关产品中的计算装置可以包括在组合处理装置中，该组合处理装置还可以包括通用互联接口和其他处理装置。所述计算装置与其他处理装置进行交互，共同完成用户指定的计算操作。组合处理装置还可以包括存储装置，该存储装置分别与计算装置和其他处理装置连接，用于该计算装置和其他处理装置的数据存储。</t>
  </si>
  <si>
    <t>2019/12/17</t>
  </si>
  <si>
    <t>G06F 17/16|G06N  3/04</t>
  </si>
  <si>
    <t>G06F 17/16</t>
  </si>
  <si>
    <t>CN201911223453.X</t>
  </si>
  <si>
    <t>数据处理方法、电子设备及非瞬时性计算机可读存储介质</t>
  </si>
  <si>
    <t>本申请提供了一种数据处理方法、电子设备及非瞬时性计算机可读存储介质。其中，电子设备，包括：处理器；存储器，存储有计算机程序，当所述计算机程序被所述中央处理器执行时，使得所述中央处理器执行数据处理方法。</t>
  </si>
  <si>
    <t>2019/12/03</t>
  </si>
  <si>
    <t>CN201911335145.6</t>
  </si>
  <si>
    <t>神经网络处理器板卡及相关产品</t>
  </si>
  <si>
    <t>本披露提供一种神经网络处理器板卡及相关产品，所述神经网络处理器板卡包括：神经网络芯片封装结构、第一电气及非电气连接装置和第一基板；所述神经网络芯片封装结构包括：神经网络芯片、第二电气及非电气连接装置和第二基板，所述第二基板承载所述神经网络芯片，所述第二基板通过所述第二电气及非电气连接装置与所述神经网络芯片连接。本披露提供的技术方案具有计算量小，功耗低的优点。</t>
  </si>
  <si>
    <t>2020/05/05</t>
  </si>
  <si>
    <t>G06N  3/08|G06N  3/06</t>
  </si>
  <si>
    <t>CN201911203822.9</t>
  </si>
  <si>
    <t>一种用于执行矩阵乘运算的装置和方法</t>
  </si>
  <si>
    <t>本披露公开了一种用于执行矩阵乘运算的装置，其特征在于，包括：存储单元，用于存储矩阵运算指令相关的矩阵数据；寄存器单元，用于存储矩阵运算指令相关的标量数据；控制单元，用于对矩阵运算指令进行译码，并控制矩阵运算指令的运算过程；矩阵运算单元，用于根据译码后的矩阵运算指令，对输入矩阵进行矩阵乘运算操作；其中，所述矩阵运算单元为定制的硬件电路。</t>
  </si>
  <si>
    <t>CN201911163257.8</t>
  </si>
  <si>
    <t>本披露提供一种神经网络处理器板卡，所述神经网络处理器板卡包括：神经网络芯片封装结构、第一电气及非电气连接装置和第一基板；所述神经网络芯片封装结构包括：神经网络芯片、第二电气及非电气连接装置和第二基板，所述第二基板承载所述神经网络芯片，所述第二基板通过所述第二电气及非电气连接装置与所述神经网络芯片连接。本披露提供的技术方案具有计算量小，功耗低的优点。</t>
  </si>
  <si>
    <t>G06N  3/063|G06F 15/78</t>
  </si>
  <si>
    <t>CN201911159599.2</t>
  </si>
  <si>
    <t>存储管理方法、装置和存储介质</t>
  </si>
  <si>
    <t>本公开涉及存储管理方法、装置和存储介质，用户能够自适应的调整栈的存储位置，方便易用，对用户非常友好。同时，可以避免栈空间不足导致程序无法运行的问题，还可以进一步提高程序的运行效率。</t>
  </si>
  <si>
    <t>2019/11/22</t>
  </si>
  <si>
    <t>CN201911401049.7</t>
  </si>
  <si>
    <t>本披露提供一种集成电路芯片装置及相关产品，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</si>
  <si>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2020/05/01</t>
  </si>
  <si>
    <t>CN201911203825.2</t>
  </si>
  <si>
    <t>G06F  9/302</t>
  </si>
  <si>
    <t>CN201911308665.8</t>
  </si>
  <si>
    <t>运动目的地推荐方法及相关设备</t>
  </si>
  <si>
    <t>本申请实施例公开了一种运动目的地推荐方法及相关设备，方法应用于包括图像采集装置、人工智能芯片、目的地确定装置和目的地推荐装置的智能电子设备，方法包括：通过图像采集装置对运动对象执行多次拍摄操作，得到运动对象的多张目标图像；通过人工智能芯片根据多张目标图像确定运动对象的目标运动衣着信息和/或目标运动器材信息；通过目的地确定装置根据目标运动衣着信息和/或目标运动器材信息确定与运动对象匹配的目标运动项目，以及根据预存的运动项目与运动目的地的映射关系获得目标运动项目对应目标运动目的地；通过目的地推荐装置推荐目标运动目的地。采用本申请实施例有助于提高推荐运动目的地的效率和智能性。</t>
  </si>
  <si>
    <t>2020/04/28</t>
  </si>
  <si>
    <t>G06F 16/9535|G06F 16/583|G06F 16/9537</t>
  </si>
  <si>
    <t>G06F 16/9535</t>
  </si>
  <si>
    <t>CN201811222555.5</t>
  </si>
  <si>
    <t>运算方法、系统及相关产品</t>
  </si>
  <si>
    <t>本公开涉及一种运算方法、系统及相关产品。该系统包括指令生成设备和运行设备。指令生成设备包括：设备确定模块用于根据接收到的读宏指令，确定执行读宏指令的运行设备；指令生成模块用于根据读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</si>
  <si>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2018/10/19</t>
  </si>
  <si>
    <t>G06F  9/30|G06N  3/063</t>
  </si>
  <si>
    <t>CN201811222553.6</t>
  </si>
  <si>
    <t>本公开涉及一种运算方法、装置及相关产品。该装置包括设备确定模块和指令生成模块，设备确定模块用于根据接收到的写宏指令，确定执行写宏指令的运行设备。指令生成模块用于根据写宏指令和运行设备，生成运行指令。本公开实施例所提供的运算方法、装置及相关产品，可跨平台使用，适用性好，指令转换的速度快、处理效率高、出错几率低，且开发的人力、物力成本低。</t>
  </si>
  <si>
    <t>G06F  3/06|G06N  3/02</t>
  </si>
  <si>
    <t>CN201811222531.X</t>
  </si>
  <si>
    <t>本公开涉及一种运算方法、系统及相关产品。该系统包括指令生成设备和运行设备。指令生成设备包括：设备确定模块用于根据接收到的控制宏指令，确定执行控制宏指令的运行设备；指令生成模块用于根据控制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</si>
  <si>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G06N  3/063|G06F  9/302</t>
  </si>
  <si>
    <t>CN201811222530.5</t>
  </si>
  <si>
    <t>本公开涉及一种运算方法、装置及相关产品。该装置包括设备确定模块和指令生成模块，设备确定模块用于根据接收到的读宏指令，确定执行读宏指令的运行设备。指令生成模块用于根据读宏指令和运行设备，生成运行指令。本公开实施例所提供的运算方法、装置及相关产品，可跨平台使用，适用性好，指令转换的速度快、处理效率高、出错几率低，且开发的人力、物力成本低。</t>
  </si>
  <si>
    <t>CN201811222523.5</t>
  </si>
  <si>
    <t>本公开涉及一种运算方法、系统及相关产品。该系统包括指令生成设备和运行设备。指令生成设备包括：设备确定模块用于根据接收到的写宏指令，确定执行写宏指令的运行设备；指令生成模块用于根据写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</si>
  <si>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G06N  3/063|G06F  9/30|G06N  3/08</t>
  </si>
  <si>
    <t>CN201811222491.9</t>
  </si>
  <si>
    <t>本公开涉及一种运算方法、系统及相关产品。该系统包括指令生成设备和运行设备。指令生成设备包括：设备确定模块用于根据接收到的计算宏指令，确定执行计算宏指令的运行设备；指令生成模块用于根据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</si>
  <si>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CN201811222476.4</t>
  </si>
  <si>
    <t>本公开涉及一种运算方法、装置及相关产品。该装置包括设备确定模块和指令生成模块，设备确定模块用于根据接收到的神经网络计算宏指令，确定执行神经网络计算宏指令的运行设备。指令生成模块用于根据神经网络计算宏指令和运行设备，生成运行指令。本公开实施例所提供的运算方法、装置及相关产品，可跨平台使用，适用性好，指令转换的速度快、处理效率高、出错几率低，且开发的人力、物力成本低。</t>
  </si>
  <si>
    <t>G06N  3/06|G06F  9/30|G06N  3/08</t>
  </si>
  <si>
    <t>CN201811222454.8</t>
  </si>
  <si>
    <t>本公开涉及一种运算方法、装置及相关产品。该装置包括设备确定模块和指令生成模块，设备确定模块用于根据接收到的标量计算宏指令，确定执行标量计算宏指令的运行设备。指令生成模块用于根据标量计算宏指令和运行设备，生成运行指令。本公开实施例所提供的运算方法、装置及相关产品，可跨平台使用，适用性好，指令转换的速度快、处理效率高、出错几率低，且开发的人力、物力成本低。</t>
  </si>
  <si>
    <t>G06F  9/26|G06F 13/38</t>
  </si>
  <si>
    <t>G06F  9/26</t>
  </si>
  <si>
    <t>CN201811221806.8</t>
  </si>
  <si>
    <t>本公开涉及一种运算方法、装置及相关产品。该装置包括设备确定模块和指令生成模块，设备确定模块用于根据接收到的宏指令，确定执行宏指令的运行设备。指令生成模块用于根据宏指令和运行设备，生成运行指令。本公开实施例所提供的运算方法、装置及相关产品，可跨平台使用，适用性好，指令转换的速度快、处理效率高、出错几率低，且开发的人力、物力成本低。</t>
  </si>
  <si>
    <t>CN201811221789.8</t>
  </si>
  <si>
    <t>本公开涉及一种运算方法、装置及相关产品。该装置包括设备确定模块和指令生成模块，设备确定模块用于根据接收到的矩阵向量计算宏指令，确定执行矩阵向量计算宏指令的运行设备。指令生成模块用于根据矩阵向量计算宏指令和运行设备，生成运行指令。本公开实施例所提供的运算方法、装置及相关产品，可跨平台使用，适用性好，指令转换的速度快、处理效率高、出错几率低，且开发的人力、物力成本低。</t>
  </si>
  <si>
    <t>CN201811221788.3</t>
  </si>
  <si>
    <t>本公开涉及一种运算方法、装置及相关产品。该装置包括设备确定模块和指令生成模块，设备确定模块用于根据接收到的计算宏指令，确定执行计算宏指令的运行设备。指令生成模块用于根据计算宏指令和运行设备，生成运行指令。本公开实施例所提供的运算方法、装置及相关产品，可跨平台使用，适用性好，指令转换的速度快、处理效率高、出错几率低，且开发的人力、物力成本低。</t>
  </si>
  <si>
    <t>CN201811221783.0</t>
  </si>
  <si>
    <t>本公开涉及一种运算方法、系统及相关产品。该系统包括指令生成设备和运行设备。指令生成设备包括：设备确定模块用于根据接收到的标量计算宏指令，确定执行标量计算宏指令的运行设备；指令生成模块用于根据标量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</si>
  <si>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CN201811221780.7</t>
  </si>
  <si>
    <t>本公开涉及一种运算方法、装置及相关产品。该装置包括设备确定模块和指令生成模块，设备确定模块用于根据接收到的标量逻辑计算宏指令，确定执行标量逻辑计算宏指令的运行设备。指令生成模块用于根据标量逻辑计算宏指令和运行设备，生成运行指令。本公开实施例所提供的运算方法、装置及相关产品，可跨平台使用，适用性好，指令转换的速度快、处理效率高、出错几率低，且开发的人力、物力成本低。</t>
  </si>
  <si>
    <t>G06N  3/063|G06F  9/305</t>
  </si>
  <si>
    <t>CN201811221778.X</t>
  </si>
  <si>
    <t>本公开涉及一种运算方法、系统及相关产品。该系统包括指令生成设备和运行设备。指令生成设备包括：设备确定模块用于根据接收到的矩阵向量计算宏指令，确定执行矩阵向量计算宏指令的运行设备；指令生成模块用于根据矩阵向量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</si>
  <si>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G06F  9/302|G06F 17/16</t>
  </si>
  <si>
    <t>CN201811221763.3</t>
  </si>
  <si>
    <t>本公开涉及一种运算方法、系统及相关产品。该系统包括指令生成设备和运行设备。指令生成设备包括：设备确定模块用于根据接收到的向量逻辑计算宏指令，确定执行向量逻辑计算宏指令的运行设备；指令生成模块用于根据向量逻辑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</si>
  <si>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CN201811221685.7</t>
  </si>
  <si>
    <t>本公开涉及一种运算方法、系统及相关产品。该系统包括指令生成设备和运行设备。指令生成设备包括：设备确定模块用于根据接收到的标量逻辑计算宏指令，确定执行标量逻辑计算宏指令的运行设备；指令生成模块用于根据标量逻辑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</si>
  <si>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CN201811221643.3</t>
  </si>
  <si>
    <t>本公开涉及一种运算方法、装置及相关产品。该装置包括设备确定模块和指令生成模块，设备确定模块用于根据接收到的控制宏指令，确定执行控制宏指令的运行设备。指令生成模块用于根据控制宏指令和运行设备，生成运行指令。本公开实施例所提供的运算方法、装置及相关产品，可跨平台使用，适用性好，指令转换的速度快、处理效率高、出错几率低，且开发的人力、物力成本低。</t>
  </si>
  <si>
    <t>CN201811220957.1</t>
  </si>
  <si>
    <t>本公开涉及一种运算方法、系统及相关产品。该系统包括指令生成设备和运行设备。指令生成设备包括：设备确定模块用于根据接收到的宏指令，确定执行宏指令的运行设备；指令生成模块用于根据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</si>
  <si>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CN201811220923.2</t>
  </si>
  <si>
    <t>本公开涉及一种运算方法、装置及相关产品。该装置包括设备确定模块和指令生成模块，设备确定模块用于根据接收到的向量逻辑计算宏指令，确定执行向量逻辑计算宏指令的运行设备。指令生成模块用于根据向量逻辑计算宏指令和运行设备，生成运行指令。本公开实施例所提供的运算方法、装置及相关产品，可跨平台使用，适用性好，指令转换的速度快、处理效率高、出错几率低，且开发的人力、物力成本低。</t>
  </si>
  <si>
    <t>CN201811220922.8</t>
  </si>
  <si>
    <t>本公开涉及一种运算方法、系统及相关产品。该系统包括指令生成设备和运行设备。指令生成设备包括：设备确定模块用于根据接收到的神经网络计算宏指令，确定执行神经网络计算宏指令的运行设备；指令生成模块用于根据神经网络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</si>
  <si>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CN201911319670.9</t>
  </si>
  <si>
    <t>智能交通违章管理方法及相关产品</t>
  </si>
  <si>
    <t>本申请实施例公开了一种智能交通违章管理方法及相关产品，应用于智能交通系统，所述智能交通系统连接至少一个摄像头，所述方法包括：通过所述至少一个摄像头获取针对目标车辆的目标图像；依据所述目标图像进行特征提取，得到特征参数集；依据所述特征参数集进行异常检测；在检测到所述目标车辆为异常车辆时，获取所述目标图像在预设时间段的视频影像；将所述视频影像输入到预设神经网络模型，得到针对所述目标车辆的处罚结果，所述预设神经网络模型由针对大量违章图像训练得到。采用本申请实施例能够实现对交通违章进行精准管理。</t>
  </si>
  <si>
    <t>2020/04/21</t>
  </si>
  <si>
    <t>G08G  1/017</t>
  </si>
  <si>
    <t>CN201811194270.5</t>
  </si>
  <si>
    <t>本申请提供了一种神经网络计算装置及相关产品，所述计算装置包括：控制单元、数据转换单元以及运算单元，所述运算单元包括逻辑运算器；所述控制单元，用于获取计算指令，解析所述计算指令得到多个运算指令，并将该多个运算指令以及所述输入数据发送给所述运算单元；所述数据转换单元，用于将非离散类型的输入数据转换为离散类型的输入数据；所述运算单元，用于根据所述控制单元下发的所述运算指令，获取离散类型的输入数据，利用逻辑运算器执行离散数据表示的神经网络运算，得到运算结果。本申请揭露的计算装置，可减少神经网络计算中的运算量，提高效率，降低功耗。</t>
  </si>
  <si>
    <t>2018/10/12</t>
  </si>
  <si>
    <t>CN201811193714.3</t>
  </si>
  <si>
    <t>本申请提供了一种神经网络计算装置及相关产品，所述计算装置包括：控制单元以及运算单元，所述运算单元包括逻辑运算器以及浮点运算器；所述控制单元，用于获取计算指令，解析所述计算指令得到多个运算指令，将该多个运算指令以及所述输入数据发送给所述运算单元；所述运算单元，用于根据所述运算指令，获取输入数据，在所述输入数据部分为离散数据的情况下，利用浮点定点运算器以及所述逻辑运算器完成神经网络运算，得到所述运算结果；在所述输入数据全部为离散数据的情况下，利用所述逻辑运算器完成神经网络运算，得到所述运算结果。本申请揭露的计算装置，可减少神经网络计算中的运算量，提高效率，降低功耗。</t>
  </si>
  <si>
    <t>CN201811190161.6</t>
  </si>
  <si>
    <t>机器学习运算的分配系统及方法</t>
  </si>
  <si>
    <t>本发明涉及一种机器学习运算的分配系统，根据终端服务器控制指令在终端服务器中使用运算能力较低的第一机器学习算法计算上述运算任务时，可得到一个准确性较低的运算结果。而根据云端服务器控制指令在云端服务器中使用运算能力较高的第二机器学习算法也计算上述同一个运算任务时，可得到一个准确性较高的运算结果。这样，实现了基于用户的需求，灵活地使用不同的机器学习算法分别执行同一个运算任务，从而用户可分别得到一个准确性较低的运算结果和一个准确性较高的运算结果。并且，由于终端服务器的运算能力较弱，终端运算结果能够先输出，这样避免了用户需要长时间的等待，提高了处理效率。</t>
  </si>
  <si>
    <t>G06N 20/00|G06F  9/30</t>
  </si>
  <si>
    <t>CN201911360229.5</t>
  </si>
  <si>
    <t>计算输入数据的梯度的方法、装置、计算机可读存储介质</t>
  </si>
  <si>
    <t>本公开涉及一种计算输入数据的梯度的方法、装置、计算机可读存储介质。其中计算输入数据的梯度可以包括在组合处理装置中，该组合处理装置还可以包括通用互联接口和其他处理装置。计算输入数据的梯度与其他处理装置进行交互，共同完成用户指定的计算操作。组合处理装置还可以包括存储装置，该存储装置分别与计算输入数据的梯度的装置和其他处理装置连接，计算输入数据的梯度的装置和其他处理装置的数据服务。借助于本公开的内容，可将计算反向传播卷积层输入梯度过程中的周围补零操作和裁剪操作优化为一次补零量较少的周围补零操作，并降低反向传播卷积计算的输入规模，达到减少计算量及内存占用，提高运算速度的效果。</t>
  </si>
  <si>
    <t>2020/04/17</t>
  </si>
  <si>
    <t>CN201911327514.7</t>
  </si>
  <si>
    <t>智能推荐方法及相关设备</t>
  </si>
  <si>
    <t>本申请实施例公开了一种智能推荐方法及相关设备，应用于包括信息采集装置、个性化采集装置、人工智能芯片和个性化推荐装置的智能电子设备，方法包括：通过信息采集装置对待测对象执行获得健身信息的操作，得到待测对象的目标健身信息；通过个性化采集装置对待测对象执行获得个人爱好的操作，得到待测对象对应的第一个人爱好集合；通过人工智能芯片根据目标健身信息和第一个人爱好集合确定对待测对象推荐的第二个人爱好集合；通过个性化推荐装置推荐第二个人爱好集合。采用本申请实施例有助于提高向待测对象推荐个人爱好的准确性，进而提高待测对象的运动体验。</t>
  </si>
  <si>
    <t>G06F 16/9035</t>
  </si>
  <si>
    <t>CN201811107138.6</t>
  </si>
  <si>
    <t>访存数据生成方法、存储介质、计算机设备和装置</t>
  </si>
  <si>
    <t>本申请涉及一种访存数据生成方法、存储介质、计算机设备和装置。包括：对待处理数据进行拆分，得到多个待处理数据块；获取多个待处理数据块的运算规则；根据待处理数据的拆分方法以及多个待处理数据块的运算规则，获取访存数据跟踪文件；根据目标神经网络层参数与参考神经网络层参数之间的映射关系，以及访存数据模式，将访存数据跟踪文件中的访存数据进行扩展，生成处理器核在处理目标神经网络层过程中的访存数据。采用本方法能够自动生成处理器核访存数据，替代处理器核的仿真过程，缩短生成访存数据的时间。</t>
  </si>
  <si>
    <t>2018/09/21</t>
  </si>
  <si>
    <t>2020/04/03</t>
  </si>
  <si>
    <t>G06F  3/06|G06F 30/27|G06N  3/04|G06N  3/063</t>
  </si>
  <si>
    <t>CN201911134960.6</t>
  </si>
  <si>
    <t>运算引擎和数据运算方法</t>
  </si>
  <si>
    <t>本申请涉及一种算法自适应装置、算法自适应方法、运算引擎、数据运算方法、自适应算法运算装置以及自适应算法运算方法，可以通过其算法分析装置对算法的拓扑结构，时间流，控制流以及数据流信息进行提取，并对这些信息精细处理，之后将处理结果发送到运算引擎执行相关操作，实现算法的相关操作。该算法自适应装置可以为待处理的算法匹配合理的资源，避免出现算法运行过程中因动态平衡差影响算法执行的问题。</t>
  </si>
  <si>
    <t>2019/11/19</t>
  </si>
  <si>
    <t>CN201911175801.0</t>
  </si>
  <si>
    <t>用于执行LSTM运算的装置和方法</t>
  </si>
  <si>
    <t>本发明提出一种用于执行循环神经网络和LSTM的装置，包括指令存储单元、控制器单元、数据访问单元、互连模块、主运算模块以及多个从运算模块。所述从运算模块用于将输入数据进行乘加得到部分和并保存，直到神经元数据全都输入将结果返回给主运算模块；主运算模块用于在正向过程时对从运算模块返回的和进行插值激活，在反向过程时插值得到激活导数并且与梯度相乘。本发明能够解决CPU和GPU运算性能不足，前端译码开销大的问题，有效提高了对多层人工神经网络正向运算的支持。</t>
  </si>
  <si>
    <t>郭崎 |
陈峋宇 |
陈云霁 |
陈天石</t>
  </si>
  <si>
    <t>郭崎</t>
  </si>
  <si>
    <t>2020/03/27</t>
  </si>
  <si>
    <t>CN201911136120.3</t>
  </si>
  <si>
    <t>自适应算法运算装置以及自适应算法运算方法</t>
  </si>
  <si>
    <t>CN201911401050.X</t>
  </si>
  <si>
    <t>本披露提供一种集成电路芯片装置及相关产品，所述集成电路芯片装置包括：主处理电路以及多个基础处理电路；所述主处理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</si>
  <si>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2020/03/24</t>
  </si>
  <si>
    <t>CN201911001876.7</t>
  </si>
  <si>
    <t>TLB模块的更新方法</t>
  </si>
  <si>
    <t>一种支持多数据流的TLB装置和TLB模块的更新方法，该装置包括：控制单元，对应待处理的流式应用的k个数据流，设置k个TLB模块，每一个TLB模块具有一一对应的页与页框两部分，通过页与页框的映射关系完成逻辑地址向物理地址的转换；其中k为自然数。本发明的装置和方法针对于流式应用数据流本身的特点，可以极大减少逻辑地址与物理地址转换过程中TLB miss情况的发生，从而减少访问内存的次数，极大提高数据访问的性能。</t>
  </si>
  <si>
    <t>2016/08/26</t>
  </si>
  <si>
    <t>G06F 12/1027|G06F 12/1009</t>
  </si>
  <si>
    <t>G06F 12/1027</t>
  </si>
  <si>
    <t>CN201811092726.7</t>
  </si>
  <si>
    <t>状态信息获取装置和方法</t>
  </si>
  <si>
    <t>本公开涉及状态信息获取装置和方法。所述状态信息获取装置包括：格式转换模块，用于将所述状态信息进行格式转换，获得转换后的状态信息；第一存储模块，包括片上存储器，所述片上存储器包括高速暂存存储器；第二存储模块，用于存储所述状态信息和/或所述转换后的状态信息。本公开可以获取神经网络处理装置在运行过程中的状态信息。</t>
  </si>
  <si>
    <t>2018/09/14</t>
  </si>
  <si>
    <t>CN201811074120.0</t>
  </si>
  <si>
    <t>训练装置及方法</t>
  </si>
  <si>
    <t>本公开涉及一种训练装置及方法，该装置包括：参数压缩单元根据接收到的神经网络的模型数据，确定神经网络的待压缩参数，并对待压缩参数进行压缩处理，获得与神经网络对应的语义向量；参数存储单元储与神经网络对应的语义向量，并在接收到数据读取指令时，向参数解压缩单元或运算单元发送语义向量；参数解压缩单元在接收到语义向量时，对语义向量进行解压缩处理，获得神经网络的解压缩参数，并向运算单元发送解压缩参数；运算单元对接收到的语义向量或解压缩参数对神经网络进行训练。本公开可以对待压缩参数进行压缩，从而有效减少神经网络的模型大小、降低了对内存的需求，从而有效提高了神经网络的数据处理速度。</t>
  </si>
  <si>
    <t>CN201911296834.0</t>
  </si>
  <si>
    <t>一种人工智能处理器的学习任务编译方法及相关产品</t>
  </si>
  <si>
    <t>本申请涉及一种人工智能处理器的学习任务编译方法及相关产品，其中，人工智能处理器的学习任务编译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</si>
  <si>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2019/12/16</t>
  </si>
  <si>
    <t>2020/03/17</t>
  </si>
  <si>
    <t>CN201911175116.8</t>
  </si>
  <si>
    <t>本公开涉及一种数据处理方法、装置、计算机设备和存储介质。装置中包括板卡，该板卡包括：存储器件、接口装置和控制器件以及包括数据处理装置的人工智能芯片；其中，人工智能芯片与存储器件、控制器件以及接口装置分别连接；存储器件，用于存储数据；接口装置，用于实现人工智能芯片与外部设备之间的数据传输；控制器件，用于对人工智能芯片的状态进行监控。本公开实施例所提供的神经网络的数据量化处理方法、装置、计算机设备和存储介质，提高了确定神经网络中不同待量化层的量化位宽的确定速度和效率。</t>
  </si>
  <si>
    <t>2019/11/26</t>
  </si>
  <si>
    <t>G06N  3/08|G06N  3/02</t>
  </si>
  <si>
    <t>CN201911087323.8</t>
  </si>
  <si>
    <t>机器学习指令的转换方法及装置、板卡、主板、电子设备</t>
  </si>
  <si>
    <t>本申请涉及一种机器学习指令的转换方法及装置、板卡、主板、电子设备，通过获取机器学习指令序列，并对该机器学习指令序列进行划分，得到至少一个基本块，进而根据窥孔优化算法对基本块中的机器学习指令进行指令转换，得到转换后的机器学习指令，从而实现了对机器学习指令的窥孔优化，减少了机器学习指令的时间开销，大大提升了机器学习计算装置的整体性能。</t>
  </si>
  <si>
    <t>2019/11/08</t>
  </si>
  <si>
    <t>2020/03/10</t>
  </si>
  <si>
    <t>G06N 20/00|G06F  8/41</t>
  </si>
  <si>
    <t>CN201911342244.7</t>
  </si>
  <si>
    <t>数据处理方法和处理器</t>
  </si>
  <si>
    <t>本申请涉及一种数据处理方法和处理器，该方法在预设的条件满足时可以直接执行所述网络的各个层的前向推理操作。采用该方法，能够大大减少网络的计算量，进而极大的降低了资源占用率，进而大大提高了网络的执行效率，提高了图像数据、语音数据和文本数据的处理效率。</t>
  </si>
  <si>
    <t>2020/03/06</t>
  </si>
  <si>
    <t>CN201911101707.0</t>
  </si>
  <si>
    <t>本公开涉及一种测试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t>
  </si>
  <si>
    <t>2019/11/12</t>
  </si>
  <si>
    <t>CN201810987343.X</t>
  </si>
  <si>
    <t>数据预处理方法、装置、计算机设备和存储介质</t>
  </si>
  <si>
    <t>本申请涉及一种数据预处理方法、装置、计算机设备和存储介质，通过将目标运算操作对应的目标输出数据存储在主存储器上，减少目标输出数据的读取次数，可以减少运算过程中的I/O读取操作的占用时间，从而可以提高处理器的速度及效率。</t>
  </si>
  <si>
    <t>2018/08/28</t>
  </si>
  <si>
    <t>G06F  7/57|G06F 13/16</t>
  </si>
  <si>
    <t>G06F  7/57</t>
  </si>
  <si>
    <t>CN201810987293.5</t>
  </si>
  <si>
    <t>本申请涉及一种数据预处理方法、装置、计算机设备和存储介质，通过将目标运算操作对应的目标输出数据存储在靠近处理器的第一存储器上，通过减少目标输出数据的读取次数，可以减少运算过程中的I/O读取操作的占用时间，从而可以提高处理器的速度及效率。</t>
  </si>
  <si>
    <t>G06F 13/16</t>
  </si>
  <si>
    <t>CN202010034696.5</t>
  </si>
  <si>
    <t>合并指令处理方法、装置、电子设备和存储介质</t>
  </si>
  <si>
    <t>本公开涉及一种合并指令处理方法、装置、电子设备和存储介质。该装置包括：指令解析电路对获取到的合并指令进行解析，得到合并指令的操作码和操作域；数据获取电路基于操作码和操作域获取第一数据、第二数据，并将第一数据和/或第二数据缓存至存储电路；参数确定电路确定进行合并处理所需的合并参数；处理电路从存储电路中读取缓存的第一数据和/或第二数据，根据合并参数利用运算器对第一数据和第二数据进行合并处理得到合并后数据并存储，合并指令包括异维合并指令和同维合并指令中的至少一种，本公开实施例所提供的合并指令处理方法、装置、电子设备和存储介质，进行数据合并处理的速度快、占用缓存少。</t>
  </si>
  <si>
    <t>2020/02/28</t>
  </si>
  <si>
    <t>CN201911066622.3</t>
  </si>
  <si>
    <t>指令执行的方法、装置及相关产品</t>
  </si>
  <si>
    <t>本公开涉及指令执行的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本公开可以提高相关产品在指令执行时的效率。</t>
  </si>
  <si>
    <t>2019/11/04</t>
  </si>
  <si>
    <t>2020/02/25</t>
  </si>
  <si>
    <t>G06F 30/343</t>
  </si>
  <si>
    <t>CN202010029179.9</t>
  </si>
  <si>
    <t>一种用于防止神经网络过拟合的处理装置及系统</t>
  </si>
  <si>
    <t>本发明涉及一种防止神经网络过拟合的处理装置及系统，该系统包括：网络运算器及处理装置。网络运算器执行神经网络的训练操作；处理装置接收来自网络运算器的指令以生成随机数，并且将输入副本和选取的神经网络数据发送到所述网络运算器以供执行训练操作。本发明可以提前计算随机数和掩模，并保存备用，缩短运算时间、节省输出入资源及运算资源。</t>
  </si>
  <si>
    <t>2020/02/21</t>
  </si>
  <si>
    <t>CN201911333469.6</t>
  </si>
  <si>
    <t>CN202010015902.8</t>
  </si>
  <si>
    <t>异常预警方法及相关设备</t>
  </si>
  <si>
    <t>本申请实施例公开一种异常预警方法及相关设备，方法包括：当检测到待测对象处于运动状态时，通过生理参数监测装置获得待测对象的目标生理参数；通过图像采集装置获得待测对象的目标人脸图像；通过人工智能芯片根据目标人脸图像获得待测对象的目标心理参数；通过信息采集装置获得待测对象的目标运动项目和目标运动时长；通过预警判断装置根据目标生理参数、目标心理参数、目标运动项目和目标运动时长确定待测对象的目标运动负荷；若目标运动负荷大于等于预设运动负荷，则通过预警判断装置确定待测对象满足异常预警条件；通过预警处理装置执行异常预警操作。采用本申请实施例有助于提高对处于运动状态的待测对象进行异常预警的效率。</t>
  </si>
  <si>
    <t>2020/01/08</t>
  </si>
  <si>
    <t>2020/02/18</t>
  </si>
  <si>
    <t>A61B  5/04|A61B  5/00|A61B  5/145|A61B  5/16|G06K  9/00|G16H 50/30</t>
  </si>
  <si>
    <t>A61B  5/04</t>
  </si>
  <si>
    <t>CN202010003595.1</t>
  </si>
  <si>
    <t>利用计算机系统处理任务的方法、电子设备和存储介质</t>
  </si>
  <si>
    <t>本申请提供了一种利用计算机系统处理任务的方法、电子设备以及非瞬时性计算机可读存储介质；其中，电子设备包括处理器和存储器，存储器存储有计算机程序，计算机程序被处理器执行时，使得处理器执行计算机存储管理方法。本申请提供的任务处理方法和装置可基于深度强化学习的思想，采用深度估值网络，对系统在处于某种状态下，处理任务，而在处理任务的过程中，需要为数据存储请求分配存储资源。</t>
  </si>
  <si>
    <t>2020/01/03</t>
  </si>
  <si>
    <t>2020/02/14</t>
  </si>
  <si>
    <t>G06F  9/48|G06F  3/06|G06F  9/50</t>
  </si>
  <si>
    <t>CN202010003405.6</t>
  </si>
  <si>
    <t>智能交通系统管理方法及相关产品</t>
  </si>
  <si>
    <t>本申请实施例公开了一种智能交通系统管理方法及相关产品，应用于智能交通系统，所述方法包括：获取目标环境参数；将所述目标环境参数输入到预设神经网络模型，得到与所述目标环境参数相应的用于配置交通的目标交通配置参数，所述预设神经网络模型由针对不同环境参数下的交通配置参数训练得到；依据所述目标交通配置参数进行参数配置。采用本申请实施例能够提升交通管理的智能性。</t>
  </si>
  <si>
    <t>G06Q 50/30|G06K  9/62|G06N  3/04|G06N  3/08|G06T  5/40</t>
  </si>
  <si>
    <t>G06Q 50/30</t>
  </si>
  <si>
    <t>CN201911372371.1</t>
  </si>
  <si>
    <t>验证环境的可视化搭建方法、装置及存储介质</t>
  </si>
  <si>
    <t>本申请实施例提供一种验证环境的可视化搭建方法、装置及存储介质，装置包括：显示器，用于显示交互界面和交互控件，交互控件包括输出控件，交互界面中包括以下至少一种：表示环境组件的组件控件、表示连接的连接控件、以及空白界面；处理器，用于响应作用于交互界面的输入信号，通过调用相应的环境文件，执行对环境元素的操作处理，并在交互界面中显示相应的组件控件和/或连接控件；其中，环境元素包括各级环境组件和/或连接，操作处理包括创建和/或配置，每个环境组件的下一级环境组件对应的组件控件位于该环境组件对应的组件控件内；处理器，还用于响应作用于输出控件的输入信号，根据当前交互界面对应的环境文件，搭建验证环境。</t>
  </si>
  <si>
    <t>2019/12/27</t>
  </si>
  <si>
    <t>2020/02/07</t>
  </si>
  <si>
    <t>G06F 11/36|G06F  8/34</t>
  </si>
  <si>
    <t>CN201911296837.4</t>
  </si>
  <si>
    <t>本申请涉及一种人工智能处理器的学习任务编译方法及相关产品。所述人工智能处理器的学习任务编译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</si>
  <si>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CN201911296833.6</t>
  </si>
  <si>
    <t>本申请涉及一种编译人工智能处理器的学习任务的方法、装置、存储介质和系统。所述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</si>
  <si>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CN201911361233.3</t>
  </si>
  <si>
    <t>计算机存储管理方法和装置、电子设备和存储介质</t>
  </si>
  <si>
    <t>本申请提供了一种计算机存储管理方法和装置、电子设备以及非瞬时性计算机可读存储介质；其中，电子设备包括处理器和存储器，存储器存储有计算机程序，计算机程序被处理器执行时，使得处理器执行计算机存储管理方法。本申请提供的计算机存储管理方法和装置可基于深度强化学习的思想，采用深度估值网络，对系统在处于某种状态下，进行数据存储管理，即为数据存储请求分配存储资源。这种方式尤其适用于在运算过程中的数据缓存管理。</t>
  </si>
  <si>
    <t>2019/12/26</t>
  </si>
  <si>
    <t>2020/02/04</t>
  </si>
  <si>
    <t>G06F  9/50|G06N  3/04|G06N  3/08</t>
  </si>
  <si>
    <t>CN201911352037.X</t>
  </si>
  <si>
    <t>一种芯片的仿真方法、装置、仿真芯片以及相关产品</t>
  </si>
  <si>
    <t>本申请提供一种芯片的仿真方法、装置、仿真芯片及相关产品。所述芯片的仿真方法包括：获取待测芯片的仿真激励；根据所述仿真激励确定所述待测芯片对应的神经网络的输入数据；对所述待测芯片对应的神经网络执行正向运算，获得仿真结果；其中，所述待测芯片包括至少一个逻辑电路，所述待测芯片对应的神经网络包含至少一个子网络，至少一个所述子网络连接形成所述待测芯片对应的神经网络；每个所述子网络用于表示所述逻辑电路。根据本申请提供的技术方案，在采用待测芯片进行计算的过程中，采用神经网络表示拟合待测芯片，从而完成从待测芯片至神经网络的映射，基于神经网络的表示采用计算设备进行计算，能够大大减少电路仿真时间、提升仿真效率。</t>
  </si>
  <si>
    <t>G06F 30/30</t>
  </si>
  <si>
    <t>CN201911321283.9</t>
  </si>
  <si>
    <t>多核任务调度器、多核任务调度方法、装置及相关产品</t>
  </si>
  <si>
    <t>本申请提供一种多核任务调度器、多核任务调度方法、装置及相关产品，所述多核任务调度器包括处理器核状态管理器、任务管理器和人工神经网络装置，其中：所述处理器核状态管理器用于接收处理器核发送的实时状态信息；所述任务管理器用于接收当前任务的任务信息并缓存所述任务信息；以及所述人工神经网络装置用于对来自所述处理器核状态管理器的实时状态信息、来自所述任务管理器的任务信息以及人工神经网络装置计算所需的参数进行计算，得出所述当前任务的调度信息。本申请针对芯片的任务管理机制效率低的问题，根据人工神经网络的计算来确定调度，能够不限于预先设定的规则和调度机制，且根据任务类型的不同调整调度过程，获得最佳的调度结果。</t>
  </si>
  <si>
    <t>CN201910998532.1</t>
  </si>
  <si>
    <t>硬件资源配置方法、装置、云侧设备和存储介质</t>
  </si>
  <si>
    <t>本发明实施例公开了一种硬件资源配置方法、云侧设备和存储介质，方法包括：云侧设备接收请求信息，并统计所述请求信息，获得历史配置信息；其中，所述请求信息是由软件开发平台基于调试需求、端侧设备的设备信息以及对应的人工智能学习任务生成的；所述历史配置信息用于反映不同时间段下用户使用云侧设备的硬件资源情况，所述历史配置信息为所述云侧设备根据所述端侧设备的所有请求信息从云侧设备的硬件资源中配置与之适配的人工智能处理器的过程中产生的信息；所述云侧设备根据所述历史配置信息，配置云侧设备的硬件资源；其中，所述硬件资源为模拟所述端侧设备的人工智能处理器的资源集合。</t>
  </si>
  <si>
    <t>2019/10/17</t>
  </si>
  <si>
    <t>CN201910998399.X</t>
  </si>
  <si>
    <t>本发明实施例公开了一种硬件资源配置方法、装置、云侧设备和存储介质，方法包括：云侧设备接收请求信息；其中，所述请求信息是由软件开发平台基于调试需求、端侧设备的设备信息以及对应的人工智能学习任务生成的；所述云侧设备根据所述端侧设备的请求信息在所述云侧设备的硬件资源中确定相适配的人工智能处理器，并在相适配的人工智能处理器上执行所述请求信息对应的人工智能学习任务；其中，所述云侧设备的硬件资源中的人工智能处理器是在当前时刻允许使用的。实施本申请，可以提高云侧设备的硬件资源的利用率。</t>
  </si>
  <si>
    <t>G06F  9/445|G06N 20/00</t>
  </si>
  <si>
    <t>G06F  9/445</t>
  </si>
  <si>
    <t>CN201910176125.2</t>
  </si>
  <si>
    <t>数据加速处理系统</t>
  </si>
  <si>
    <t>本申请涉及一种数据加速处理系统，包括：处理装置、存储装置、接口装置和控制装置。所述处理装置用于实现对数据的加速运算处理。所述存储装置与所述处理装置电连接，用于存储服务器传送的数据。所述接口装置与所述处理装置电连接，用于实现所述处理装置与服务器之间的数据传输。所述控制装置用于对所述处理装置的状态进行调控。在运算过程中可以通过所述接口装置将服务器中大量的运算任务传送至所述处理装置进行运算。在完成运算的过程中可以将大量的缓存数据存储在所述存储装置中。所述数据加速处理系统通过所述处理装置、所述存储装置、所述接口装置和所述控制装置之间的配合使得数据的读取速度和运算效率提升。</t>
  </si>
  <si>
    <t>2018/04/28</t>
  </si>
  <si>
    <t>2019/03/08</t>
  </si>
  <si>
    <t>G06F 15/16|G06F 15/78</t>
  </si>
  <si>
    <t>G06F 15/16</t>
  </si>
  <si>
    <t>CN201711362616.3</t>
  </si>
  <si>
    <t>一种计算方法及相关产品</t>
  </si>
  <si>
    <t>本公开提供了一种信息处理方法，所述方法应用于计算装置内，所述计算装置包括：存储介质、寄存器单元和矩阵计算单元；所述方法包括如下步骤：所述计算装置控制所述矩阵计算单元获取第一运算指令，所述第一运算指令包括执行所述指令所需的矩阵读取指示；所述计算装置控制所述运算单元依据所述矩阵读取指示向所述存储介质发送读取命令；所述计算装置控制所述运算单元依据采用批量读取方式读取所述矩阵读取指示对应的矩阵，对该矩阵执行所述第一运算指令。本申请提供的技术方案具有计算速度快，效率高的优点。</t>
  </si>
  <si>
    <t>胡帅 |
刘恩赫 |
张尧 |
孟小甫</t>
  </si>
  <si>
    <t>胡帅</t>
  </si>
  <si>
    <t>2017/12/15</t>
  </si>
  <si>
    <t>2021/03/23</t>
  </si>
  <si>
    <t>CN201711362407.9</t>
  </si>
  <si>
    <t>G06F 17/16|G06F  9/38|G06F  9/30</t>
  </si>
  <si>
    <t>2021/03/19</t>
  </si>
  <si>
    <t>CN201910917696.7</t>
  </si>
  <si>
    <t>CN201910816869.6</t>
  </si>
  <si>
    <t>验证方法、装置以及相关产品</t>
  </si>
  <si>
    <t>本公开涉及一种验证方法、装置以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加速验证流程。</t>
  </si>
  <si>
    <t>2019/08/30</t>
  </si>
  <si>
    <t>G06F 11/22|G06F 11/263|G06F  9/38</t>
  </si>
  <si>
    <t>CN201710794715.2</t>
  </si>
  <si>
    <t>用于稀疏人工神经网络的计算装置和运算方法</t>
  </si>
  <si>
    <t>一种计算装置和方法，该计算装置包括运算单元，用于接收指令对映射后的输入神经元数据和权值数据执行人工神经网络运算，得到输出神经元数据。本公开的装置解决了CPU和GPU运算性能不足，前端译码开销大的问题，有效提高了对人工神经网络运算算法的支持，避免了内存带宽成为人工神经网络运算及其训练算法性能瓶颈的问题。</t>
  </si>
  <si>
    <t>2021/03/16</t>
  </si>
  <si>
    <t>CN201910226686.9</t>
  </si>
  <si>
    <t>人工智能处理器的配置装置、方法及相关产品</t>
  </si>
  <si>
    <t>本申请提供了一种人工智能处理器的配置装置、方法及相关产品，该人工智能处理器包括控制器单元、存储单元和运算单元，其中，该运算单元包括X个处理电路，该X个处理电路中包括一个主处理电路和(X-1)个从处理电路，或多个主处理电路和多个从处理电路。本申请提供的装置具有设计周期短、过程简单的优点。</t>
  </si>
  <si>
    <t>2021/03/02</t>
  </si>
  <si>
    <t>CN201811570061.6</t>
  </si>
  <si>
    <t>参数处理方法及相关产品</t>
  </si>
  <si>
    <t>本公开提供一种参数处理方法及相关产品，应用于人工智能芯片，人工智能芯片中部署了上层语言接口和深度学习框架，深度学习框架中包括容器，容器是用于存放参数的类或结构体，与上层语言接口连接，其中方法包括:上层语言接口将第一参数写入容器中；深度学习框架从容器中获取第一参数，将第一参数与深度学习框架的模块数据进行交互，获得第二参数，并将第二参数传递到容器中；上层语言接口从容器中获取第二参数。本申请实施例通通过向容器中写入第一参数，提升了深度学习框架中的并行运算效果，通过统计并获取第二参数，提升了并行运算性能的可监测性。</t>
  </si>
  <si>
    <t>2018/12/21</t>
  </si>
  <si>
    <t>G06F  8/60</t>
  </si>
  <si>
    <t>2021/02/12</t>
  </si>
  <si>
    <t>G06N  3/063|G06N  3/08|G06F  9/30</t>
  </si>
  <si>
    <t>CN201711362568.8</t>
  </si>
  <si>
    <t>G06F  7/78|G06F  7/57</t>
  </si>
  <si>
    <t>G06F  7/78</t>
  </si>
  <si>
    <t>2021/02/05</t>
  </si>
  <si>
    <t>2021/01/29</t>
  </si>
  <si>
    <t>CN201810516305.6</t>
  </si>
  <si>
    <t>本申请涉及一种视屏检索方法及视频检索映射关系生成方法、设备和存储介质。本申请提供的视频检索方法包括：获取检索指令，检索指令中携带用于检索目标帧图片的检索信息；根据检索信息和预设的映射关系，得到目标帧图片。本申请提供的视频检索映射关系生成方法包括：采用特征提取模型对视频流中的各个帧图片进行特征提取操作，得到每个帧图片对应的关键特征序列；将每个帧图片对应的关键特征序列输入至文字序列提取模型中进行处理，得到每个帧图片对应的文字描述序列；根据每个帧图片对应的文字描述序列，构建映射关系。采用本申请提供的视频检索方法及视频检索映射关系生成方法、设备和存储介质，能够提高视频检索的效率，并且人机交互更智能。</t>
  </si>
  <si>
    <t>CN201610285062.0</t>
  </si>
  <si>
    <t>一种用于执行全连接层神经网络训练的装置和方法</t>
  </si>
  <si>
    <t>本公开提供了一种用于执行人工神经网络全连接层反向训练的装置，包括指令存储单元、控制器单元、数据访问单元、互连模块、主运算模块、以及多个从运算模块。使用该装置可以实现人工神经网络全连接层的反向训练。对于每一层来说，首先对输入神经元梯度向量进行加权求和计算出本层的输出神经元梯度向量。该输出神经元梯度向量乘以下一层在正向运算时的激活函数的导数值可以得到下一层的输入神经元梯度向量。将输入神经元梯度向量与正向运算时的输入神经元对位相乘得到本层权值的梯度，然后可以根据所得到的本层权值的梯度来更新本层的权值。</t>
  </si>
  <si>
    <t>郭崎 |
张士锦 |
陈云霁 |
陈天石</t>
  </si>
  <si>
    <t>CN201910900923.5</t>
  </si>
  <si>
    <t>本公开涉及一种数据处理方法、装置、计算机设备和存储介质。其所公开的板卡包括：存储器件、接口装置和控制器件以及基于标签数据的神经网络运算装置；其中，基于标签数据的神经网络运算装置与存储器件、控制器件以及接口装置分别连接；存储器件，用于存储数据；接口装置，用于实现基于标签数据的神经网络运算装置与外部设备之间的数据传输；控制器件，用于对基于标签数据的神经网络运算装置的状态进行监控。本公开实施例所提供的数据处理方法、装置、计算机设备和存储介质，通过标签信息对神经网络中的数据进行标记，简化了对数据进行存储、转移、运算等处理的过程，减少了对硬件资源的占用，且提高了神经网络运算的速度。</t>
  </si>
  <si>
    <t>2019/09/23</t>
  </si>
  <si>
    <t>2021/01/26</t>
  </si>
  <si>
    <t>G06N  3/063|G06F  8/30|G06F  8/41</t>
  </si>
  <si>
    <t>CN201610237268.6</t>
  </si>
  <si>
    <t>支持离散数据表示的人工神经网络反向训练装置和方法</t>
  </si>
  <si>
    <t>本公开提供了一种支持离散数据表示的用于执行人工神经网络反向训练的装置，包括控制器单元、互联模块、主运算模块、以及多个从运算模块。使用该装置可以实现多层人工神经网络的反向训练。使用本装置进行人工神经网络反向计算的过程中的权值、神经元值等数据均支持离散形式表示或连续形式表示。</t>
  </si>
  <si>
    <t>郭崎 |
于涌 |
陈天石 |
陈云霁</t>
  </si>
  <si>
    <t>2016/04/15</t>
  </si>
  <si>
    <t>G06F  3/06|G06F 30/27|G06N  3/063|G06N  3/04</t>
  </si>
  <si>
    <t>2021/01/08</t>
  </si>
  <si>
    <t>CN201910374850.0</t>
  </si>
  <si>
    <t>用于执行人工神经网络反向运算的装置和方法</t>
  </si>
  <si>
    <t>本申请涉及一种用于执行人工神经网络反向运算的装置，所述装置包括控制器单元、直接内存访问单元、主运算模块、H树模块以及从运算模块，使用该装置可以实现多层人工神经网络的反向训练。对于每一层来说，首先对输入梯度向量进行加权求和计算出本层的输出梯度向量，然后该输出梯度向量乘以下一层在正向运算时的激活函数的导数值可以得到下一层的输入梯度向量，之后将输入梯度向量与正向运算时的输入神经元对位相乘得到本层权值的梯度，然后可以根据所得到的本层权值的梯度来更新本层的权值。</t>
  </si>
  <si>
    <t>2020/11/06</t>
  </si>
  <si>
    <t>G06N  3/08|G06N  3/04|G06N  3/063</t>
  </si>
  <si>
    <t>CN201710794712.9</t>
  </si>
  <si>
    <t>用于稀疏连接的人工神经网络计算装置和方法</t>
  </si>
  <si>
    <t>一种计算装置和方法，该计算装置包括运算单元，用于根据指令对数据执行相应运算。本公开的装置解决了CPU和GPU运算性能不足，前端译码开销大的问题，有效提高了对人工神经网络运算算法的支持，避免了内存带宽成为人工神经网络运算及其训练算法性能瓶颈的问题。</t>
  </si>
  <si>
    <t>2020/11/03</t>
  </si>
  <si>
    <t>CN201610640115.6</t>
  </si>
  <si>
    <t>本公开提供了一种运算装置及其操作方法，装置包括数据模块及运算模块，数据模块对数据进行操作，包括从内存中读出或写入数据和向运算模块输入运算数据等，运算模块用于根据指令对数据进行相关运算。本公开能够在执行指令时，根据待运算数据的长度和运算模块的规模进行相应调整，提升了包含大量向量计算任务的执行性能，具有指令结构简洁、数据运算灵活高效等优点。</t>
  </si>
  <si>
    <t>CN201610266989.X</t>
  </si>
  <si>
    <t>本公开提供了一种执行向量四则运算的装置及方法，用于配合一套相应的指令集，执行向量四则运算，装置包括存储单元、寄存器单元和向量四则运算单元，存储单元中存储有向量，寄存器单元中存储有向量存储的地址，向量四则运算单元根据配套指令在寄存器单元中获取向量地址，然后，根据该向量地址在存储单元中获取相应的向量，接着，根据获取的向量进行向量四则运算，得到运算结果。本公开将参与计算的向量数据暂存在高速暂存存储器上，使得向量四则运算过程中可以更加灵活有效地支持不同宽度的数据，提升包含大量向量四则运算应用的执行性能。</t>
  </si>
  <si>
    <t>G06F 17/16|G06F  9/30</t>
  </si>
  <si>
    <t>CN201610266805.X</t>
  </si>
  <si>
    <t>CN201610266747.0</t>
  </si>
  <si>
    <t>本公开提供了一种用于执行向量循环移位运算的装置和方法。所述装置包括：存储单元，用于存储向量循环位移运算指令相关的向量数据；寄存器单元，用于存储向量循环位移运算指令相关的标量数据；控制单元，用于对向量循环移位运算指令进行译码，并控制向量循环位移运算指令的运算过程；循环移位单元，用于根据译码后的向量循环移位运算指令，对输入向量数据进行循环移位操作；其中，所述循环移位单元为定制的硬件电路。本公开提供的用于执行向量循环移位运算的装置和方法，通过定制的硬件电路实现了向量循环移位运算指令的完整过程，即通过一条的循环移位指令即可实现向量循环移位运算。</t>
  </si>
  <si>
    <t>G06F  9/30|G06F  9/355</t>
  </si>
  <si>
    <t>CN201610244656.7</t>
  </si>
  <si>
    <t>本公开提供了一种maxout层运算装置，用于根据maxout层运算指令执行maxout层运算，其特征在于，包括连接到存储模块的maxout层运算模块，maxout层运算模块包括：寄存器单元，用于存储maxout层输入数据地址，maxout层输入数据地址为maxout层输入数据在存储模块中的存储地址；加载/存储单元，根据maxout层运算指令对应的maxout层输入数据地址从存储模块获取相应的maxout层输入数据；剪枝单元，对按特征优先存放的maxout层输入数据在特征维度上进行压缩，得到剪枝数据；以及运算单元，根据maxout层运算指令对剪枝数据执行相应运算以得到maxout层运算结果。</t>
  </si>
  <si>
    <t>G06F  9/48|G06F  9/50|G06F  3/06</t>
  </si>
  <si>
    <t>CN201910534118.5</t>
  </si>
  <si>
    <t>一种矩阵乘向量运算方法及装置</t>
  </si>
  <si>
    <t>本公开提供一种矩阵乘向量计算方法及装置，所述方法应用于芯片装置，所述芯片装置用于执行矩阵乘向量计算。本披露提供的技术方案具有计算处理时间短，能耗低的优点。</t>
  </si>
  <si>
    <t>刘少礼 |
陈天石 |
王秉睿 |
张尧</t>
  </si>
  <si>
    <t>G06F  9/30|G06F 17/16|G06N  3/04</t>
  </si>
  <si>
    <t>CN201811462969.5</t>
  </si>
  <si>
    <t>CN201780002287.3</t>
  </si>
  <si>
    <t>芯片装置及相关产品</t>
  </si>
  <si>
    <t>一种芯片装置以及相关产品，所述芯片装置包括：主单元以及多个与其通信的基本单元，主单元的功能包括：获取待计算的数据块以及运算指令(S201)，依据该运算指令对所述待计算的数据块划分成分发数据块以及广播数据块(S202)；对所述分发数据块进行拆分处理得到多个基本数据块，将所述多个基本数据块分发至所述多个基本单元，并将所述广播数据块广播至所述多个基本单元(S203)。基本单元的功能包括：对所述基本数据块与所述广播数据块执行内积运算得到运算结果，将所述运算结果发送至主单元(S204)。主单元对所述运算结果处理得到所述待计算的数据块以及运算指令的指令结果(S205)。具有计算处理时间短，能耗低的优点。</t>
  </si>
  <si>
    <t>刘少礼 |
陈天石</t>
  </si>
  <si>
    <t>CN201610038994.5</t>
  </si>
  <si>
    <t>一种浮点数处理装置和处理方法</t>
  </si>
  <si>
    <t>本披露提供了一种浮点数处理装置和处理方法，其中，处理方法包括转换单元和运算单元，转换单元接收标准格式浮点数，并将标准格式浮点数的位宽进行压缩，生成低位宽浮点数，运算单元对低位宽浮点数进行运算，得到运算结果。本披露能根据不同的标准格式浮点数，得到不同指数位宽的低位宽浮点数，该低位宽浮点数能够满足神经网络算法、图像处理等算法的数据精度要求的同时，避免了浮点数运算功率的浪费。</t>
  </si>
  <si>
    <t>2020/10/20</t>
  </si>
  <si>
    <t>CN201910534528.X</t>
  </si>
  <si>
    <t>一种使用芯片装置进行全连接运算方法及装置</t>
  </si>
  <si>
    <t>本公开提供一种全连接计算方法及装置，所述方法应用于芯片装置，所述芯片装置用于执行全连接计算。本披露提供的技术方案具有计算处理时间短，能耗低的优点。</t>
  </si>
  <si>
    <t>2020/10/09</t>
  </si>
  <si>
    <t>CN201910530860.9</t>
  </si>
  <si>
    <t>一种GEMM运算方法及装置</t>
  </si>
  <si>
    <t>本公开提供一种GEMM运算方法及装置，所述方法应用于芯片装置，所述芯片装置用于执行GEMM运算。本披露提供的技术方案具有计算处理时间短，能耗低的优点。</t>
  </si>
  <si>
    <t>CN201811534069.7</t>
  </si>
  <si>
    <t>本公开涉及一种运算方法、装置及相关产品，所述产品包括控制模块，所述控制模块包括：指令缓存子模块、指令缓存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</si>
  <si>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2018/12/14</t>
  </si>
  <si>
    <t>CN201811221557.2</t>
  </si>
  <si>
    <t>一种用于执行全连接层神经网络正向运算的装置和方法</t>
  </si>
  <si>
    <t>本发明提供了一种用于执行人工神经网络全连接正向运算的装置，包括指令存储单元、控制器单元、数据访问单元、互连模块、主运算模块、以及多个从运算模块。使用该装置可以实现一层或多层人工神经网络全连接层的正向运算。对于每一层来说，首先对输入神经元向量进行加权求和计算出本层的中间结果向量，然后对该中间结果向量加偏置并激活得到输出神经元向量。将输出神经元向量作为下一层的输入神经元向量。</t>
  </si>
  <si>
    <t>CN201711467783.4</t>
  </si>
  <si>
    <t>本申请实施例公开了一种调度方法及相关装置，其中方法基于包含多个计算装置的服务器，包括：接收M个运算请求；根据所述M个运算请求中每一运算请求的运算任务从所述多个计算装置中选取至少一个目标计算装置，并确定所述至少一个目标计算装置中每一目标计算装置对应的运算指令；根据所述至少一个目标计算装置中每一目标计算装置对应的运算指令对所述M个运算请求对应的运算数据进行计算，得到M个最终运算结果；将所述M个最终运算结果中每一最终运算结果发送至对应的电子设备。本申请实施例，可选取与服务器中接收到的运算请求对应的计算装置进行运算，提高了服务器的运行效率。</t>
  </si>
  <si>
    <t>G06N  3/06|G06F 17/16</t>
  </si>
  <si>
    <t>CN201711455397.3</t>
  </si>
  <si>
    <t>2017/12/27</t>
  </si>
  <si>
    <t>CN201711371887.5</t>
  </si>
  <si>
    <t>板卡和神经网络运算方法</t>
  </si>
  <si>
    <t>本发明公开了一种板卡，其映射单元接收到输入神经元和权值后，对该输入神经元和权值进行处理，以得到处理后的输入神经元和处理后的权值；板卡的运算单元对处理后的输入神经元和处理后的权值进行人工神经网络运算。采用本发明实施例可减少装置的额外开销，并减小访问量，提高了神经网络运算效率。</t>
  </si>
  <si>
    <t>CN201711347408.6</t>
  </si>
  <si>
    <t>本披露提供一种集成电路芯片装置及相关产品，所述集成电路芯片装置包括：主处理电路以及多个基础处理电路；所述基础处理电路包括：数据类型运算电路包括；所述数据类型运算电路，用于执行浮点类型数据与定点类型数据之间的转换；所述主处理电路，用于执行神经网络运算中的各个连续的运算以及向所述多个基础处理电路传输数据；所述多个基础处理电路，用于依据所述传输数据的运算控制是否启动所述数据类型运算电路对所述传输数据的类型执行转换；依据所述传输数据或转换后的传输数据以并行方式执行神经网络中的运算，并将运算结果传输给所述主处理电路。本披露提供的技术方案具有计算量小，功耗低的优点。</t>
  </si>
  <si>
    <t>CN201610282148.8</t>
  </si>
  <si>
    <t>用于执行pooling运算的装置和方法</t>
  </si>
  <si>
    <t>本公开公开了一种用于执行pooling运算的装置，包括数据访问单元以及运算模块。数据访问单元用于访问外部地址空间，完成数据的加载和存储；运算模块用于完成pooling运算。对于maxpooling，在正向运算时，运算模块循环读取pooling核kernel的输入向量，做比较大小的运算操作，得到新的kernel的输出向量同时保存每一个输出向量对应的索引向量，直至本层pooling运算结束。本公开能解决CPU和GPU运算性能不足和前端译码开销大的问题。</t>
  </si>
  <si>
    <t>G06F  9/30|G06N  3/08</t>
  </si>
  <si>
    <t>CN201910534527.5</t>
  </si>
  <si>
    <t>一种GEMV运算运算方法及装置</t>
  </si>
  <si>
    <t>本公开提供一种GEMV运算方法及装置，所述方法应用于芯片装置，所述芯片装置用于执行GEMV运算。本披露提供的技术方案具有计算处理时间短，能耗低的优点。</t>
  </si>
  <si>
    <t>G06F  9/38|G06N  3/04</t>
  </si>
  <si>
    <t>CN201910471368.9</t>
  </si>
  <si>
    <t>CN201711467705.4</t>
  </si>
  <si>
    <t>本申请实施例公开了一种调度方法及相关装置，其中方法基于包含多个计算装置的服务器，包括：接收运算请求；获取所述运算请求对应的目标神经网络模型的指令流；将所述指令流拆分为多个并行指令和多个串行指令；从所述多个计算装置中选取与所述多个并行指令对应的多个并行计算装置和与所述多个串行指令对应的至少一个串行计算装置；根据所述多个并行计算装置中每一并行计算装置对应的并行指令和所述至少一个串行计算装置中每一串行计算装置对应的串行指令对所述运算请求对应的运算数据进行计算得到最终运算结果；将所述最终运算结果发送至发送所述运算请求的电子设备。本申请实施例，可提高服务器处理单个运算请求的运行效率。</t>
  </si>
  <si>
    <t>CN201711467704.X</t>
  </si>
  <si>
    <t>本申请实施例公开了一种调度方法及相关装置，其中方法基于包含多个计算装置的服务器，包括：接收多个运算请求；若所述多个运算请求对应一个目标神经网络模型，从所述多个计算装置中选取与所述目标神经网络模型对应的目标并行计算装置；基于所述目标并行计算装置并行计算所述多个运算请求，得到多个最终运算结果；将所述多个最终运算结果中每一最终运算结果发送至对应的电子设备。本申请实施例，可选取服务器中的目标计算并行装置并行处理多个运算请求，提高了服务器的运行效率。</t>
  </si>
  <si>
    <t>CN201811085786.6</t>
  </si>
  <si>
    <t>运算装置及方法</t>
  </si>
  <si>
    <t>本公开属于计算机领域，更具体地涉及一种运算装置及方法，所述运算装置，包括：运算控制模块，用于接收或确定分块信息；运算模块，用于根据所述分块信息对运算矩阵进行分块得到分块矩阵，以及根据运算指令对所述分块矩阵进行转置得到分块矩阵的转置矩阵。本公开提出的装置及方法，可以实现使用一条单独指令在常数时间复杂度内完成任意大小矩阵的运算。相比较传统的运算操作实现方法，在降低操作时间复杂度的同时也使运算操作的使用更为简单高效。</t>
  </si>
  <si>
    <t>2018/09/18</t>
  </si>
  <si>
    <t>2020/08/21</t>
  </si>
  <si>
    <t>CN201610267012.X</t>
  </si>
  <si>
    <t>CN201610039026.6</t>
  </si>
  <si>
    <t>一种人工神经网络压缩编码装置和方法</t>
  </si>
  <si>
    <t>一种人工神经网络压缩编码装置，包括内存接口单元、指令缓存、控制器单元和运算单元，其中运算单元用于根据控制器单元的指令对来自内存接口单元的数据执行相应的运算；运算单元主要执行三步运算，第一步是将输入的神经元和权值数据相乘；第二步执行加法树运算，用于将第一步处理后的加权输出神经元通过加法树逐级相加，或者将输出神经元通过和偏置相加得到加偏置输出神经元；第三步执行激活函数运算，得到最终输出神经元。以及一种人工神经网络压缩编码方法。本披露不仅能有效减小人工神经网络的模型大小，提高人工神经网络的数据处理速度，而且能有效降低功耗，提高资源利用率。</t>
  </si>
  <si>
    <t>陈天石 |
刘少礼 |
郭崎 |
陈云霁</t>
  </si>
  <si>
    <t>2020/08/14</t>
  </si>
  <si>
    <t>CN201610282534.7</t>
  </si>
  <si>
    <t>本公开提供了一种执行卷积神经网络的装置，其中装置部分包括了、控制器单元、互连模块、主运算模块、以及多个从运算模块。使用该装置可以实现一层或多层人工神经网络卷积层的正向运算。对于每一层来说，首先对输入神经元向量依据卷积窗口进行数据选择，然后与卷积核进行卷积运算，计算出本层的中间结果，然后对该中间结果加偏置并激活得到输出神经元数据。将输出神经元数据作为下一层的输入神经元数据。</t>
  </si>
  <si>
    <t>G06F  9/30|G06F  9/38|G06N  3/063</t>
  </si>
  <si>
    <t>CN201610267024.2</t>
  </si>
  <si>
    <t>本公开提供了一种用于执行向量逻辑运算的装置及方法，用于配合一套指令集，令执行向量逻辑运算，装置包括存储单元、寄存器单元和向量逻辑运算单元，存储单元中存储有向量，寄存器单元中存储有向量存储的地址，向量逻辑运算单元根据配套指令在寄存器单元中获取向量地址，然后，根据该向量地址在存储单元中获取相应的向量，接着，根据获取的向量进行向量逻辑运算，得到运算结果。本公开将参与计算的向量数据暂存在高速暂存存储器上，使得向量逻辑运算过程中可以更加灵活有效地支持不同宽度的数据，提升包含大量向量逻辑运算应用的执行性能。</t>
  </si>
  <si>
    <t>CN201610266970.5</t>
  </si>
  <si>
    <t>CN201610266872.1</t>
  </si>
  <si>
    <t>本公开提供了一种执行向量最大值最小值运算的装置及方法，用于配合相应的指令集，求取向量中的最大值元素和最小值元素，装置包括向量最大值最小值运算单元，根据获取的向量进行向量最大值最小值运算，得到运算结果。本公开将参与计算的向量数据暂存在高速暂存存储器上，使得执行向量最大值最小值运算过程中可以更加灵活有效地支持不同宽度的数据，提升包含向量最大值最小值运算应用的执行性能。</t>
  </si>
  <si>
    <t>CN201610266782.2</t>
  </si>
  <si>
    <t>本公开提供了一种用于执行向量比较运算的装置和方法。所述装置包括：存储单元，用于存储向量比较运算指令相关的向量数据；寄存器单元，用于存储向量比较运算指令相关的标量数据；控制单元，用于对向量比较运算指令进行译码，并控制向量比较运算指令的运算过程；向量比较单元，用于根据译码后的向量比较运算指令，对两待比较输入向量数据进行向量比较操作；其中，所述向量比较单元为定制的硬件电路。本公开提供的用于执行向量比较运算的装置和方法，通过定制的硬件电路实现了向量比较运算指令的完整过程，即通过一条向量比较指令即可实现向量比较运算。</t>
  </si>
  <si>
    <t>CN201610266608.8</t>
  </si>
  <si>
    <t>G06F  7/58</t>
  </si>
  <si>
    <t>A61B  5/04|A61B  5/145|A61B  5/16|A61B  5/00|G06K  9/00|G16H 50/30</t>
  </si>
  <si>
    <t>CN201910471382.9</t>
  </si>
  <si>
    <t>本公开涉及本公开涉及一种运算方法、装置及相关产品。所述产品包括芯片、其他的配套部件，配套部件包括但不限于：存储器件、接口装置和控制器件；所述存储器件与芯片通过总线连接，用于存储数据；接口装置与芯片电连接，接口装置用于实现所述芯片与外部设备之间的数据传输；控制器件与芯片电连接，控制器件用于对所述芯片的状态进行监控。根据本公开的产品可以提高运算效率。</t>
  </si>
  <si>
    <t>G06F  9/345|G06F 12/02|G06N  3/063</t>
  </si>
  <si>
    <t>G06F  9/345</t>
  </si>
  <si>
    <t>CN201810042043.4</t>
  </si>
  <si>
    <t>神经网络运算模块和方法</t>
  </si>
  <si>
    <t>本发明公开了一种神经网络处理装置，其映射单元接收输入神经元的连接关系数据和权值的连接关系数据后，根据输入神经元的连接关系数据和权值的连接关系数据获取处理后的输入神经元和处理后的权值；神经网络处理装置的运算单元对处理后的输入神经元和处理后的权值进行人工神经网络运算。采用本发明实施例可减少装置的额外开销，并减小访问量，提高了神经网络运算效率。</t>
  </si>
  <si>
    <t>CN201711499268.4</t>
  </si>
  <si>
    <t>本披露提供一种集成电路芯片装置及相关产品，所述集成电路芯片装置包括：主处理电路以及多个基础处理电路；所述主处理电路或多个基础处理电路中至少一个基础处理电路包括：压缩映射电路，所述压缩映射电路，用于执行神经网络运算中的各个数据的压缩处理。本披露提供的技术方案具有计算量小，功耗低的优点。</t>
  </si>
  <si>
    <t>2017/12/30</t>
  </si>
  <si>
    <t>CN201711478689.9</t>
  </si>
  <si>
    <t>本披露提供一种集成电路芯片装置及相关产品，所述集成电路芯片装置包括：控制电路、存储电路、数据转换电路、运算电路，其中，所述控制电路，用于接收神经网络的第一指令，解析所述第一指令确定所述第一指令的输入数据、权值和运算指令，提取所述存储电路存储的输入数据和权值，将该输入数据、权值和运算指令发给所述运算电路；所述存储电路，用于存储输入数据和权值；所述数据转换电路，用于执行浮点数据类型与概率数据类型之间的转换；所述运算电路，用于将所述输入数据和所述权值以所述概率数据类型执行所述运算指令对应的运算得到计算结果。本披露提供的技术方案具有计算量小，节省存储空间，运算速率加快、功耗低的优点。</t>
  </si>
  <si>
    <t>CN201711371888.X</t>
  </si>
  <si>
    <t>本发明公开了一种板卡，该板卡的映射单元接收到输入神经元和权值后，对该输入神经元和权值进行处理，以得到处理后的输入神经元和处理后的权值；板卡的运算单元对处理后的输入神经元和处理后的权值进行人工神经网络运算。采用本发明实施例可减少装置的额外开销，并减小访问量，提高了神经网络运算效率。</t>
  </si>
  <si>
    <t>CN201610270004.0</t>
  </si>
  <si>
    <t>本公开提供了一种用于执行人工神经网络全连接正向运算的装置，包括指令存储单元、控制器单元、数据访问单元、互连模块、主运算模块、以及多个从运算模块。使用该装置可以实现一层或多层人工神经网络全连接层的正向运算。对于每一层来说，首先对输入神经元向量进行加权求和计算出本层的中间结果向量，然后对该中间结果向量加偏置并激活得到输出神经元向量。将输出神经元向量作为下一层的输入神经元向量。</t>
  </si>
  <si>
    <t>2020/07/31</t>
  </si>
  <si>
    <t>CN201610267021.9</t>
  </si>
  <si>
    <t>李震 |
张潇 |
刘少礼 |
陈天石 |
陈云霁</t>
  </si>
  <si>
    <t>CN201610258546.6</t>
  </si>
  <si>
    <t>一种子矩阵运算装置及方法</t>
  </si>
  <si>
    <t>本公开提供了一种子矩阵运算装置及方法，其中，装置包括存储单元、寄存器单元和子矩阵运算单元，存储单元中存储有子矩阵数据，寄存器单元中存储有子矩阵信息，子矩阵运算单元根据子矩阵运算指令在寄存器单元中获取子矩阵信息，然后，根据该子矩阵信息在存储单元中获取相应的子矩阵数据，接着，根据获取的子矩阵数据进行子矩阵运算，得到子矩阵运算结果。本公开将参与计算的子矩阵数据暂存在高速暂存存储器上，使得子矩阵运算过程中可以更加灵活有效地支持不同宽度的数据，提升包含大量子矩阵计算任务的执行性能。</t>
  </si>
  <si>
    <t>刘少礼 |
张潇 |
陈云霁 |
陈天石</t>
  </si>
  <si>
    <t>2016/04/22</t>
  </si>
  <si>
    <t>CN201810486460.8</t>
  </si>
  <si>
    <t>编码存储装置及方法、处理器及训练方法</t>
  </si>
  <si>
    <t>本公开提供了一种卷积神经网络的编码存储装置及方法、处理器及训练方法；其中，该卷积神经网络的编码存储装置包括：编码模块，其包括比较器和编码器；其中，所述比较器用于将激活层的输入数据与一参照数据进行比较，所述编码器用于根据比较结果对所述激活层的输入数据或输出数据进行编码。本公开卷积神经网络的编码存储装置及方法、处理器及训练方法有效节约了内存，减少了对内存的输入输出次数，优化了卷积神经网络的性能，保证了卷积神经网络预测的准确性。</t>
  </si>
  <si>
    <t>2018/05/18</t>
  </si>
  <si>
    <t>2020/07/17</t>
  </si>
  <si>
    <t>CN201610266916.0</t>
  </si>
  <si>
    <t>韩栋 |
张潇 |
陈天石 |
陈云霁</t>
  </si>
  <si>
    <t>G06F  7/544</t>
  </si>
  <si>
    <t>CN201711499267.X</t>
  </si>
  <si>
    <t>本披露提供一种集成电路芯片装置及相关产品，所述集成电路芯片装置包括：主处理电路以及多个基础处理电路；所述基础处理电路包括：压缩映射电路；所述压缩映射电路，用于执行神经网络运算中的各个数据的压缩处理；所述主处理电路，用于执行神经网络运算中的各个连续的运算以及向所述多个基础处理电路传输数据；所述多个基础处理电路，用于依据所述传输数据的运算控制是否启动所述压缩映射电路对所述传输数据进行压缩处理；依据所述传输数据或压缩处理后的传输数据以并行方式执行神经网络中的运算，并将运算结果传输给所述主处理电路。本披露提供的技术方案具有计算量小，功耗低的优点。</t>
  </si>
  <si>
    <t>CN201711468629.9</t>
  </si>
  <si>
    <t>本披露提供一种集成电路芯片装置及相关产品，所述装置用于执行的神经网络的训练，该神经网络包含n层，所述n取值范围为大于等于2的整数，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</si>
  <si>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G06F 30/30|G06N  3/04</t>
  </si>
  <si>
    <t>CN201910472889.6</t>
  </si>
  <si>
    <t>本公开涉及一种运算方法、装置及相关产品，所述产品包括芯片、其他的配套部件，配套部件包括但不限于：存储器件、接口装置和控制器件；所述存储器件与芯片通过总线连接，用于存储数据；接口装置与芯片电连接，接口装置用于实现所述芯片与外部设备之间的数据传输；控制器件与芯片电连接，控制器件用于对所述芯片的状态进行监控。根据本公开的产品，可以实现被多次使用的操作数对应的梯度在反向训练时相加得到操作数的梯度，以及便于后继操作查找需要的输入数据。</t>
  </si>
  <si>
    <t>2020/07/03</t>
  </si>
  <si>
    <t>G06F  9/30|G06F  9/345|G06N  3/08</t>
  </si>
  <si>
    <t>CN201811233426.6</t>
  </si>
  <si>
    <t>支持离散数据表示的人工神经网络正向运算装置和方法</t>
  </si>
  <si>
    <t>本发明提供了一种支持离散数据表示的用于执行人工神经网络正向运算的装置，包括指令缓存单元、控制器单元、数据访问单元、互联模块、主运算模块、以及多个从运算模块、离散数据运算模块、连续离散转换模块。使用该装置可以实现支持离散数据表示的多层人工神经网络的正向运算。正向运算过程中的权值、神经元等数据可以采用离散形式表示。例如-1、-1/2、0、1/2、1等不是连续的数据。提供了支持离散数据运算的模块。根据离散数据的值采用不同位运算例如数据的异或、取非等代替连续数据的基本运算例如乘法、加法等。提供了将连续数据转换为离散数据的模块。提供了利用上述装置支持批归一化(batch normalization)计算。</t>
  </si>
  <si>
    <t>G06F  9/30|G06N  3/063|G06F  7/523|G06F  7/50</t>
  </si>
  <si>
    <t>CN201811646109.7</t>
  </si>
  <si>
    <t>2020/06/23</t>
  </si>
  <si>
    <t>G06N  3/04|G06N  3/08|G06K  9/62</t>
  </si>
  <si>
    <t>CN201711467271.8</t>
  </si>
  <si>
    <t>本披露提供一种集成电路芯片装置及相关产品，所述装置用于执行的神经网络的训练，该神经网络包含n层，所述n取值范围为大于等于2的整数，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</si>
  <si>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CN201711362566.9</t>
  </si>
  <si>
    <t>G06F 17/16|G06F  9/38|G06F  9/302</t>
  </si>
  <si>
    <t>CN201711347406.7</t>
  </si>
  <si>
    <t>G06N  3/06|G06F  9/30</t>
  </si>
  <si>
    <t>CN201711346333.X</t>
  </si>
  <si>
    <t>CN201910152660.4</t>
  </si>
  <si>
    <t>一种用于执行人工神经网络正向运算的装置和方法，该装置包括：浮点数据统计模块，用于对所需各类型数据进行统计分析，得到定点数据的小数点位置Point locaiton；数据转换单元，用于根据定点数据的小数点位置来实现长位浮点数据类型向短位数定点数据类型的转换；定点数据运算模块，用于对短位数定点数据进行人工神经网络正向运算。本发明的装置通过对多层人工神经网络正向运算中的数据使用短位数定点表示，并使用相对应的定点运算模块，实现人工神经网络短位数定点的正向运算，从而极大提高硬件的性能功耗比。</t>
  </si>
  <si>
    <t>陈云霁 |
刘少礼 |
郭崎 |
陈天石</t>
  </si>
  <si>
    <t>CN201811646113.3</t>
  </si>
  <si>
    <t>网络结构的处理方法、装置及相关产品</t>
  </si>
  <si>
    <t>本申请涉及一种网络结构的处理方法、装置及相关产品，包括：计算机设备获取优化指令；再根据该优化指令中的优化级别对网络结构执行相应的优化处理操作，得到优化后的网络结构。本申请提出的网络结构的处理方法可以减小资源开销，并提高网络结构对图像的检测速率。</t>
  </si>
  <si>
    <t>2020/06/12</t>
  </si>
  <si>
    <t>G06N  3/08|G06K  9/62</t>
  </si>
  <si>
    <t>CN201711469408.3</t>
  </si>
  <si>
    <t>本披露提供一种集成电路芯片装置及相关产品，所述装置用于执行的神经网络的训练，该神经网络包含n层，所述n取值范围为大于等于2的整数，所述集成电路芯片装置包括：主处理电路以及多个基础处理电路；所述主处理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</si>
  <si>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CN201811645778.2</t>
  </si>
  <si>
    <t>数据处理方法、装置、电子设备及存储介质</t>
  </si>
  <si>
    <t>本申请涉及一种数据处理方法、装置、电子设备和可读存储介质，采用上述数据处理方法能够生成目标神经网络的离线模型文件，相比于逐层对该子网络中的各网络层进行运算所需的多个输出操作和多次输出操作而言，提高了运算速率。</t>
  </si>
  <si>
    <t>CN201610038178.4</t>
  </si>
  <si>
    <t>用于向量运算的数据读写调度器及保留站</t>
  </si>
  <si>
    <t>本披露提供了一种用于向量运算的数据读写调度器及保留站。在该数据读写调度器中，通过设置读取指令缓存模块和写入指令缓存模块，并基于两者相互探测冲突指令，在存在冲突的情况下，暂停指令的执行，待时机满足后重新执行指令，从而解决指令之间的读后写冲突和写后读冲突，保证提供给向量运算部件正确的数据，具有较好的推广应用价值。</t>
  </si>
  <si>
    <t>韩栋 |
刘少礼 |
陈云霁 |
陈天石</t>
  </si>
  <si>
    <t>CN201711469614.4</t>
  </si>
  <si>
    <t>本披露提供一种集成电路芯片装置及相关产品，所述集成电路芯片装置包括：所述集成电路芯片装置用于执行神经网络正向运算，所述神经网络包含n层；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</si>
  <si>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CN201811544251.0</t>
  </si>
  <si>
    <t>本公开涉及一种运算方法、装置及相关产品，所述产品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</si>
  <si>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2018/12/17</t>
  </si>
  <si>
    <t>2020/05/29</t>
  </si>
  <si>
    <t>G06N  3/063|G06F  3/06</t>
  </si>
  <si>
    <t>CN201810151978.6</t>
  </si>
  <si>
    <t>神经网络计算系统和方法</t>
  </si>
  <si>
    <t>一种神经网络计算系统，包括I/O接口，用于I/O数据；内存，用于暂存多层人工神经网络模型和神经元数据；人工神经网络芯片，用于执行多层人工神经网络运算及其反向传播训练算法，接受来自中央处理器CPU的数据和程序，执行上述多层人工神经网络运算及其反向传播训练算法；中央处理器CPU，用于进行数据搬运以及人工神经网络芯片启动停止控制，作为人工神经网络芯片与外部控制的接口，并接收人工神经网络芯片执行后的结果。以及一种应用上述系统进行人工神经网络压缩编码方法。本披露不仅能有效减小人工神经网络的模型大小，提高人工神经网络的数据处理速度，而且能有效降低功耗，提高资源利用率。</t>
  </si>
  <si>
    <t>G06N  3/063|G06N  3/08|G06F  9/38</t>
  </si>
  <si>
    <t>CN201711469857.8</t>
  </si>
  <si>
    <t>集成电路芯片装置、方法及相关产品</t>
  </si>
  <si>
    <t>本披露提供一种集成电路芯片装置及相关产品，所述集成电路芯片装置包括：所述集成电路芯片装置用于执行神经网络正向运算，所述神经网络包含n层；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</si>
  <si>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G06N  3/04|G06N  3/06|G06N  3/063</t>
  </si>
  <si>
    <t>CN201711455388.4</t>
  </si>
  <si>
    <t>CN201711315639.9</t>
  </si>
  <si>
    <t>CN201610039216.8</t>
  </si>
  <si>
    <t>一种向量计算装置及运算方法</t>
  </si>
  <si>
    <t>本披露提供了一种向量计算装置和计算方法，其中向量计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</si>
  <si>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CN201711498720.5</t>
  </si>
  <si>
    <t>神经网络训练装置及相关产品</t>
  </si>
  <si>
    <t>本披露提供一种神经网络训练装置及相关产品，所述训练装置包括：X个神经网络芯片，所述X个神经网络芯片之间连接，所述X的取值范围为大于或等于2的整数；所述X个神经网络芯片中的Y个神经网络芯片用于接收神经网络训练数据执行训练运算得到Y个权值梯度，所述Y≤X；所述X个神经网络芯片中的Z个神经网络芯片用于接收所述Y个神经网络芯片发送的权值梯度，并根据预先策略将所述Y个权值梯度整合成所述训练的最终权值梯度，所述Z≤X。本披露提供的技术方案具有训练速度快，耗时短的优点。</t>
  </si>
  <si>
    <t>CN201711346335.9</t>
  </si>
  <si>
    <t>CN201711343477.X</t>
  </si>
  <si>
    <t>本发明公开了一种神经网络处理模块，其映射单元接收到输入神经元和权值后，对该输入神经元和权值进行处理，以得到处理后的输入神经元和处理后的权值；神经网络处理模块的运算单元对处理后的输入神经元和处理后的权值进行人工神经网络运算。采用本发明实施例可减少装置的额外开销，并减小访问量，提高了神经网络运算效率。</t>
  </si>
  <si>
    <t>CN201711469615.9</t>
  </si>
  <si>
    <t>2020/05/12</t>
  </si>
  <si>
    <t>G06Q 50/30|G06N  3/08|G06N  3/04|G06K  9/62|G06T  5/40</t>
  </si>
  <si>
    <t>CN201811429808.6</t>
  </si>
  <si>
    <t>一种计算装置及板卡</t>
  </si>
  <si>
    <t>本申请提供一种计算装置及板卡，所述计算装置用于执行循环神经网络运算，所述板卡，所述板卡包括：存储器件、接口装置和控制器件以及神经网络芯片，所述神经网络芯片包括计算装置，所述存储器件，用于存储数据；所述接口装置，用于实现所述芯片与外部设备之间的数据传输；所述控制器件，用于对所述芯片的状态进行监控，本申请提供的计算装置具有成本低、功耗低的优点。</t>
  </si>
  <si>
    <t>G06F  9/30|G06N  3/04|G06N  3/063|G06N  3/08</t>
  </si>
  <si>
    <t>CN201811233424.7</t>
  </si>
  <si>
    <t>本发明提供了一种用于执行人工神经网络正向运算的装置，包括指令缓存单元、控制器单元、数据访问单元、H树模块、主运算模块、以及多个从运算模块。使用该装置可以实现多层人工神经网络的正向运算。对于每一层来说，首先对输入神经元向量进行加权求和计算出本层的中间结果向量。该中间结果向量加偏置并激活得到输出神经元向量。将输出神经元向量作为下一层的输入神经元向量。</t>
  </si>
  <si>
    <t>CN201811148189.3</t>
  </si>
  <si>
    <t>G06N  3/04|G06F  9/30</t>
  </si>
  <si>
    <t>CN201711347407.1</t>
  </si>
  <si>
    <t>神经网络正向运算方法及相关产品</t>
  </si>
  <si>
    <t>本披露提供一种集成电路芯片装置上执行的神经网络正向运算方法，该神经网络包含多层，其特征在于，所述方法包括如下步骤：接收第一计算指令，解析第一计算指令得到所述第一计算指令在所述正向运算的第i层包含的第一运算以及第一计算指令对应的输入数据以及权值数据；依据该输入数据、权值数据以及第一运算确定第一运算的第一复杂度，依据所述第一复杂度确定该输入数据以及权值数据在执行第一运算时的第一数据类型，所述第一数据类型包括：浮点类型或定点类型；将输入数据以及权值数据以所述第一数据类型执行所述正向运算的第一层包含的第一运算。本披露提供的技术方案具有计算量小，功耗低的优点。</t>
  </si>
  <si>
    <t>G06N  3/04|G06N  3/063|G06N  3/08|G06F  9/30</t>
  </si>
  <si>
    <t>CN201710903509.0</t>
  </si>
  <si>
    <t>一种卷积神经网络运算指令及其方法</t>
  </si>
  <si>
    <t>本披露提供了一种卷积神经网络运算指令及其方法，其中卷积神经网络运算指令，所述卷积神经网络运算指令包括：至少1个操作码和至少1个操作域，其中，所述操作码用于指示所述卷积神经网络运算指令的功能，所述操作域用于指示所述卷积神经网络运算指令的数据信息；所述数据信息包括：立即数或寄存器号，具体包括：输入数据的起始地址和数据长度，卷积核的起始地址和数据长度，以及激活函数的类型。将输出数据作为下一层的输入数据。</t>
  </si>
  <si>
    <t>G06F  9/30|G06F  9/38|G06N  3/063|G06N  3/04</t>
  </si>
  <si>
    <t>CN201610039032.1</t>
  </si>
  <si>
    <t>本披露提供了一种用于执行人工神经网络反向训练的装置，包括指令缓存单元、控制器单元、直接内存访问单元、H树模块、主运算模块、以及多个从运算模块。使用该装置可以实现多层人工神经网络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</si>
  <si>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CN201811645222.3</t>
  </si>
  <si>
    <t>激活运算方法、装置、电子设备和可读存储介质</t>
  </si>
  <si>
    <t>本申请涉及一种激活运算方法、装置、电子设备和可读存储介质。所述激活运算方法可以在对relu激活层的运算过程中实现relun激活函数，因此可以提高目标神经网络在训练过程中的收敛性以及在推理过程中的精度。</t>
  </si>
  <si>
    <t>CN201711487624.0</t>
  </si>
  <si>
    <t>CN201811654177.8</t>
  </si>
  <si>
    <t>本发明公开了一种神经网络计算装置及相关产品，该神经网络计算装置应用于神经网络芯片，该神经网络芯片设置于板卡上，该板卡包括：存储器件，用于存储数据；接口装置，用于实现神经网络芯片与外部设备之间的数据传输；控制器件，用于对神经网络芯片的状态进行监控，上述神经网络计算装置包括：运算单元、控制器单元和存储单元。采用本发明实施例能够减少神经网络的计算时间和计算能耗。</t>
  </si>
  <si>
    <t>2020/04/24</t>
  </si>
  <si>
    <t>CN201811221576.5</t>
  </si>
  <si>
    <t>本发明提供了一种用于执行人工神经网络全连接层反向训练的装置，包括指令存储单元、控制器单元、数据访问单元、互连模块、主运算模块、以及多个从运算模块。使用该装置可以实现人工神经网络全连接层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</si>
  <si>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G06N  3/08|G06N  3/063|G06N  3/04</t>
  </si>
  <si>
    <t>CN201711362570.5</t>
  </si>
  <si>
    <t>CN201711347310.0</t>
  </si>
  <si>
    <t>CN201910472870.1</t>
  </si>
  <si>
    <t>本公开涉及一种运算方法、装置及相关产品。所述产品可以包括以下一个或多个组件：处理组件，存储器，电源组件，多媒体组件，输入/输出的接口，以及通信组件。处理组件控制整体操作。处理组件可以包括一个或多个处理器来执行指令，以完成上述的运算方法的全部或部分步骤。本公开可以提高相关产品在进行神经网络模型的运算时的运算效率。</t>
  </si>
  <si>
    <t>CN201711414596.X</t>
  </si>
  <si>
    <t>CN201811653575.8</t>
  </si>
  <si>
    <t>2020/04/14</t>
  </si>
  <si>
    <t>CN201811580514.3</t>
  </si>
  <si>
    <t>神经网络模型的架构融合方法及相关装置</t>
  </si>
  <si>
    <t>本申请实施例公开了一种神经网络模型的架构融合方法及相关装置，神经网络模型的架构融合方法应用于包括神经网络模型的架构融合装置的板卡，该板卡包括存储器件、接口装置和控制器件以及神经网络芯片，该神经网络芯片与该存储器件、该接口装置以及该控制器件分别连接；该存储器件，用于存储数据；该接口装置，用于实现该神经网络芯片与外部设备之间的数据传输；该控制器件，用于对该神经网络芯片的状态进行监控。采用本申请实施例可提升神经网络模型的运算速度。</t>
  </si>
  <si>
    <t>2018/12/24</t>
  </si>
  <si>
    <t>CN201811279404.3</t>
  </si>
  <si>
    <t>G06N  3/063|G06N  3/04|G06F  9/30</t>
  </si>
  <si>
    <t>CN201711347767.1</t>
  </si>
  <si>
    <t>神经网络训练方法及相关产品</t>
  </si>
  <si>
    <t>本披露提供一种集成电路芯片装置上执行的神经网络的训练方法及相关产品，该神经网络包含多层，所述方法包括如下步骤：接收训练指令，依据该训练指令确定第一层输入数据和第一层权值数据，计算装置通过第一层输入数据和第一层权值数据执行神经网络的n层正向运算得到第n输出结果；依据第n输出结果得到第n输出结果梯度，依据所述训练指令获取第n层反向运算的第n反向运算，计算装置依据第n输出结果梯度、第n层输入数据、第n层权值组数据以及第n反向运算得到第n反向运算复杂度。本披露提供的技术方案具有计算量小，功耗低的优点。</t>
  </si>
  <si>
    <t>CN201610037645.1</t>
  </si>
  <si>
    <t>本披露提供了一种用于执行人工神经网络正向运算的装置，包括指令缓存单元、控制器单元、直接内存访问单元、H树模块、主运算模块、以及多个从运算模块。使用该装置可以实现多层人工神经网络的正向运算。对于每一层来说，首先对输入神经元向量进行加权求和计算出本层的中间结果向量。该中间结果向量加偏置并激活得到输出神经元向量。将输出神经元向量作为下一层的输入神经元向量。</t>
  </si>
  <si>
    <t>2020/04/10</t>
  </si>
  <si>
    <t>CN201711467741.0</t>
  </si>
  <si>
    <t>杜子东 |
金禄旸</t>
  </si>
  <si>
    <t>杜子东</t>
  </si>
  <si>
    <t>G06F  9/48|G06F  9/50|G06N  3/063|G06N  3/04|G06N  3/08</t>
  </si>
  <si>
    <t>CN201811429809.0</t>
  </si>
  <si>
    <t>本申请提供一种计算装置及板卡，所述计算装置用于执行LSTM运算，所述板卡，所述板卡包括：存储器件、接口装置和控制器件以及神经网络芯片，所述神经网络芯片包括计算装置，所述存储器件，用于存储数据；所述接口装置，用于实现所述芯片与外部设备之间的数据传输；所述控制器件，用于对所述芯片的状态进行监控。本申请提供的计算装置具有成本低、功耗低的优点。</t>
  </si>
  <si>
    <t>2020/03/20</t>
  </si>
  <si>
    <t>CN201610958847.X</t>
  </si>
  <si>
    <t>SLAM运算装置和方法</t>
  </si>
  <si>
    <t>一种SLAM硬件加速器的装置，包括存储部分，用于存储输入数据、临时运算结果数据、最终运算结果数据、运算过程所需的指令集和/或算法参数数据；运算部分，与所述存储部分连接，用于完成对SLAM相关算法和应用的计算；控制部分，连接所述存储部分和运算部分，用于控制和协调存储部分和运算部分。本发明还提供了一种完成SLAM运算的方法，该方法通过指令来控制数据的运输、数据的运算、程序的运行等。本发明的装置和方法能够有效根据不同的需求对SLAM算法进行加速，满足不同需求的运算，具有灵活性强、可配置程度高、运算速度快、功耗低等优点。</t>
  </si>
  <si>
    <t>陈云霁 |
杜子东 |
张磊 |
陈天石</t>
  </si>
  <si>
    <t>2016/11/03</t>
  </si>
  <si>
    <t>2020/03/13</t>
  </si>
  <si>
    <t>CN201811646320.9</t>
  </si>
  <si>
    <t>数据处理方法、装置、电子设备和可读存储介质</t>
  </si>
  <si>
    <t>CN201811181151.6</t>
  </si>
  <si>
    <t>本申请提供一种计算装置及相关产品，所述计算装置用于执行卷积神经网络训练运算，本申请提供的计算装置具有成本低、功耗低的优点。</t>
  </si>
  <si>
    <t>2018/10/10</t>
  </si>
  <si>
    <t>CN201810913895.6</t>
  </si>
  <si>
    <t>G06F 30/20|G06N  3/063</t>
  </si>
  <si>
    <t>G06F 30/20</t>
  </si>
  <si>
    <t>CN201810316616.8</t>
  </si>
  <si>
    <t>压缩器电路、华莱士树电路、乘法器电路、芯片和设备</t>
  </si>
  <si>
    <t>本申请提供一种压缩器电路、华莱士树电路、乘法器电路、芯片和设备，该压缩器电路包括第一全加器、第二全加器和第一选择电路，所述第一全加器的输出端与所述第一选择电路的输入端连接，所述第一选择电路的输出端与所述第二全加器的输入端连接；所述第一选择电路用于根据第一选择信号确定所述第一选择电路输出给所述第二全加器的输入信号；所述第一选择电路输出给所述第二全加器的输入信号和所述压缩器电路的多位输入信号的最高位信号用于控制所述第二全加器的开启或关闭，可以减少电路功耗和时延。</t>
  </si>
  <si>
    <t>2018/04/10</t>
  </si>
  <si>
    <t>H03K 19/20|G06F  7/523|G06F  7/501</t>
  </si>
  <si>
    <t>H03K 19/20</t>
  </si>
  <si>
    <t>CN201711484660.1</t>
  </si>
  <si>
    <t>激励生成装置的模板库构建方法、芯片验证方法及系统</t>
  </si>
  <si>
    <t>本发明涉及一种激励生成装置的模板库构建方法、装置、芯片验证方法及系统，通过对芯片验证覆盖率数据的分析得到目标激励，将得到的目标激励对应的约束文件添加至模板库，进行模板库构建。由于目标激励对芯片验证的覆盖率提升贡献达到了期望，使用这些目标激励对应的约束文件构建的模板库中的约束文件生成验证激励，进行芯片验证，相当于使用目标激励进行芯片验证，这可以有效的提高芯片验证的效率。</t>
  </si>
  <si>
    <t>G06F 11/26|G06N  3/063</t>
  </si>
  <si>
    <t>G06F 11/26</t>
  </si>
  <si>
    <t>CN201711343478.4</t>
  </si>
  <si>
    <t>CN201811634980.5</t>
  </si>
  <si>
    <t>G06K  9/00|G06K  9/62</t>
  </si>
  <si>
    <t>CN201711418273.8</t>
  </si>
  <si>
    <t>CN201910120595.7</t>
  </si>
  <si>
    <t>本申请涉及一种数据处理方法、装置及相关产品，所述相关产品包括主板，主板包括CPU和板卡，板卡包括多个人工智能处理器，多个人工智能处理器对应的内存为多通道内存；其中，目标人工智能处理器用于在通过目标并行线程接收通用处理器CPU发出的人工智能处理器计算指令后，通过与所述目标并行线程对应的内存通道，根据所述人工智能处理器计算指令对所述内存通道对应的物理内存进行访问；所述目标人工智能处理器为所述多个人工智能处理器中的任一人工智能处理器，所述目标并行线程为所述CPU启动的多个并行线程中的任一个；所述多个并行线程中至少有两个线程对应不同的内存通道。采用本方法能够实现自定义激活函数在神经网络处理器中顺畅运行。</t>
  </si>
  <si>
    <t>2019/02/18</t>
  </si>
  <si>
    <t>CN201610865933.6</t>
  </si>
  <si>
    <t>一种执行人工神经网络运算的装置和方法</t>
  </si>
  <si>
    <t>本发明提供了一种执行人工神经网络运算的装置和方法，装置包括Clock Gating(时钟门控)单元、指令缓存单元、控制器单元、直接内存访问单元、互连模块、主运算模块以及多个从运算模块。使用该装置可以低功耗的实现多层人工神经网络的运算。在人工神经网络运算过程中，Clock Gating单元根据指令控制指令缓存单元、控制器单元、直接内存访问单元、互连模块、主运算单元以及多个从运算模块的时钟信号打开或者置0，保留具体运算相关单元的时钟信号，无关单元的时钟信号置0，从而减少了运算过程中参与工作模块的数量，实现低功耗执行人工神经网络。</t>
  </si>
  <si>
    <t>2016/09/29</t>
  </si>
  <si>
    <t>G06N  3/063|G06F  1/3287|G06F  9/38|G06F  7/575</t>
  </si>
  <si>
    <t>CN201810504948.9</t>
  </si>
  <si>
    <t>卷积神经网络的处理器及训练方法</t>
  </si>
  <si>
    <t>本公开提供了一种卷积神经网络的处理器及训练方法；其中，该卷积神经网络的处理器，包括：编码模块，用于对激活层的输入数据或输出数据进行编码；计算模块，与所述编码模块连接，用于进行来自前向传播的运算和来自反向传播的运算；其中，在反向传播时，所述计算模块用于根据编码结果对偏导数进行运算处理。本公开卷积神经网络的处理器及训练方法有效节约了内存，减少了对内存的输入输出次数，优化了卷积神经网络的性能，保证了卷积神经网络预测的准确性。</t>
  </si>
  <si>
    <t>CN201711343642.1</t>
  </si>
  <si>
    <t>G06F 13/38</t>
  </si>
  <si>
    <t>CN201910126275.2</t>
  </si>
  <si>
    <t>CN201811634949.1</t>
  </si>
  <si>
    <t>2020/01/31</t>
  </si>
  <si>
    <t>G06N  3/063|G06N  3/04|G06N 20/00</t>
  </si>
  <si>
    <t>CN201711362410.0</t>
  </si>
  <si>
    <t>2020/01/24</t>
  </si>
  <si>
    <t>CN201811629632.9</t>
  </si>
  <si>
    <t>一种释放动态链接库的装置及相关产品</t>
  </si>
  <si>
    <t>本申请提供了一种释放动态链接库的装置及相关产品，该装置应用于处理器单元；处理器单元用于配置第一进程，第一进程包括第一线程和第二线程；通过调用第一线程执行加载Caffe动态链接库、使用Caffe动态链接库以及对第一对象进行析构操作；通过调用第二线程在第一线程对第一对象执行完析构操作之后，将所述Caffe动态链接库从内存中释放，可以实现Caffe动态链接库的加载和释放，进而可以避免内存被占用，从而提高了运算速度。</t>
  </si>
  <si>
    <t>2018/12/28</t>
  </si>
  <si>
    <t>2020/01/17</t>
  </si>
  <si>
    <t>CN201811619245.7</t>
  </si>
  <si>
    <t>调错方法及相关产品</t>
  </si>
  <si>
    <t>本申请实施例公开了一种调错方法及相关产品，用于对神经网络运算过程进行优化和调错。其中调错装置通过对神经网络运算过程进行优化，提升了神经网络运算的速度，对于优化运算获得的结果进行调错，确定运算结果的正确性，提升了运算结果的可靠性。</t>
  </si>
  <si>
    <t>G06F 11/22|G06N  3/063</t>
  </si>
  <si>
    <t>CN201811568921.2</t>
  </si>
  <si>
    <t>数据处理方法、装置、计算机系统及存储介质</t>
  </si>
  <si>
    <t>本申请涉及一种数据处理方法、装置、计算机系统及存储介质。本申请的数据处理方法、装置、计算机系统及存储介质可以大大的缩短循环神经网络节点的离线模型生成时间，进而提高处理器的处理速度及效率。</t>
  </si>
  <si>
    <t>CN201811176260.9</t>
  </si>
  <si>
    <t>本申请提供一种计算装置及相关产品，所述计算装置用于执行全连接神经网络训练运算，本申请提供的计算装置具有成本低、功耗低的优点。</t>
  </si>
  <si>
    <t>CN201810042283.4</t>
  </si>
  <si>
    <t>本发明公开了一种神经网络运算模块，其映射单元接收到第一输入数据的连接关系数据后，根据该第一输入数据的连接关系数据获取处理后的第一输入数据，运算单元获取处理后的第一输入数据和处理后的第二输入数据后，根据指令控制单元对神经网络运算指令进行译码得到的微指令对处理后的第一输入数据和处理后的第二输入数据进行人工神经网络运算；其中，第一输入数据为输入神经元或者权值，第二输入数据为权值或者输入神经元，且第一输入数据和第二输入数据不一致。采用本发明实施例减小了在进行人工神经网络运算之前译码的工作量，进而减小了额外的开销，并且提高了运算速率。</t>
  </si>
  <si>
    <t>CN201711489330.1</t>
  </si>
  <si>
    <t>验证激励生成方法、装置、芯片验证方法及系统</t>
  </si>
  <si>
    <t>本发明涉及一种验证激励生成方法、装置、芯片验证方法及系统，通过对覆盖率数据的深度分析得到验证使用的验证激励对应的覆盖率提升值，然后根据覆盖率提升值是否达到预设阈值得到目标验证激励对应的约束文件，再对所述约束条件进行调整得到最终约束条件，最后根据最终约束条件得到验证激验证激励。由于该方法得到的验证激励是根据对覆盖率提升影响大的目标激励得到，在进行RTL仿真时可以加速芯片验证的覆盖率的收敛，提高芯片验证的效率。</t>
  </si>
  <si>
    <t>CN201711484726.7</t>
  </si>
  <si>
    <t>激励生成装置、芯片验证装置及系统</t>
  </si>
  <si>
    <t>本发明涉及本发明提出的一种激励生成装置、芯片验证装置及系统，随机约束文件生成模块，用于根据芯片需验证的信息随机生成约束文件；模板库，用于存储所述约束文件；解析模块，用于解析所述约束文件，得到第一约束条件；条件调整模块，用于调整所述约束文件中第一约束条件，得到第二约束条件；激励生成模块，用于根据所述第一约束条件或所述第二约束条件生成验证激励。该激励生成装置可以提供了更加多样的激励生成机制，可以得到更多类型的验证激励，这样不仅利于全面进行芯片验证，且利于快速的提升覆盖率，提高芯片验证效率。</t>
  </si>
  <si>
    <t>G06F 30/398|G06F111/04</t>
  </si>
  <si>
    <t>G06F 30/398</t>
  </si>
  <si>
    <t>CN201811544283.0</t>
  </si>
  <si>
    <t>本公开涉及运算方法、装置及相关产品。所述产品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</si>
  <si>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G06F  9/50|G06N  3/063</t>
  </si>
  <si>
    <t>CN201811535069.9</t>
  </si>
  <si>
    <t>异构计算系统可执行文件获取方法、运行方法及相关产品</t>
  </si>
  <si>
    <t>本申请涉及一种异构计算系统的可执行文件获取方法、运行方法及相关产品。该异构计算系统的可执行文件获取方法中，通过CPU程序和人工智能处理器程序，电子设备允许用户根据需求编写相应的程序实现所需功能，扩大了机器学习库的适用范围。</t>
  </si>
  <si>
    <t>G06F  8/41|G06F  9/445</t>
  </si>
  <si>
    <t>CN201610635286.X</t>
  </si>
  <si>
    <t>陈云霁 |
刘少礼 |
韩栋 |
陈天石</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</si>
</sst>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4">
    <font>
      <sz val="10"/>
      <name val="Calibri"/>
      <charset val="134"/>
    </font>
    <font>
      <b/>
      <sz val="10"/>
      <color theme="1"/>
      <name val="Georgia"/>
      <charset val="134"/>
    </font>
    <font>
      <b/>
      <sz val="10"/>
      <color theme="1"/>
      <name val="Calibri"/>
      <charset val="134"/>
    </font>
    <font>
      <sz val="10"/>
      <color rgb="FF0070C0"/>
      <name val="Calibri"/>
      <charset val="134"/>
    </font>
    <font>
      <sz val="11"/>
      <color theme="0"/>
      <name val="宋体"/>
      <charset val="0"/>
      <scheme val="minor"/>
    </font>
    <font>
      <b/>
      <sz val="11"/>
      <color rgb="FF3F3F3F"/>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60AA14"/>
        <bgColor indexed="64"/>
      </patternFill>
    </fill>
    <fill>
      <patternFill patternType="solid">
        <fgColor rgb="FFE7F9E8"/>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rgb="FF99CC00"/>
      </left>
      <right style="thin">
        <color rgb="FF99CC00"/>
      </right>
      <top style="thin">
        <color rgb="FF99CC00"/>
      </top>
      <bottom style="thin">
        <color rgb="FF99CC00"/>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6" fillId="0" borderId="0" applyFont="0" applyFill="0" applyBorder="0" applyAlignment="0" applyProtection="0">
      <alignment vertical="center"/>
    </xf>
    <xf numFmtId="0" fontId="7" fillId="9" borderId="0" applyNumberFormat="0" applyBorder="0" applyAlignment="0" applyProtection="0">
      <alignment vertical="center"/>
    </xf>
    <xf numFmtId="0" fontId="8" fillId="7" borderId="3"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6" borderId="0" applyNumberFormat="0" applyBorder="0" applyAlignment="0" applyProtection="0">
      <alignment vertical="center"/>
    </xf>
    <xf numFmtId="0" fontId="10" fillId="11" borderId="0" applyNumberFormat="0" applyBorder="0" applyAlignment="0" applyProtection="0">
      <alignment vertical="center"/>
    </xf>
    <xf numFmtId="43" fontId="6" fillId="0" borderId="0" applyFont="0" applyFill="0" applyBorder="0" applyAlignment="0" applyProtection="0">
      <alignment vertical="center"/>
    </xf>
    <xf numFmtId="0" fontId="4" fillId="12"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17" borderId="4" applyNumberFormat="0" applyFont="0" applyAlignment="0" applyProtection="0">
      <alignment vertical="center"/>
    </xf>
    <xf numFmtId="0" fontId="4" fillId="20"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4" fillId="23" borderId="0" applyNumberFormat="0" applyBorder="0" applyAlignment="0" applyProtection="0">
      <alignment vertical="center"/>
    </xf>
    <xf numFmtId="0" fontId="13" fillId="0" borderId="7" applyNumberFormat="0" applyFill="0" applyAlignment="0" applyProtection="0">
      <alignment vertical="center"/>
    </xf>
    <xf numFmtId="0" fontId="4" fillId="8" borderId="0" applyNumberFormat="0" applyBorder="0" applyAlignment="0" applyProtection="0">
      <alignment vertical="center"/>
    </xf>
    <xf numFmtId="0" fontId="5" fillId="5" borderId="2" applyNumberFormat="0" applyAlignment="0" applyProtection="0">
      <alignment vertical="center"/>
    </xf>
    <xf numFmtId="0" fontId="20" fillId="5" borderId="3" applyNumberFormat="0" applyAlignment="0" applyProtection="0">
      <alignment vertical="center"/>
    </xf>
    <xf numFmtId="0" fontId="21" fillId="27" borderId="8" applyNumberFormat="0" applyAlignment="0" applyProtection="0">
      <alignment vertical="center"/>
    </xf>
    <xf numFmtId="0" fontId="7" fillId="16" borderId="0" applyNumberFormat="0" applyBorder="0" applyAlignment="0" applyProtection="0">
      <alignment vertical="center"/>
    </xf>
    <xf numFmtId="0" fontId="4" fillId="10" borderId="0" applyNumberFormat="0" applyBorder="0" applyAlignment="0" applyProtection="0">
      <alignment vertical="center"/>
    </xf>
    <xf numFmtId="0" fontId="15" fillId="0" borderId="5" applyNumberFormat="0" applyFill="0" applyAlignment="0" applyProtection="0">
      <alignment vertical="center"/>
    </xf>
    <xf numFmtId="0" fontId="22" fillId="0" borderId="9" applyNumberFormat="0" applyFill="0" applyAlignment="0" applyProtection="0">
      <alignment vertical="center"/>
    </xf>
    <xf numFmtId="0" fontId="23" fillId="28" borderId="0" applyNumberFormat="0" applyBorder="0" applyAlignment="0" applyProtection="0">
      <alignment vertical="center"/>
    </xf>
    <xf numFmtId="0" fontId="19" fillId="24" borderId="0" applyNumberFormat="0" applyBorder="0" applyAlignment="0" applyProtection="0">
      <alignment vertical="center"/>
    </xf>
    <xf numFmtId="0" fontId="7" fillId="26" borderId="0" applyNumberFormat="0" applyBorder="0" applyAlignment="0" applyProtection="0">
      <alignment vertical="center"/>
    </xf>
    <xf numFmtId="0" fontId="4" fillId="25" borderId="0" applyNumberFormat="0" applyBorder="0" applyAlignment="0" applyProtection="0">
      <alignment vertical="center"/>
    </xf>
    <xf numFmtId="0" fontId="7" fillId="21" borderId="0" applyNumberFormat="0" applyBorder="0" applyAlignment="0" applyProtection="0">
      <alignment vertical="center"/>
    </xf>
    <xf numFmtId="0" fontId="7" fillId="29" borderId="0" applyNumberFormat="0" applyBorder="0" applyAlignment="0" applyProtection="0">
      <alignment vertical="center"/>
    </xf>
    <xf numFmtId="0" fontId="7" fillId="15" borderId="0" applyNumberFormat="0" applyBorder="0" applyAlignment="0" applyProtection="0">
      <alignment vertical="center"/>
    </xf>
    <xf numFmtId="0" fontId="7" fillId="30" borderId="0" applyNumberFormat="0" applyBorder="0" applyAlignment="0" applyProtection="0">
      <alignment vertical="center"/>
    </xf>
    <xf numFmtId="0" fontId="4" fillId="14" borderId="0" applyNumberFormat="0" applyBorder="0" applyAlignment="0" applyProtection="0">
      <alignment vertical="center"/>
    </xf>
    <xf numFmtId="0" fontId="4" fillId="31" borderId="0" applyNumberFormat="0" applyBorder="0" applyAlignment="0" applyProtection="0">
      <alignment vertical="center"/>
    </xf>
    <xf numFmtId="0" fontId="7" fillId="19" borderId="0" applyNumberFormat="0" applyBorder="0" applyAlignment="0" applyProtection="0">
      <alignment vertical="center"/>
    </xf>
    <xf numFmtId="0" fontId="7" fillId="32" borderId="0" applyNumberFormat="0" applyBorder="0" applyAlignment="0" applyProtection="0">
      <alignment vertical="center"/>
    </xf>
    <xf numFmtId="0" fontId="4" fillId="4" borderId="0" applyNumberFormat="0" applyBorder="0" applyAlignment="0" applyProtection="0">
      <alignment vertical="center"/>
    </xf>
    <xf numFmtId="0" fontId="7" fillId="13" borderId="0" applyNumberFormat="0" applyBorder="0" applyAlignment="0" applyProtection="0">
      <alignment vertical="center"/>
    </xf>
    <xf numFmtId="0" fontId="4" fillId="18" borderId="0" applyNumberFormat="0" applyBorder="0" applyAlignment="0" applyProtection="0">
      <alignment vertical="center"/>
    </xf>
    <xf numFmtId="0" fontId="4" fillId="33" borderId="0" applyNumberFormat="0" applyBorder="0" applyAlignment="0" applyProtection="0">
      <alignment vertical="center"/>
    </xf>
    <xf numFmtId="0" fontId="7" fillId="22" borderId="0" applyNumberFormat="0" applyBorder="0" applyAlignment="0" applyProtection="0">
      <alignment vertical="center"/>
    </xf>
    <xf numFmtId="0" fontId="4" fillId="34" borderId="0" applyNumberFormat="0" applyBorder="0" applyAlignment="0" applyProtection="0">
      <alignment vertical="center"/>
    </xf>
  </cellStyleXfs>
  <cellXfs count="7">
    <xf numFmtId="0" fontId="0" fillId="0" borderId="0" xfId="0"/>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GIF"/><Relationship Id="rId98" Type="http://schemas.openxmlformats.org/officeDocument/2006/relationships/image" Target="../media/image98.GIF"/><Relationship Id="rId97" Type="http://schemas.openxmlformats.org/officeDocument/2006/relationships/image" Target="../media/image97.GIF"/><Relationship Id="rId96" Type="http://schemas.openxmlformats.org/officeDocument/2006/relationships/image" Target="../media/image96.GIF"/><Relationship Id="rId95" Type="http://schemas.openxmlformats.org/officeDocument/2006/relationships/image" Target="../media/image95.GIF"/><Relationship Id="rId94" Type="http://schemas.openxmlformats.org/officeDocument/2006/relationships/image" Target="../media/image94.GIF"/><Relationship Id="rId93" Type="http://schemas.openxmlformats.org/officeDocument/2006/relationships/image" Target="../media/image93.GIF"/><Relationship Id="rId92" Type="http://schemas.openxmlformats.org/officeDocument/2006/relationships/image" Target="../media/image92.GIF"/><Relationship Id="rId91" Type="http://schemas.openxmlformats.org/officeDocument/2006/relationships/image" Target="../media/image91.GIF"/><Relationship Id="rId90" Type="http://schemas.openxmlformats.org/officeDocument/2006/relationships/image" Target="../media/image90.GIF"/><Relationship Id="rId9" Type="http://schemas.openxmlformats.org/officeDocument/2006/relationships/image" Target="../media/image9.GIF"/><Relationship Id="rId89" Type="http://schemas.openxmlformats.org/officeDocument/2006/relationships/image" Target="../media/image89.GIF"/><Relationship Id="rId88" Type="http://schemas.openxmlformats.org/officeDocument/2006/relationships/image" Target="../media/image88.GIF"/><Relationship Id="rId87" Type="http://schemas.openxmlformats.org/officeDocument/2006/relationships/image" Target="../media/image87.GIF"/><Relationship Id="rId86" Type="http://schemas.openxmlformats.org/officeDocument/2006/relationships/image" Target="../media/image86.GIF"/><Relationship Id="rId85" Type="http://schemas.openxmlformats.org/officeDocument/2006/relationships/image" Target="../media/image85.GIF"/><Relationship Id="rId84" Type="http://schemas.openxmlformats.org/officeDocument/2006/relationships/image" Target="../media/image84.GIF"/><Relationship Id="rId83" Type="http://schemas.openxmlformats.org/officeDocument/2006/relationships/image" Target="../media/image83.GIF"/><Relationship Id="rId82" Type="http://schemas.openxmlformats.org/officeDocument/2006/relationships/image" Target="../media/image82.GIF"/><Relationship Id="rId81" Type="http://schemas.openxmlformats.org/officeDocument/2006/relationships/image" Target="../media/image81.GIF"/><Relationship Id="rId80" Type="http://schemas.openxmlformats.org/officeDocument/2006/relationships/image" Target="../media/image80.GIF"/><Relationship Id="rId8" Type="http://schemas.openxmlformats.org/officeDocument/2006/relationships/image" Target="../media/image8.GIF"/><Relationship Id="rId79" Type="http://schemas.openxmlformats.org/officeDocument/2006/relationships/image" Target="../media/image79.GIF"/><Relationship Id="rId78" Type="http://schemas.openxmlformats.org/officeDocument/2006/relationships/image" Target="../media/image78.GIF"/><Relationship Id="rId77" Type="http://schemas.openxmlformats.org/officeDocument/2006/relationships/image" Target="../media/image77.GIF"/><Relationship Id="rId76" Type="http://schemas.openxmlformats.org/officeDocument/2006/relationships/image" Target="../media/image76.GIF"/><Relationship Id="rId75" Type="http://schemas.openxmlformats.org/officeDocument/2006/relationships/image" Target="../media/image75.GIF"/><Relationship Id="rId74" Type="http://schemas.openxmlformats.org/officeDocument/2006/relationships/image" Target="../media/image74.GIF"/><Relationship Id="rId73" Type="http://schemas.openxmlformats.org/officeDocument/2006/relationships/image" Target="../media/image73.GIF"/><Relationship Id="rId72" Type="http://schemas.openxmlformats.org/officeDocument/2006/relationships/image" Target="../media/image72.GIF"/><Relationship Id="rId71" Type="http://schemas.openxmlformats.org/officeDocument/2006/relationships/image" Target="../media/image71.GIF"/><Relationship Id="rId70" Type="http://schemas.openxmlformats.org/officeDocument/2006/relationships/image" Target="../media/image70.GIF"/><Relationship Id="rId7" Type="http://schemas.openxmlformats.org/officeDocument/2006/relationships/image" Target="../media/image7.GIF"/><Relationship Id="rId69" Type="http://schemas.openxmlformats.org/officeDocument/2006/relationships/image" Target="../media/image69.GIF"/><Relationship Id="rId68" Type="http://schemas.openxmlformats.org/officeDocument/2006/relationships/image" Target="../media/image68.GIF"/><Relationship Id="rId67" Type="http://schemas.openxmlformats.org/officeDocument/2006/relationships/image" Target="../media/image67.GIF"/><Relationship Id="rId66" Type="http://schemas.openxmlformats.org/officeDocument/2006/relationships/image" Target="../media/image66.GIF"/><Relationship Id="rId65" Type="http://schemas.openxmlformats.org/officeDocument/2006/relationships/image" Target="../media/image65.GIF"/><Relationship Id="rId64" Type="http://schemas.openxmlformats.org/officeDocument/2006/relationships/image" Target="../media/image64.GIF"/><Relationship Id="rId63" Type="http://schemas.openxmlformats.org/officeDocument/2006/relationships/image" Target="../media/image63.GIF"/><Relationship Id="rId62" Type="http://schemas.openxmlformats.org/officeDocument/2006/relationships/image" Target="../media/image62.GIF"/><Relationship Id="rId61" Type="http://schemas.openxmlformats.org/officeDocument/2006/relationships/image" Target="../media/image61.GIF"/><Relationship Id="rId60" Type="http://schemas.openxmlformats.org/officeDocument/2006/relationships/image" Target="../media/image60.GIF"/><Relationship Id="rId6" Type="http://schemas.openxmlformats.org/officeDocument/2006/relationships/image" Target="../media/image6.GIF"/><Relationship Id="rId59" Type="http://schemas.openxmlformats.org/officeDocument/2006/relationships/image" Target="../media/image59.GIF"/><Relationship Id="rId58" Type="http://schemas.openxmlformats.org/officeDocument/2006/relationships/image" Target="../media/image58.GIF"/><Relationship Id="rId57" Type="http://schemas.openxmlformats.org/officeDocument/2006/relationships/image" Target="../media/image57.GIF"/><Relationship Id="rId56" Type="http://schemas.openxmlformats.org/officeDocument/2006/relationships/image" Target="../media/image56.GIF"/><Relationship Id="rId55" Type="http://schemas.openxmlformats.org/officeDocument/2006/relationships/image" Target="../media/image55.GIF"/><Relationship Id="rId54" Type="http://schemas.openxmlformats.org/officeDocument/2006/relationships/image" Target="../media/image54.GIF"/><Relationship Id="rId53" Type="http://schemas.openxmlformats.org/officeDocument/2006/relationships/image" Target="../media/image53.GIF"/><Relationship Id="rId52" Type="http://schemas.openxmlformats.org/officeDocument/2006/relationships/image" Target="../media/image52.GIF"/><Relationship Id="rId51" Type="http://schemas.openxmlformats.org/officeDocument/2006/relationships/image" Target="../media/image51.GIF"/><Relationship Id="rId50" Type="http://schemas.openxmlformats.org/officeDocument/2006/relationships/image" Target="../media/image50.GIF"/><Relationship Id="rId5" Type="http://schemas.openxmlformats.org/officeDocument/2006/relationships/image" Target="../media/image5.GIF"/><Relationship Id="rId49" Type="http://schemas.openxmlformats.org/officeDocument/2006/relationships/image" Target="../media/image49.GIF"/><Relationship Id="rId48" Type="http://schemas.openxmlformats.org/officeDocument/2006/relationships/image" Target="../media/image48.GIF"/><Relationship Id="rId47" Type="http://schemas.openxmlformats.org/officeDocument/2006/relationships/image" Target="../media/image47.GIF"/><Relationship Id="rId46" Type="http://schemas.openxmlformats.org/officeDocument/2006/relationships/image" Target="../media/image46.GIF"/><Relationship Id="rId45" Type="http://schemas.openxmlformats.org/officeDocument/2006/relationships/image" Target="../media/image45.GIF"/><Relationship Id="rId44" Type="http://schemas.openxmlformats.org/officeDocument/2006/relationships/image" Target="../media/image44.GIF"/><Relationship Id="rId43" Type="http://schemas.openxmlformats.org/officeDocument/2006/relationships/image" Target="../media/image43.GIF"/><Relationship Id="rId42" Type="http://schemas.openxmlformats.org/officeDocument/2006/relationships/image" Target="../media/image42.GIF"/><Relationship Id="rId41" Type="http://schemas.openxmlformats.org/officeDocument/2006/relationships/image" Target="../media/image41.GIF"/><Relationship Id="rId40" Type="http://schemas.openxmlformats.org/officeDocument/2006/relationships/image" Target="../media/image40.GIF"/><Relationship Id="rId4" Type="http://schemas.openxmlformats.org/officeDocument/2006/relationships/image" Target="../media/image4.GIF"/><Relationship Id="rId39" Type="http://schemas.openxmlformats.org/officeDocument/2006/relationships/image" Target="../media/image39.GIF"/><Relationship Id="rId38" Type="http://schemas.openxmlformats.org/officeDocument/2006/relationships/image" Target="../media/image38.GIF"/><Relationship Id="rId37" Type="http://schemas.openxmlformats.org/officeDocument/2006/relationships/image" Target="../media/image37.GIF"/><Relationship Id="rId36" Type="http://schemas.openxmlformats.org/officeDocument/2006/relationships/image" Target="../media/image36.GIF"/><Relationship Id="rId35" Type="http://schemas.openxmlformats.org/officeDocument/2006/relationships/image" Target="../media/image35.GIF"/><Relationship Id="rId34" Type="http://schemas.openxmlformats.org/officeDocument/2006/relationships/image" Target="../media/image34.GIF"/><Relationship Id="rId33" Type="http://schemas.openxmlformats.org/officeDocument/2006/relationships/image" Target="../media/image33.GIF"/><Relationship Id="rId32" Type="http://schemas.openxmlformats.org/officeDocument/2006/relationships/image" Target="../media/image32.GIF"/><Relationship Id="rId31" Type="http://schemas.openxmlformats.org/officeDocument/2006/relationships/image" Target="../media/image31.GIF"/><Relationship Id="rId30" Type="http://schemas.openxmlformats.org/officeDocument/2006/relationships/image" Target="../media/image30.GIF"/><Relationship Id="rId3" Type="http://schemas.openxmlformats.org/officeDocument/2006/relationships/image" Target="../media/image3.GIF"/><Relationship Id="rId297" Type="http://schemas.openxmlformats.org/officeDocument/2006/relationships/image" Target="../media/image297.GIF"/><Relationship Id="rId296" Type="http://schemas.openxmlformats.org/officeDocument/2006/relationships/image" Target="../media/image296.GIF"/><Relationship Id="rId295" Type="http://schemas.openxmlformats.org/officeDocument/2006/relationships/image" Target="../media/image295.GIF"/><Relationship Id="rId294" Type="http://schemas.openxmlformats.org/officeDocument/2006/relationships/image" Target="../media/image294.GIF"/><Relationship Id="rId293" Type="http://schemas.openxmlformats.org/officeDocument/2006/relationships/image" Target="../media/image293.GIF"/><Relationship Id="rId292" Type="http://schemas.openxmlformats.org/officeDocument/2006/relationships/image" Target="../media/image292.GIF"/><Relationship Id="rId291" Type="http://schemas.openxmlformats.org/officeDocument/2006/relationships/image" Target="../media/image291.GIF"/><Relationship Id="rId290" Type="http://schemas.openxmlformats.org/officeDocument/2006/relationships/image" Target="../media/image290.GIF"/><Relationship Id="rId29" Type="http://schemas.openxmlformats.org/officeDocument/2006/relationships/image" Target="../media/image29.GIF"/><Relationship Id="rId289" Type="http://schemas.openxmlformats.org/officeDocument/2006/relationships/image" Target="../media/image289.GIF"/><Relationship Id="rId288" Type="http://schemas.openxmlformats.org/officeDocument/2006/relationships/image" Target="../media/image288.GIF"/><Relationship Id="rId287" Type="http://schemas.openxmlformats.org/officeDocument/2006/relationships/image" Target="../media/image287.GIF"/><Relationship Id="rId286" Type="http://schemas.openxmlformats.org/officeDocument/2006/relationships/image" Target="../media/image286.GIF"/><Relationship Id="rId285" Type="http://schemas.openxmlformats.org/officeDocument/2006/relationships/image" Target="../media/image285.GIF"/><Relationship Id="rId284" Type="http://schemas.openxmlformats.org/officeDocument/2006/relationships/image" Target="../media/image284.GIF"/><Relationship Id="rId283" Type="http://schemas.openxmlformats.org/officeDocument/2006/relationships/image" Target="../media/image283.GIF"/><Relationship Id="rId282" Type="http://schemas.openxmlformats.org/officeDocument/2006/relationships/image" Target="../media/image282.GIF"/><Relationship Id="rId281" Type="http://schemas.openxmlformats.org/officeDocument/2006/relationships/image" Target="../media/image281.GIF"/><Relationship Id="rId280" Type="http://schemas.openxmlformats.org/officeDocument/2006/relationships/image" Target="../media/image280.GIF"/><Relationship Id="rId28" Type="http://schemas.openxmlformats.org/officeDocument/2006/relationships/image" Target="../media/image28.GIF"/><Relationship Id="rId279" Type="http://schemas.openxmlformats.org/officeDocument/2006/relationships/image" Target="../media/image279.GIF"/><Relationship Id="rId278" Type="http://schemas.openxmlformats.org/officeDocument/2006/relationships/image" Target="../media/image278.GIF"/><Relationship Id="rId277" Type="http://schemas.openxmlformats.org/officeDocument/2006/relationships/image" Target="../media/image277.GIF"/><Relationship Id="rId276" Type="http://schemas.openxmlformats.org/officeDocument/2006/relationships/image" Target="../media/image276.GIF"/><Relationship Id="rId275" Type="http://schemas.openxmlformats.org/officeDocument/2006/relationships/image" Target="../media/image275.GIF"/><Relationship Id="rId274" Type="http://schemas.openxmlformats.org/officeDocument/2006/relationships/image" Target="../media/image274.GIF"/><Relationship Id="rId273" Type="http://schemas.openxmlformats.org/officeDocument/2006/relationships/image" Target="../media/image273.GIF"/><Relationship Id="rId272" Type="http://schemas.openxmlformats.org/officeDocument/2006/relationships/image" Target="../media/image272.GIF"/><Relationship Id="rId271" Type="http://schemas.openxmlformats.org/officeDocument/2006/relationships/image" Target="../media/image271.GIF"/><Relationship Id="rId270" Type="http://schemas.openxmlformats.org/officeDocument/2006/relationships/image" Target="../media/image270.GIF"/><Relationship Id="rId27" Type="http://schemas.openxmlformats.org/officeDocument/2006/relationships/image" Target="../media/image27.GIF"/><Relationship Id="rId269" Type="http://schemas.openxmlformats.org/officeDocument/2006/relationships/image" Target="../media/image269.GIF"/><Relationship Id="rId268" Type="http://schemas.openxmlformats.org/officeDocument/2006/relationships/image" Target="../media/image268.GIF"/><Relationship Id="rId267" Type="http://schemas.openxmlformats.org/officeDocument/2006/relationships/image" Target="../media/image267.GIF"/><Relationship Id="rId266" Type="http://schemas.openxmlformats.org/officeDocument/2006/relationships/image" Target="../media/image266.GIF"/><Relationship Id="rId265" Type="http://schemas.openxmlformats.org/officeDocument/2006/relationships/image" Target="../media/image265.GIF"/><Relationship Id="rId264" Type="http://schemas.openxmlformats.org/officeDocument/2006/relationships/image" Target="../media/image264.GIF"/><Relationship Id="rId263" Type="http://schemas.openxmlformats.org/officeDocument/2006/relationships/image" Target="../media/image263.GIF"/><Relationship Id="rId262" Type="http://schemas.openxmlformats.org/officeDocument/2006/relationships/image" Target="../media/image262.GIF"/><Relationship Id="rId261" Type="http://schemas.openxmlformats.org/officeDocument/2006/relationships/image" Target="../media/image261.GIF"/><Relationship Id="rId260" Type="http://schemas.openxmlformats.org/officeDocument/2006/relationships/image" Target="../media/image260.GIF"/><Relationship Id="rId26" Type="http://schemas.openxmlformats.org/officeDocument/2006/relationships/image" Target="../media/image26.GIF"/><Relationship Id="rId259" Type="http://schemas.openxmlformats.org/officeDocument/2006/relationships/image" Target="../media/image259.GIF"/><Relationship Id="rId258" Type="http://schemas.openxmlformats.org/officeDocument/2006/relationships/image" Target="../media/image258.GIF"/><Relationship Id="rId257" Type="http://schemas.openxmlformats.org/officeDocument/2006/relationships/image" Target="../media/image257.GIF"/><Relationship Id="rId256" Type="http://schemas.openxmlformats.org/officeDocument/2006/relationships/image" Target="../media/image256.GIF"/><Relationship Id="rId255" Type="http://schemas.openxmlformats.org/officeDocument/2006/relationships/image" Target="../media/image255.GIF"/><Relationship Id="rId254" Type="http://schemas.openxmlformats.org/officeDocument/2006/relationships/image" Target="../media/image254.GIF"/><Relationship Id="rId253" Type="http://schemas.openxmlformats.org/officeDocument/2006/relationships/image" Target="../media/image253.GIF"/><Relationship Id="rId252" Type="http://schemas.openxmlformats.org/officeDocument/2006/relationships/image" Target="../media/image252.GIF"/><Relationship Id="rId251" Type="http://schemas.openxmlformats.org/officeDocument/2006/relationships/image" Target="../media/image251.GIF"/><Relationship Id="rId250" Type="http://schemas.openxmlformats.org/officeDocument/2006/relationships/image" Target="../media/image250.GIF"/><Relationship Id="rId25" Type="http://schemas.openxmlformats.org/officeDocument/2006/relationships/image" Target="../media/image25.GIF"/><Relationship Id="rId249" Type="http://schemas.openxmlformats.org/officeDocument/2006/relationships/image" Target="../media/image249.GIF"/><Relationship Id="rId248" Type="http://schemas.openxmlformats.org/officeDocument/2006/relationships/image" Target="../media/image248.GIF"/><Relationship Id="rId247" Type="http://schemas.openxmlformats.org/officeDocument/2006/relationships/image" Target="../media/image247.GIF"/><Relationship Id="rId246" Type="http://schemas.openxmlformats.org/officeDocument/2006/relationships/image" Target="../media/image246.GIF"/><Relationship Id="rId245" Type="http://schemas.openxmlformats.org/officeDocument/2006/relationships/image" Target="../media/image245.GIF"/><Relationship Id="rId244" Type="http://schemas.openxmlformats.org/officeDocument/2006/relationships/image" Target="../media/image244.GIF"/><Relationship Id="rId243" Type="http://schemas.openxmlformats.org/officeDocument/2006/relationships/image" Target="../media/image243.GIF"/><Relationship Id="rId242" Type="http://schemas.openxmlformats.org/officeDocument/2006/relationships/image" Target="../media/image242.GIF"/><Relationship Id="rId241" Type="http://schemas.openxmlformats.org/officeDocument/2006/relationships/image" Target="../media/image241.GIF"/><Relationship Id="rId240" Type="http://schemas.openxmlformats.org/officeDocument/2006/relationships/image" Target="../media/image240.GIF"/><Relationship Id="rId24" Type="http://schemas.openxmlformats.org/officeDocument/2006/relationships/image" Target="../media/image24.GIF"/><Relationship Id="rId239" Type="http://schemas.openxmlformats.org/officeDocument/2006/relationships/image" Target="../media/image239.GIF"/><Relationship Id="rId238" Type="http://schemas.openxmlformats.org/officeDocument/2006/relationships/image" Target="../media/image238.GIF"/><Relationship Id="rId237" Type="http://schemas.openxmlformats.org/officeDocument/2006/relationships/image" Target="../media/image237.GIF"/><Relationship Id="rId236" Type="http://schemas.openxmlformats.org/officeDocument/2006/relationships/image" Target="../media/image236.GIF"/><Relationship Id="rId235" Type="http://schemas.openxmlformats.org/officeDocument/2006/relationships/image" Target="../media/image235.GIF"/><Relationship Id="rId234" Type="http://schemas.openxmlformats.org/officeDocument/2006/relationships/image" Target="../media/image234.GIF"/><Relationship Id="rId233" Type="http://schemas.openxmlformats.org/officeDocument/2006/relationships/image" Target="../media/image233.GIF"/><Relationship Id="rId232" Type="http://schemas.openxmlformats.org/officeDocument/2006/relationships/image" Target="../media/image232.GIF"/><Relationship Id="rId231" Type="http://schemas.openxmlformats.org/officeDocument/2006/relationships/image" Target="../media/image231.GIF"/><Relationship Id="rId230" Type="http://schemas.openxmlformats.org/officeDocument/2006/relationships/image" Target="../media/image230.GIF"/><Relationship Id="rId23" Type="http://schemas.openxmlformats.org/officeDocument/2006/relationships/image" Target="../media/image23.GIF"/><Relationship Id="rId229" Type="http://schemas.openxmlformats.org/officeDocument/2006/relationships/image" Target="../media/image229.GIF"/><Relationship Id="rId228" Type="http://schemas.openxmlformats.org/officeDocument/2006/relationships/image" Target="../media/image228.GIF"/><Relationship Id="rId227" Type="http://schemas.openxmlformats.org/officeDocument/2006/relationships/image" Target="../media/image227.GIF"/><Relationship Id="rId226" Type="http://schemas.openxmlformats.org/officeDocument/2006/relationships/image" Target="../media/image226.GIF"/><Relationship Id="rId225" Type="http://schemas.openxmlformats.org/officeDocument/2006/relationships/image" Target="../media/image225.GIF"/><Relationship Id="rId224" Type="http://schemas.openxmlformats.org/officeDocument/2006/relationships/image" Target="../media/image224.GIF"/><Relationship Id="rId223" Type="http://schemas.openxmlformats.org/officeDocument/2006/relationships/image" Target="../media/image223.GIF"/><Relationship Id="rId222" Type="http://schemas.openxmlformats.org/officeDocument/2006/relationships/image" Target="../media/image222.GIF"/><Relationship Id="rId221" Type="http://schemas.openxmlformats.org/officeDocument/2006/relationships/image" Target="../media/image221.GIF"/><Relationship Id="rId220" Type="http://schemas.openxmlformats.org/officeDocument/2006/relationships/image" Target="../media/image220.GIF"/><Relationship Id="rId22" Type="http://schemas.openxmlformats.org/officeDocument/2006/relationships/image" Target="../media/image22.GIF"/><Relationship Id="rId219" Type="http://schemas.openxmlformats.org/officeDocument/2006/relationships/image" Target="../media/image219.GIF"/><Relationship Id="rId218" Type="http://schemas.openxmlformats.org/officeDocument/2006/relationships/image" Target="../media/image218.GIF"/><Relationship Id="rId217" Type="http://schemas.openxmlformats.org/officeDocument/2006/relationships/image" Target="../media/image217.GIF"/><Relationship Id="rId216" Type="http://schemas.openxmlformats.org/officeDocument/2006/relationships/image" Target="../media/image216.GIF"/><Relationship Id="rId215" Type="http://schemas.openxmlformats.org/officeDocument/2006/relationships/image" Target="../media/image215.GIF"/><Relationship Id="rId214" Type="http://schemas.openxmlformats.org/officeDocument/2006/relationships/image" Target="../media/image214.GIF"/><Relationship Id="rId213" Type="http://schemas.openxmlformats.org/officeDocument/2006/relationships/image" Target="../media/image213.GIF"/><Relationship Id="rId212" Type="http://schemas.openxmlformats.org/officeDocument/2006/relationships/image" Target="../media/image212.GIF"/><Relationship Id="rId211" Type="http://schemas.openxmlformats.org/officeDocument/2006/relationships/image" Target="../media/image211.GIF"/><Relationship Id="rId210" Type="http://schemas.openxmlformats.org/officeDocument/2006/relationships/image" Target="../media/image210.GIF"/><Relationship Id="rId21" Type="http://schemas.openxmlformats.org/officeDocument/2006/relationships/image" Target="../media/image21.GIF"/><Relationship Id="rId209" Type="http://schemas.openxmlformats.org/officeDocument/2006/relationships/image" Target="../media/image209.GIF"/><Relationship Id="rId208" Type="http://schemas.openxmlformats.org/officeDocument/2006/relationships/image" Target="../media/image208.GIF"/><Relationship Id="rId207" Type="http://schemas.openxmlformats.org/officeDocument/2006/relationships/image" Target="../media/image207.GIF"/><Relationship Id="rId206" Type="http://schemas.openxmlformats.org/officeDocument/2006/relationships/image" Target="../media/image206.GIF"/><Relationship Id="rId205" Type="http://schemas.openxmlformats.org/officeDocument/2006/relationships/image" Target="../media/image205.GIF"/><Relationship Id="rId204" Type="http://schemas.openxmlformats.org/officeDocument/2006/relationships/image" Target="../media/image204.GIF"/><Relationship Id="rId203" Type="http://schemas.openxmlformats.org/officeDocument/2006/relationships/image" Target="../media/image203.GIF"/><Relationship Id="rId202" Type="http://schemas.openxmlformats.org/officeDocument/2006/relationships/image" Target="../media/image202.GIF"/><Relationship Id="rId201" Type="http://schemas.openxmlformats.org/officeDocument/2006/relationships/image" Target="../media/image201.GIF"/><Relationship Id="rId200" Type="http://schemas.openxmlformats.org/officeDocument/2006/relationships/image" Target="../media/image200.GIF"/><Relationship Id="rId20" Type="http://schemas.openxmlformats.org/officeDocument/2006/relationships/image" Target="../media/image20.GIF"/><Relationship Id="rId2" Type="http://schemas.openxmlformats.org/officeDocument/2006/relationships/image" Target="../media/image2.GIF"/><Relationship Id="rId199" Type="http://schemas.openxmlformats.org/officeDocument/2006/relationships/image" Target="../media/image199.GIF"/><Relationship Id="rId198" Type="http://schemas.openxmlformats.org/officeDocument/2006/relationships/image" Target="../media/image198.GIF"/><Relationship Id="rId197" Type="http://schemas.openxmlformats.org/officeDocument/2006/relationships/image" Target="../media/image197.GIF"/><Relationship Id="rId196" Type="http://schemas.openxmlformats.org/officeDocument/2006/relationships/image" Target="../media/image196.GIF"/><Relationship Id="rId195" Type="http://schemas.openxmlformats.org/officeDocument/2006/relationships/image" Target="../media/image195.GIF"/><Relationship Id="rId194" Type="http://schemas.openxmlformats.org/officeDocument/2006/relationships/image" Target="../media/image194.GIF"/><Relationship Id="rId193" Type="http://schemas.openxmlformats.org/officeDocument/2006/relationships/image" Target="../media/image193.GIF"/><Relationship Id="rId192" Type="http://schemas.openxmlformats.org/officeDocument/2006/relationships/image" Target="../media/image192.GIF"/><Relationship Id="rId191" Type="http://schemas.openxmlformats.org/officeDocument/2006/relationships/image" Target="../media/image191.GIF"/><Relationship Id="rId190" Type="http://schemas.openxmlformats.org/officeDocument/2006/relationships/image" Target="../media/image190.GIF"/><Relationship Id="rId19" Type="http://schemas.openxmlformats.org/officeDocument/2006/relationships/image" Target="../media/image19.GIF"/><Relationship Id="rId189" Type="http://schemas.openxmlformats.org/officeDocument/2006/relationships/image" Target="../media/image189.GIF"/><Relationship Id="rId188" Type="http://schemas.openxmlformats.org/officeDocument/2006/relationships/image" Target="../media/image188.GIF"/><Relationship Id="rId187" Type="http://schemas.openxmlformats.org/officeDocument/2006/relationships/image" Target="../media/image187.GIF"/><Relationship Id="rId186" Type="http://schemas.openxmlformats.org/officeDocument/2006/relationships/image" Target="../media/image186.GIF"/><Relationship Id="rId185" Type="http://schemas.openxmlformats.org/officeDocument/2006/relationships/image" Target="../media/image185.GIF"/><Relationship Id="rId184" Type="http://schemas.openxmlformats.org/officeDocument/2006/relationships/image" Target="../media/image184.GIF"/><Relationship Id="rId183" Type="http://schemas.openxmlformats.org/officeDocument/2006/relationships/image" Target="../media/image183.GIF"/><Relationship Id="rId182" Type="http://schemas.openxmlformats.org/officeDocument/2006/relationships/image" Target="../media/image182.GIF"/><Relationship Id="rId181" Type="http://schemas.openxmlformats.org/officeDocument/2006/relationships/image" Target="../media/image181.GIF"/><Relationship Id="rId180" Type="http://schemas.openxmlformats.org/officeDocument/2006/relationships/image" Target="../media/image180.GIF"/><Relationship Id="rId18" Type="http://schemas.openxmlformats.org/officeDocument/2006/relationships/image" Target="../media/image18.GIF"/><Relationship Id="rId179" Type="http://schemas.openxmlformats.org/officeDocument/2006/relationships/image" Target="../media/image179.GIF"/><Relationship Id="rId178" Type="http://schemas.openxmlformats.org/officeDocument/2006/relationships/image" Target="../media/image178.GIF"/><Relationship Id="rId177" Type="http://schemas.openxmlformats.org/officeDocument/2006/relationships/image" Target="../media/image177.GIF"/><Relationship Id="rId176" Type="http://schemas.openxmlformats.org/officeDocument/2006/relationships/image" Target="../media/image176.GIF"/><Relationship Id="rId175" Type="http://schemas.openxmlformats.org/officeDocument/2006/relationships/image" Target="../media/image175.GIF"/><Relationship Id="rId174" Type="http://schemas.openxmlformats.org/officeDocument/2006/relationships/image" Target="../media/image174.GIF"/><Relationship Id="rId173" Type="http://schemas.openxmlformats.org/officeDocument/2006/relationships/image" Target="../media/image173.GIF"/><Relationship Id="rId172" Type="http://schemas.openxmlformats.org/officeDocument/2006/relationships/image" Target="../media/image172.GIF"/><Relationship Id="rId171" Type="http://schemas.openxmlformats.org/officeDocument/2006/relationships/image" Target="../media/image171.GIF"/><Relationship Id="rId170" Type="http://schemas.openxmlformats.org/officeDocument/2006/relationships/image" Target="../media/image170.GIF"/><Relationship Id="rId17" Type="http://schemas.openxmlformats.org/officeDocument/2006/relationships/image" Target="../media/image17.GIF"/><Relationship Id="rId169" Type="http://schemas.openxmlformats.org/officeDocument/2006/relationships/image" Target="../media/image169.GIF"/><Relationship Id="rId168" Type="http://schemas.openxmlformats.org/officeDocument/2006/relationships/image" Target="../media/image168.GIF"/><Relationship Id="rId167" Type="http://schemas.openxmlformats.org/officeDocument/2006/relationships/image" Target="../media/image167.GIF"/><Relationship Id="rId166" Type="http://schemas.openxmlformats.org/officeDocument/2006/relationships/image" Target="../media/image166.GIF"/><Relationship Id="rId165" Type="http://schemas.openxmlformats.org/officeDocument/2006/relationships/image" Target="../media/image165.GIF"/><Relationship Id="rId164" Type="http://schemas.openxmlformats.org/officeDocument/2006/relationships/image" Target="../media/image164.GIF"/><Relationship Id="rId163" Type="http://schemas.openxmlformats.org/officeDocument/2006/relationships/image" Target="../media/image163.GIF"/><Relationship Id="rId162" Type="http://schemas.openxmlformats.org/officeDocument/2006/relationships/image" Target="../media/image162.GIF"/><Relationship Id="rId161" Type="http://schemas.openxmlformats.org/officeDocument/2006/relationships/image" Target="../media/image161.GIF"/><Relationship Id="rId160" Type="http://schemas.openxmlformats.org/officeDocument/2006/relationships/image" Target="../media/image160.GIF"/><Relationship Id="rId16" Type="http://schemas.openxmlformats.org/officeDocument/2006/relationships/image" Target="../media/image16.GIF"/><Relationship Id="rId159" Type="http://schemas.openxmlformats.org/officeDocument/2006/relationships/image" Target="../media/image159.GIF"/><Relationship Id="rId158" Type="http://schemas.openxmlformats.org/officeDocument/2006/relationships/image" Target="../media/image158.GIF"/><Relationship Id="rId157" Type="http://schemas.openxmlformats.org/officeDocument/2006/relationships/image" Target="../media/image157.GIF"/><Relationship Id="rId156" Type="http://schemas.openxmlformats.org/officeDocument/2006/relationships/image" Target="../media/image156.GIF"/><Relationship Id="rId155" Type="http://schemas.openxmlformats.org/officeDocument/2006/relationships/image" Target="../media/image155.GIF"/><Relationship Id="rId154" Type="http://schemas.openxmlformats.org/officeDocument/2006/relationships/image" Target="../media/image154.GIF"/><Relationship Id="rId153" Type="http://schemas.openxmlformats.org/officeDocument/2006/relationships/image" Target="../media/image153.GIF"/><Relationship Id="rId152" Type="http://schemas.openxmlformats.org/officeDocument/2006/relationships/image" Target="../media/image152.GIF"/><Relationship Id="rId151" Type="http://schemas.openxmlformats.org/officeDocument/2006/relationships/image" Target="../media/image151.GIF"/><Relationship Id="rId150" Type="http://schemas.openxmlformats.org/officeDocument/2006/relationships/image" Target="../media/image150.GIF"/><Relationship Id="rId15" Type="http://schemas.openxmlformats.org/officeDocument/2006/relationships/image" Target="../media/image15.GIF"/><Relationship Id="rId149" Type="http://schemas.openxmlformats.org/officeDocument/2006/relationships/image" Target="../media/image149.GIF"/><Relationship Id="rId148" Type="http://schemas.openxmlformats.org/officeDocument/2006/relationships/image" Target="../media/image148.GIF"/><Relationship Id="rId147" Type="http://schemas.openxmlformats.org/officeDocument/2006/relationships/image" Target="../media/image147.GIF"/><Relationship Id="rId146" Type="http://schemas.openxmlformats.org/officeDocument/2006/relationships/image" Target="../media/image146.GIF"/><Relationship Id="rId145" Type="http://schemas.openxmlformats.org/officeDocument/2006/relationships/image" Target="../media/image145.GIF"/><Relationship Id="rId144" Type="http://schemas.openxmlformats.org/officeDocument/2006/relationships/image" Target="../media/image144.GIF"/><Relationship Id="rId143" Type="http://schemas.openxmlformats.org/officeDocument/2006/relationships/image" Target="../media/image143.GIF"/><Relationship Id="rId142" Type="http://schemas.openxmlformats.org/officeDocument/2006/relationships/image" Target="../media/image142.GIF"/><Relationship Id="rId141" Type="http://schemas.openxmlformats.org/officeDocument/2006/relationships/image" Target="../media/image141.GIF"/><Relationship Id="rId140" Type="http://schemas.openxmlformats.org/officeDocument/2006/relationships/image" Target="../media/image140.GIF"/><Relationship Id="rId14" Type="http://schemas.openxmlformats.org/officeDocument/2006/relationships/image" Target="../media/image14.GIF"/><Relationship Id="rId139" Type="http://schemas.openxmlformats.org/officeDocument/2006/relationships/image" Target="../media/image139.GIF"/><Relationship Id="rId138" Type="http://schemas.openxmlformats.org/officeDocument/2006/relationships/image" Target="../media/image138.GIF"/><Relationship Id="rId137" Type="http://schemas.openxmlformats.org/officeDocument/2006/relationships/image" Target="../media/image137.GIF"/><Relationship Id="rId136" Type="http://schemas.openxmlformats.org/officeDocument/2006/relationships/image" Target="../media/image136.GIF"/><Relationship Id="rId135" Type="http://schemas.openxmlformats.org/officeDocument/2006/relationships/image" Target="../media/image135.GIF"/><Relationship Id="rId134" Type="http://schemas.openxmlformats.org/officeDocument/2006/relationships/image" Target="../media/image134.GIF"/><Relationship Id="rId133" Type="http://schemas.openxmlformats.org/officeDocument/2006/relationships/image" Target="../media/image133.GIF"/><Relationship Id="rId132" Type="http://schemas.openxmlformats.org/officeDocument/2006/relationships/image" Target="../media/image132.GIF"/><Relationship Id="rId131" Type="http://schemas.openxmlformats.org/officeDocument/2006/relationships/image" Target="../media/image131.GIF"/><Relationship Id="rId130" Type="http://schemas.openxmlformats.org/officeDocument/2006/relationships/image" Target="../media/image130.GIF"/><Relationship Id="rId13" Type="http://schemas.openxmlformats.org/officeDocument/2006/relationships/image" Target="../media/image13.GIF"/><Relationship Id="rId129" Type="http://schemas.openxmlformats.org/officeDocument/2006/relationships/image" Target="../media/image129.GIF"/><Relationship Id="rId128" Type="http://schemas.openxmlformats.org/officeDocument/2006/relationships/image" Target="../media/image128.GIF"/><Relationship Id="rId127" Type="http://schemas.openxmlformats.org/officeDocument/2006/relationships/image" Target="../media/image127.GIF"/><Relationship Id="rId126" Type="http://schemas.openxmlformats.org/officeDocument/2006/relationships/image" Target="../media/image126.GIF"/><Relationship Id="rId125" Type="http://schemas.openxmlformats.org/officeDocument/2006/relationships/image" Target="../media/image125.GIF"/><Relationship Id="rId124" Type="http://schemas.openxmlformats.org/officeDocument/2006/relationships/image" Target="../media/image124.GIF"/><Relationship Id="rId123" Type="http://schemas.openxmlformats.org/officeDocument/2006/relationships/image" Target="../media/image123.GIF"/><Relationship Id="rId122" Type="http://schemas.openxmlformats.org/officeDocument/2006/relationships/image" Target="../media/image122.GIF"/><Relationship Id="rId121" Type="http://schemas.openxmlformats.org/officeDocument/2006/relationships/image" Target="../media/image121.GIF"/><Relationship Id="rId120" Type="http://schemas.openxmlformats.org/officeDocument/2006/relationships/image" Target="../media/image120.GIF"/><Relationship Id="rId12" Type="http://schemas.openxmlformats.org/officeDocument/2006/relationships/image" Target="../media/image12.GIF"/><Relationship Id="rId119" Type="http://schemas.openxmlformats.org/officeDocument/2006/relationships/image" Target="../media/image119.GIF"/><Relationship Id="rId118" Type="http://schemas.openxmlformats.org/officeDocument/2006/relationships/image" Target="../media/image118.GIF"/><Relationship Id="rId117" Type="http://schemas.openxmlformats.org/officeDocument/2006/relationships/image" Target="../media/image117.GIF"/><Relationship Id="rId116" Type="http://schemas.openxmlformats.org/officeDocument/2006/relationships/image" Target="../media/image116.GIF"/><Relationship Id="rId115" Type="http://schemas.openxmlformats.org/officeDocument/2006/relationships/image" Target="../media/image115.GIF"/><Relationship Id="rId114" Type="http://schemas.openxmlformats.org/officeDocument/2006/relationships/image" Target="../media/image114.GIF"/><Relationship Id="rId113" Type="http://schemas.openxmlformats.org/officeDocument/2006/relationships/image" Target="../media/image113.GIF"/><Relationship Id="rId112" Type="http://schemas.openxmlformats.org/officeDocument/2006/relationships/image" Target="../media/image112.GIF"/><Relationship Id="rId111" Type="http://schemas.openxmlformats.org/officeDocument/2006/relationships/image" Target="../media/image111.GIF"/><Relationship Id="rId110" Type="http://schemas.openxmlformats.org/officeDocument/2006/relationships/image" Target="../media/image110.GIF"/><Relationship Id="rId11" Type="http://schemas.openxmlformats.org/officeDocument/2006/relationships/image" Target="../media/image11.GIF"/><Relationship Id="rId109" Type="http://schemas.openxmlformats.org/officeDocument/2006/relationships/image" Target="../media/image109.GIF"/><Relationship Id="rId108" Type="http://schemas.openxmlformats.org/officeDocument/2006/relationships/image" Target="../media/image108.GIF"/><Relationship Id="rId107" Type="http://schemas.openxmlformats.org/officeDocument/2006/relationships/image" Target="../media/image107.GIF"/><Relationship Id="rId106" Type="http://schemas.openxmlformats.org/officeDocument/2006/relationships/image" Target="../media/image106.GIF"/><Relationship Id="rId105" Type="http://schemas.openxmlformats.org/officeDocument/2006/relationships/image" Target="../media/image105.GIF"/><Relationship Id="rId104" Type="http://schemas.openxmlformats.org/officeDocument/2006/relationships/image" Target="../media/image104.GIF"/><Relationship Id="rId103" Type="http://schemas.openxmlformats.org/officeDocument/2006/relationships/image" Target="../media/image103.GIF"/><Relationship Id="rId102" Type="http://schemas.openxmlformats.org/officeDocument/2006/relationships/image" Target="../media/image102.GIF"/><Relationship Id="rId101" Type="http://schemas.openxmlformats.org/officeDocument/2006/relationships/image" Target="../media/image101.GIF"/><Relationship Id="rId100" Type="http://schemas.openxmlformats.org/officeDocument/2006/relationships/image" Target="../media/image100.GIF"/><Relationship Id="rId10" Type="http://schemas.openxmlformats.org/officeDocument/2006/relationships/image" Target="../media/image10.GIF"/><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2</xdr:row>
      <xdr:rowOff>0</xdr:rowOff>
    </xdr:from>
    <xdr:ext cx="2000250" cy="1184081"/>
    <xdr:pic>
      <xdr:nvPicPr>
        <xdr:cNvPr id="2" name="Picture 1" descr="D:\PatenticsClient64\patentics\Fulltext\figure\CN\11259\7341A-f.gif"/>
        <xdr:cNvPicPr>
          <a:picLocks noChangeAspect="1"/>
        </xdr:cNvPicPr>
      </xdr:nvPicPr>
      <xdr:blipFill>
        <a:blip r:embed="rId1" cstate="print"/>
        <a:stretch>
          <a:fillRect/>
        </a:stretch>
      </xdr:blipFill>
      <xdr:spPr>
        <a:xfrm>
          <a:off x="2200275" y="619125"/>
          <a:ext cx="2000250" cy="1183640"/>
        </a:xfrm>
        <a:prstGeom prst="rect">
          <a:avLst/>
        </a:prstGeom>
      </xdr:spPr>
    </xdr:pic>
    <xdr:clientData/>
  </xdr:oneCellAnchor>
  <xdr:oneCellAnchor>
    <xdr:from>
      <xdr:col>2</xdr:col>
      <xdr:colOff>0</xdr:colOff>
      <xdr:row>3</xdr:row>
      <xdr:rowOff>0</xdr:rowOff>
    </xdr:from>
    <xdr:ext cx="2000250" cy="1184081"/>
    <xdr:pic>
      <xdr:nvPicPr>
        <xdr:cNvPr id="3" name="Picture 2" descr="D:\PatenticsClient64\patentics\Fulltext\figure\CN\21284\6786U-f.gif"/>
        <xdr:cNvPicPr>
          <a:picLocks noChangeAspect="1"/>
        </xdr:cNvPicPr>
      </xdr:nvPicPr>
      <xdr:blipFill>
        <a:blip r:embed="rId2" cstate="print"/>
        <a:stretch>
          <a:fillRect/>
        </a:stretch>
      </xdr:blipFill>
      <xdr:spPr>
        <a:xfrm>
          <a:off x="2200275" y="1792605"/>
          <a:ext cx="2000250" cy="1183640"/>
        </a:xfrm>
        <a:prstGeom prst="rect">
          <a:avLst/>
        </a:prstGeom>
      </xdr:spPr>
    </xdr:pic>
    <xdr:clientData/>
  </xdr:oneCellAnchor>
  <xdr:oneCellAnchor>
    <xdr:from>
      <xdr:col>2</xdr:col>
      <xdr:colOff>0</xdr:colOff>
      <xdr:row>4</xdr:row>
      <xdr:rowOff>0</xdr:rowOff>
    </xdr:from>
    <xdr:ext cx="2000250" cy="1184081"/>
    <xdr:pic>
      <xdr:nvPicPr>
        <xdr:cNvPr id="4" name="Picture 3" descr="D:\PatenticsClient64\patentics\Fulltext\figure\CN\21284\6785U-f.gif"/>
        <xdr:cNvPicPr>
          <a:picLocks noChangeAspect="1"/>
        </xdr:cNvPicPr>
      </xdr:nvPicPr>
      <xdr:blipFill>
        <a:blip r:embed="rId2" cstate="print"/>
        <a:stretch>
          <a:fillRect/>
        </a:stretch>
      </xdr:blipFill>
      <xdr:spPr>
        <a:xfrm>
          <a:off x="2200275" y="2966085"/>
          <a:ext cx="2000250" cy="1183640"/>
        </a:xfrm>
        <a:prstGeom prst="rect">
          <a:avLst/>
        </a:prstGeom>
      </xdr:spPr>
    </xdr:pic>
    <xdr:clientData/>
  </xdr:oneCellAnchor>
  <xdr:oneCellAnchor>
    <xdr:from>
      <xdr:col>2</xdr:col>
      <xdr:colOff>0</xdr:colOff>
      <xdr:row>5</xdr:row>
      <xdr:rowOff>0</xdr:rowOff>
    </xdr:from>
    <xdr:ext cx="2000250" cy="1184081"/>
    <xdr:pic>
      <xdr:nvPicPr>
        <xdr:cNvPr id="5" name="Picture 4" descr="D:\PatenticsClient64\patentics\Fulltext\figure\CN\11244\5525A-f.gif"/>
        <xdr:cNvPicPr>
          <a:picLocks noChangeAspect="1"/>
        </xdr:cNvPicPr>
      </xdr:nvPicPr>
      <xdr:blipFill>
        <a:blip r:embed="rId3" cstate="print"/>
        <a:stretch>
          <a:fillRect/>
        </a:stretch>
      </xdr:blipFill>
      <xdr:spPr>
        <a:xfrm>
          <a:off x="2200275" y="4139565"/>
          <a:ext cx="2000250" cy="1183640"/>
        </a:xfrm>
        <a:prstGeom prst="rect">
          <a:avLst/>
        </a:prstGeom>
      </xdr:spPr>
    </xdr:pic>
    <xdr:clientData/>
  </xdr:oneCellAnchor>
  <xdr:oneCellAnchor>
    <xdr:from>
      <xdr:col>2</xdr:col>
      <xdr:colOff>0</xdr:colOff>
      <xdr:row>6</xdr:row>
      <xdr:rowOff>0</xdr:rowOff>
    </xdr:from>
    <xdr:ext cx="2000250" cy="1184081"/>
    <xdr:pic>
      <xdr:nvPicPr>
        <xdr:cNvPr id="6" name="Picture 5" descr="D:\PatenticsClient64\patentics\Fulltext\figure\CN\11244\6497A-f.gif"/>
        <xdr:cNvPicPr>
          <a:picLocks noChangeAspect="1"/>
        </xdr:cNvPicPr>
      </xdr:nvPicPr>
      <xdr:blipFill>
        <a:blip r:embed="rId4" cstate="print"/>
        <a:stretch>
          <a:fillRect/>
        </a:stretch>
      </xdr:blipFill>
      <xdr:spPr>
        <a:xfrm>
          <a:off x="2200275" y="5313045"/>
          <a:ext cx="2000250" cy="1183640"/>
        </a:xfrm>
        <a:prstGeom prst="rect">
          <a:avLst/>
        </a:prstGeom>
      </xdr:spPr>
    </xdr:pic>
    <xdr:clientData/>
  </xdr:oneCellAnchor>
  <xdr:oneCellAnchor>
    <xdr:from>
      <xdr:col>2</xdr:col>
      <xdr:colOff>0</xdr:colOff>
      <xdr:row>7</xdr:row>
      <xdr:rowOff>0</xdr:rowOff>
    </xdr:from>
    <xdr:ext cx="2000250" cy="1184081"/>
    <xdr:pic>
      <xdr:nvPicPr>
        <xdr:cNvPr id="7" name="Picture 6" descr="D:\PatenticsClient64\patentics\Fulltext\figure\CN\11244\5524A-f.gif"/>
        <xdr:cNvPicPr>
          <a:picLocks noChangeAspect="1"/>
        </xdr:cNvPicPr>
      </xdr:nvPicPr>
      <xdr:blipFill>
        <a:blip r:embed="rId5" cstate="print"/>
        <a:stretch>
          <a:fillRect/>
        </a:stretch>
      </xdr:blipFill>
      <xdr:spPr>
        <a:xfrm>
          <a:off x="2200275" y="6486525"/>
          <a:ext cx="2000250" cy="1183640"/>
        </a:xfrm>
        <a:prstGeom prst="rect">
          <a:avLst/>
        </a:prstGeom>
      </xdr:spPr>
    </xdr:pic>
    <xdr:clientData/>
  </xdr:oneCellAnchor>
  <xdr:oneCellAnchor>
    <xdr:from>
      <xdr:col>2</xdr:col>
      <xdr:colOff>0</xdr:colOff>
      <xdr:row>8</xdr:row>
      <xdr:rowOff>0</xdr:rowOff>
    </xdr:from>
    <xdr:ext cx="2000250" cy="1184081"/>
    <xdr:pic>
      <xdr:nvPicPr>
        <xdr:cNvPr id="8" name="Picture 7" descr="D:\PatenticsClient64\patentics\Fulltext\figure\CN\11244\5523A-f.gif"/>
        <xdr:cNvPicPr>
          <a:picLocks noChangeAspect="1"/>
        </xdr:cNvPicPr>
      </xdr:nvPicPr>
      <xdr:blipFill>
        <a:blip r:embed="rId6" cstate="print"/>
        <a:stretch>
          <a:fillRect/>
        </a:stretch>
      </xdr:blipFill>
      <xdr:spPr>
        <a:xfrm>
          <a:off x="2200275" y="7660005"/>
          <a:ext cx="2000250" cy="1183640"/>
        </a:xfrm>
        <a:prstGeom prst="rect">
          <a:avLst/>
        </a:prstGeom>
      </xdr:spPr>
    </xdr:pic>
    <xdr:clientData/>
  </xdr:oneCellAnchor>
  <xdr:oneCellAnchor>
    <xdr:from>
      <xdr:col>2</xdr:col>
      <xdr:colOff>0</xdr:colOff>
      <xdr:row>9</xdr:row>
      <xdr:rowOff>0</xdr:rowOff>
    </xdr:from>
    <xdr:ext cx="2000250" cy="1184081"/>
    <xdr:pic>
      <xdr:nvPicPr>
        <xdr:cNvPr id="9" name="Picture 8" descr="D:\PatenticsClient64\patentics\Fulltext\figure\CN\11244\5522A-f.gif"/>
        <xdr:cNvPicPr>
          <a:picLocks noChangeAspect="1"/>
        </xdr:cNvPicPr>
      </xdr:nvPicPr>
      <xdr:blipFill>
        <a:blip r:embed="rId7" cstate="print"/>
        <a:stretch>
          <a:fillRect/>
        </a:stretch>
      </xdr:blipFill>
      <xdr:spPr>
        <a:xfrm>
          <a:off x="2200275" y="8833485"/>
          <a:ext cx="2000250" cy="1183640"/>
        </a:xfrm>
        <a:prstGeom prst="rect">
          <a:avLst/>
        </a:prstGeom>
      </xdr:spPr>
    </xdr:pic>
    <xdr:clientData/>
  </xdr:oneCellAnchor>
  <xdr:oneCellAnchor>
    <xdr:from>
      <xdr:col>2</xdr:col>
      <xdr:colOff>0</xdr:colOff>
      <xdr:row>10</xdr:row>
      <xdr:rowOff>0</xdr:rowOff>
    </xdr:from>
    <xdr:ext cx="2000250" cy="1184081"/>
    <xdr:pic>
      <xdr:nvPicPr>
        <xdr:cNvPr id="10" name="Picture 9" descr="D:\PatenticsClient64\patentics\Fulltext\figure\CN\11244\5521A-f.gif"/>
        <xdr:cNvPicPr>
          <a:picLocks noChangeAspect="1"/>
        </xdr:cNvPicPr>
      </xdr:nvPicPr>
      <xdr:blipFill>
        <a:blip r:embed="rId8" cstate="print"/>
        <a:stretch>
          <a:fillRect/>
        </a:stretch>
      </xdr:blipFill>
      <xdr:spPr>
        <a:xfrm>
          <a:off x="2200275" y="10006965"/>
          <a:ext cx="2000250" cy="1183640"/>
        </a:xfrm>
        <a:prstGeom prst="rect">
          <a:avLst/>
        </a:prstGeom>
      </xdr:spPr>
    </xdr:pic>
    <xdr:clientData/>
  </xdr:oneCellAnchor>
  <xdr:oneCellAnchor>
    <xdr:from>
      <xdr:col>2</xdr:col>
      <xdr:colOff>0</xdr:colOff>
      <xdr:row>11</xdr:row>
      <xdr:rowOff>0</xdr:rowOff>
    </xdr:from>
    <xdr:ext cx="2000250" cy="1184081"/>
    <xdr:pic>
      <xdr:nvPicPr>
        <xdr:cNvPr id="11" name="Picture 10" descr="D:\PatenticsClient64\patentics\Fulltext\figure\CN\11241\6433A-f.gif"/>
        <xdr:cNvPicPr>
          <a:picLocks noChangeAspect="1"/>
        </xdr:cNvPicPr>
      </xdr:nvPicPr>
      <xdr:blipFill>
        <a:blip r:embed="rId9" cstate="print"/>
        <a:stretch>
          <a:fillRect/>
        </a:stretch>
      </xdr:blipFill>
      <xdr:spPr>
        <a:xfrm>
          <a:off x="2200275" y="11180445"/>
          <a:ext cx="2000250" cy="1183640"/>
        </a:xfrm>
        <a:prstGeom prst="rect">
          <a:avLst/>
        </a:prstGeom>
      </xdr:spPr>
    </xdr:pic>
    <xdr:clientData/>
  </xdr:oneCellAnchor>
  <xdr:oneCellAnchor>
    <xdr:from>
      <xdr:col>2</xdr:col>
      <xdr:colOff>0</xdr:colOff>
      <xdr:row>12</xdr:row>
      <xdr:rowOff>0</xdr:rowOff>
    </xdr:from>
    <xdr:ext cx="2000250" cy="1184081"/>
    <xdr:pic>
      <xdr:nvPicPr>
        <xdr:cNvPr id="12" name="Picture 11" descr="D:\PatenticsClient64\patentics\Fulltext\figure\CN\11241\6352A-f.gif"/>
        <xdr:cNvPicPr>
          <a:picLocks noChangeAspect="1"/>
        </xdr:cNvPicPr>
      </xdr:nvPicPr>
      <xdr:blipFill>
        <a:blip r:embed="rId10" cstate="print"/>
        <a:stretch>
          <a:fillRect/>
        </a:stretch>
      </xdr:blipFill>
      <xdr:spPr>
        <a:xfrm>
          <a:off x="2200275" y="12353925"/>
          <a:ext cx="2000250" cy="1183640"/>
        </a:xfrm>
        <a:prstGeom prst="rect">
          <a:avLst/>
        </a:prstGeom>
      </xdr:spPr>
    </xdr:pic>
    <xdr:clientData/>
  </xdr:oneCellAnchor>
  <xdr:oneCellAnchor>
    <xdr:from>
      <xdr:col>2</xdr:col>
      <xdr:colOff>0</xdr:colOff>
      <xdr:row>13</xdr:row>
      <xdr:rowOff>0</xdr:rowOff>
    </xdr:from>
    <xdr:ext cx="2000250" cy="1184081"/>
    <xdr:pic>
      <xdr:nvPicPr>
        <xdr:cNvPr id="13" name="Picture 12" descr="D:\PatenticsClient64\patentics\Fulltext\figure\CN\11234\8182A-f.gif"/>
        <xdr:cNvPicPr>
          <a:picLocks noChangeAspect="1"/>
        </xdr:cNvPicPr>
      </xdr:nvPicPr>
      <xdr:blipFill>
        <a:blip r:embed="rId11" cstate="print"/>
        <a:stretch>
          <a:fillRect/>
        </a:stretch>
      </xdr:blipFill>
      <xdr:spPr>
        <a:xfrm>
          <a:off x="2200275" y="13527405"/>
          <a:ext cx="2000250" cy="1183640"/>
        </a:xfrm>
        <a:prstGeom prst="rect">
          <a:avLst/>
        </a:prstGeom>
      </xdr:spPr>
    </xdr:pic>
    <xdr:clientData/>
  </xdr:oneCellAnchor>
  <xdr:oneCellAnchor>
    <xdr:from>
      <xdr:col>2</xdr:col>
      <xdr:colOff>0</xdr:colOff>
      <xdr:row>14</xdr:row>
      <xdr:rowOff>0</xdr:rowOff>
    </xdr:from>
    <xdr:ext cx="2000250" cy="1184081"/>
    <xdr:pic>
      <xdr:nvPicPr>
        <xdr:cNvPr id="14" name="Picture 13" descr="D:\PatenticsClient64\patentics\Fulltext\figure\CN\11234\7483A-f.gif"/>
        <xdr:cNvPicPr>
          <a:picLocks noChangeAspect="1"/>
        </xdr:cNvPicPr>
      </xdr:nvPicPr>
      <xdr:blipFill>
        <a:blip r:embed="rId12" cstate="print"/>
        <a:stretch>
          <a:fillRect/>
        </a:stretch>
      </xdr:blipFill>
      <xdr:spPr>
        <a:xfrm>
          <a:off x="2200275" y="14700885"/>
          <a:ext cx="2000250" cy="1183640"/>
        </a:xfrm>
        <a:prstGeom prst="rect">
          <a:avLst/>
        </a:prstGeom>
      </xdr:spPr>
    </xdr:pic>
    <xdr:clientData/>
  </xdr:oneCellAnchor>
  <xdr:oneCellAnchor>
    <xdr:from>
      <xdr:col>2</xdr:col>
      <xdr:colOff>0</xdr:colOff>
      <xdr:row>15</xdr:row>
      <xdr:rowOff>0</xdr:rowOff>
    </xdr:from>
    <xdr:ext cx="2000250" cy="1184081"/>
    <xdr:pic>
      <xdr:nvPicPr>
        <xdr:cNvPr id="15" name="Picture 14" descr="D:\PatenticsClient64\patentics\Fulltext\figure\CN\11234\6916A-f.gif"/>
        <xdr:cNvPicPr>
          <a:picLocks noChangeAspect="1"/>
        </xdr:cNvPicPr>
      </xdr:nvPicPr>
      <xdr:blipFill>
        <a:blip r:embed="rId13" cstate="print"/>
        <a:stretch>
          <a:fillRect/>
        </a:stretch>
      </xdr:blipFill>
      <xdr:spPr>
        <a:xfrm>
          <a:off x="2200275" y="15874365"/>
          <a:ext cx="2000250" cy="1183640"/>
        </a:xfrm>
        <a:prstGeom prst="rect">
          <a:avLst/>
        </a:prstGeom>
      </xdr:spPr>
    </xdr:pic>
    <xdr:clientData/>
  </xdr:oneCellAnchor>
  <xdr:oneCellAnchor>
    <xdr:from>
      <xdr:col>2</xdr:col>
      <xdr:colOff>0</xdr:colOff>
      <xdr:row>16</xdr:row>
      <xdr:rowOff>0</xdr:rowOff>
    </xdr:from>
    <xdr:ext cx="2000250" cy="1184081"/>
    <xdr:pic>
      <xdr:nvPicPr>
        <xdr:cNvPr id="16" name="Picture 15" descr="D:\PatenticsClient64\patentics\Fulltext\figure\CN\11230\6825A-f.gif"/>
        <xdr:cNvPicPr>
          <a:picLocks noChangeAspect="1"/>
        </xdr:cNvPicPr>
      </xdr:nvPicPr>
      <xdr:blipFill>
        <a:blip r:embed="rId14" cstate="print"/>
        <a:stretch>
          <a:fillRect/>
        </a:stretch>
      </xdr:blipFill>
      <xdr:spPr>
        <a:xfrm>
          <a:off x="2200275" y="17047845"/>
          <a:ext cx="2000250" cy="1183640"/>
        </a:xfrm>
        <a:prstGeom prst="rect">
          <a:avLst/>
        </a:prstGeom>
      </xdr:spPr>
    </xdr:pic>
    <xdr:clientData/>
  </xdr:oneCellAnchor>
  <xdr:oneCellAnchor>
    <xdr:from>
      <xdr:col>2</xdr:col>
      <xdr:colOff>0</xdr:colOff>
      <xdr:row>17</xdr:row>
      <xdr:rowOff>0</xdr:rowOff>
    </xdr:from>
    <xdr:ext cx="2000250" cy="1184081"/>
    <xdr:pic>
      <xdr:nvPicPr>
        <xdr:cNvPr id="17" name="Picture 16" descr="D:\PatenticsClient64\patentics\Fulltext\figure\CN\11230\6949A-f.gif"/>
        <xdr:cNvPicPr>
          <a:picLocks noChangeAspect="1"/>
        </xdr:cNvPicPr>
      </xdr:nvPicPr>
      <xdr:blipFill>
        <a:blip r:embed="rId15" cstate="print"/>
        <a:stretch>
          <a:fillRect/>
        </a:stretch>
      </xdr:blipFill>
      <xdr:spPr>
        <a:xfrm>
          <a:off x="2200275" y="18221325"/>
          <a:ext cx="2000250" cy="1183640"/>
        </a:xfrm>
        <a:prstGeom prst="rect">
          <a:avLst/>
        </a:prstGeom>
      </xdr:spPr>
    </xdr:pic>
    <xdr:clientData/>
  </xdr:oneCellAnchor>
  <xdr:oneCellAnchor>
    <xdr:from>
      <xdr:col>2</xdr:col>
      <xdr:colOff>0</xdr:colOff>
      <xdr:row>18</xdr:row>
      <xdr:rowOff>0</xdr:rowOff>
    </xdr:from>
    <xdr:ext cx="2000250" cy="1184081"/>
    <xdr:pic>
      <xdr:nvPicPr>
        <xdr:cNvPr id="18" name="Picture 17" descr="D:\PatenticsClient64\patentics\Fulltext\figure\CN\11230\8201A-f.gif"/>
        <xdr:cNvPicPr>
          <a:picLocks noChangeAspect="1"/>
        </xdr:cNvPicPr>
      </xdr:nvPicPr>
      <xdr:blipFill>
        <a:blip r:embed="rId16" cstate="print"/>
        <a:stretch>
          <a:fillRect/>
        </a:stretch>
      </xdr:blipFill>
      <xdr:spPr>
        <a:xfrm>
          <a:off x="2200275" y="19394805"/>
          <a:ext cx="2000250" cy="1183640"/>
        </a:xfrm>
        <a:prstGeom prst="rect">
          <a:avLst/>
        </a:prstGeom>
      </xdr:spPr>
    </xdr:pic>
    <xdr:clientData/>
  </xdr:oneCellAnchor>
  <xdr:oneCellAnchor>
    <xdr:from>
      <xdr:col>2</xdr:col>
      <xdr:colOff>0</xdr:colOff>
      <xdr:row>19</xdr:row>
      <xdr:rowOff>0</xdr:rowOff>
    </xdr:from>
    <xdr:ext cx="2000250" cy="1184081"/>
    <xdr:pic>
      <xdr:nvPicPr>
        <xdr:cNvPr id="19" name="Picture 18" descr="D:\PatenticsClient64\patentics\Fulltext\figure\CN\11230\8198A-f.gif"/>
        <xdr:cNvPicPr>
          <a:picLocks noChangeAspect="1"/>
        </xdr:cNvPicPr>
      </xdr:nvPicPr>
      <xdr:blipFill>
        <a:blip r:embed="rId17" cstate="print"/>
        <a:stretch>
          <a:fillRect/>
        </a:stretch>
      </xdr:blipFill>
      <xdr:spPr>
        <a:xfrm>
          <a:off x="2200275" y="20568285"/>
          <a:ext cx="2000250" cy="1183640"/>
        </a:xfrm>
        <a:prstGeom prst="rect">
          <a:avLst/>
        </a:prstGeom>
      </xdr:spPr>
    </xdr:pic>
    <xdr:clientData/>
  </xdr:oneCellAnchor>
  <xdr:oneCellAnchor>
    <xdr:from>
      <xdr:col>2</xdr:col>
      <xdr:colOff>0</xdr:colOff>
      <xdr:row>20</xdr:row>
      <xdr:rowOff>0</xdr:rowOff>
    </xdr:from>
    <xdr:ext cx="2000250" cy="1184081"/>
    <xdr:pic>
      <xdr:nvPicPr>
        <xdr:cNvPr id="20" name="Picture 19" descr="D:\PatenticsClient64\patentics\Fulltext\figure\CN\11225\7857A-f.gif"/>
        <xdr:cNvPicPr>
          <a:picLocks noChangeAspect="1"/>
        </xdr:cNvPicPr>
      </xdr:nvPicPr>
      <xdr:blipFill>
        <a:blip r:embed="rId18" cstate="print"/>
        <a:stretch>
          <a:fillRect/>
        </a:stretch>
      </xdr:blipFill>
      <xdr:spPr>
        <a:xfrm>
          <a:off x="2200275" y="21741765"/>
          <a:ext cx="2000250" cy="1183640"/>
        </a:xfrm>
        <a:prstGeom prst="rect">
          <a:avLst/>
        </a:prstGeom>
      </xdr:spPr>
    </xdr:pic>
    <xdr:clientData/>
  </xdr:oneCellAnchor>
  <xdr:oneCellAnchor>
    <xdr:from>
      <xdr:col>2</xdr:col>
      <xdr:colOff>0</xdr:colOff>
      <xdr:row>21</xdr:row>
      <xdr:rowOff>0</xdr:rowOff>
    </xdr:from>
    <xdr:ext cx="2000250" cy="1184081"/>
    <xdr:pic>
      <xdr:nvPicPr>
        <xdr:cNvPr id="21" name="Picture 20" descr="D:\PatenticsClient64\patentics\Fulltext\figure\CN\11223\881A-f.gif"/>
        <xdr:cNvPicPr>
          <a:picLocks noChangeAspect="1"/>
        </xdr:cNvPicPr>
      </xdr:nvPicPr>
      <xdr:blipFill>
        <a:blip r:embed="rId19" cstate="print"/>
        <a:stretch>
          <a:fillRect/>
        </a:stretch>
      </xdr:blipFill>
      <xdr:spPr>
        <a:xfrm>
          <a:off x="2200275" y="22915245"/>
          <a:ext cx="2000250" cy="1183640"/>
        </a:xfrm>
        <a:prstGeom prst="rect">
          <a:avLst/>
        </a:prstGeom>
      </xdr:spPr>
    </xdr:pic>
    <xdr:clientData/>
  </xdr:oneCellAnchor>
  <xdr:oneCellAnchor>
    <xdr:from>
      <xdr:col>2</xdr:col>
      <xdr:colOff>0</xdr:colOff>
      <xdr:row>22</xdr:row>
      <xdr:rowOff>0</xdr:rowOff>
    </xdr:from>
    <xdr:ext cx="2000250" cy="1184081"/>
    <xdr:pic>
      <xdr:nvPicPr>
        <xdr:cNvPr id="22" name="Picture 21" descr="D:\PatenticsClient64\patentics\Fulltext\figure\CN\11221\4244A-f.gif"/>
        <xdr:cNvPicPr>
          <a:picLocks noChangeAspect="1"/>
        </xdr:cNvPicPr>
      </xdr:nvPicPr>
      <xdr:blipFill>
        <a:blip r:embed="rId20" cstate="print"/>
        <a:stretch>
          <a:fillRect/>
        </a:stretch>
      </xdr:blipFill>
      <xdr:spPr>
        <a:xfrm>
          <a:off x="2200275" y="24088725"/>
          <a:ext cx="2000250" cy="1183640"/>
        </a:xfrm>
        <a:prstGeom prst="rect">
          <a:avLst/>
        </a:prstGeom>
      </xdr:spPr>
    </xdr:pic>
    <xdr:clientData/>
  </xdr:oneCellAnchor>
  <xdr:oneCellAnchor>
    <xdr:from>
      <xdr:col>2</xdr:col>
      <xdr:colOff>0</xdr:colOff>
      <xdr:row>23</xdr:row>
      <xdr:rowOff>0</xdr:rowOff>
    </xdr:from>
    <xdr:ext cx="2000250" cy="1184081"/>
    <xdr:pic>
      <xdr:nvPicPr>
        <xdr:cNvPr id="23" name="Picture 22" descr="D:\PatenticsClient64\patentics\Fulltext\figure\CN\11221\4304A-f.gif"/>
        <xdr:cNvPicPr>
          <a:picLocks noChangeAspect="1"/>
        </xdr:cNvPicPr>
      </xdr:nvPicPr>
      <xdr:blipFill>
        <a:blip r:embed="rId21" cstate="print"/>
        <a:stretch>
          <a:fillRect/>
        </a:stretch>
      </xdr:blipFill>
      <xdr:spPr>
        <a:xfrm>
          <a:off x="2200275" y="25262205"/>
          <a:ext cx="2000250" cy="1183640"/>
        </a:xfrm>
        <a:prstGeom prst="rect">
          <a:avLst/>
        </a:prstGeom>
      </xdr:spPr>
    </xdr:pic>
    <xdr:clientData/>
  </xdr:oneCellAnchor>
  <xdr:oneCellAnchor>
    <xdr:from>
      <xdr:col>2</xdr:col>
      <xdr:colOff>0</xdr:colOff>
      <xdr:row>24</xdr:row>
      <xdr:rowOff>0</xdr:rowOff>
    </xdr:from>
    <xdr:ext cx="2000250" cy="1184081"/>
    <xdr:pic>
      <xdr:nvPicPr>
        <xdr:cNvPr id="24" name="Picture 23" descr="D:\PatenticsClient64\patentics\Fulltext\figure\CN\21225\9631U-f.gif"/>
        <xdr:cNvPicPr>
          <a:picLocks noChangeAspect="1"/>
        </xdr:cNvPicPr>
      </xdr:nvPicPr>
      <xdr:blipFill>
        <a:blip r:embed="rId22" cstate="print"/>
        <a:stretch>
          <a:fillRect/>
        </a:stretch>
      </xdr:blipFill>
      <xdr:spPr>
        <a:xfrm>
          <a:off x="2200275" y="26435685"/>
          <a:ext cx="2000250" cy="1183640"/>
        </a:xfrm>
        <a:prstGeom prst="rect">
          <a:avLst/>
        </a:prstGeom>
      </xdr:spPr>
    </xdr:pic>
    <xdr:clientData/>
  </xdr:oneCellAnchor>
  <xdr:oneCellAnchor>
    <xdr:from>
      <xdr:col>2</xdr:col>
      <xdr:colOff>0</xdr:colOff>
      <xdr:row>25</xdr:row>
      <xdr:rowOff>0</xdr:rowOff>
    </xdr:from>
    <xdr:ext cx="2000250" cy="1184081"/>
    <xdr:pic>
      <xdr:nvPicPr>
        <xdr:cNvPr id="25" name="Picture 24" descr="D:\PatenticsClient64\patentics\Fulltext\figure\CN\21220\8122U-f.gif"/>
        <xdr:cNvPicPr>
          <a:picLocks noChangeAspect="1"/>
        </xdr:cNvPicPr>
      </xdr:nvPicPr>
      <xdr:blipFill>
        <a:blip r:embed="rId23" cstate="print"/>
        <a:stretch>
          <a:fillRect/>
        </a:stretch>
      </xdr:blipFill>
      <xdr:spPr>
        <a:xfrm>
          <a:off x="2200275" y="27609165"/>
          <a:ext cx="2000250" cy="1183640"/>
        </a:xfrm>
        <a:prstGeom prst="rect">
          <a:avLst/>
        </a:prstGeom>
      </xdr:spPr>
    </xdr:pic>
    <xdr:clientData/>
  </xdr:oneCellAnchor>
  <xdr:oneCellAnchor>
    <xdr:from>
      <xdr:col>2</xdr:col>
      <xdr:colOff>0</xdr:colOff>
      <xdr:row>26</xdr:row>
      <xdr:rowOff>0</xdr:rowOff>
    </xdr:from>
    <xdr:ext cx="2000250" cy="1184081"/>
    <xdr:pic>
      <xdr:nvPicPr>
        <xdr:cNvPr id="26" name="Picture 25" descr="D:\PatenticsClient64\patentics\Fulltext\figure\CN\11207\221A-f.gif"/>
        <xdr:cNvPicPr>
          <a:picLocks noChangeAspect="1"/>
        </xdr:cNvPicPr>
      </xdr:nvPicPr>
      <xdr:blipFill>
        <a:blip r:embed="rId24" cstate="print"/>
        <a:stretch>
          <a:fillRect/>
        </a:stretch>
      </xdr:blipFill>
      <xdr:spPr>
        <a:xfrm>
          <a:off x="2200275" y="28782645"/>
          <a:ext cx="2000250" cy="1183640"/>
        </a:xfrm>
        <a:prstGeom prst="rect">
          <a:avLst/>
        </a:prstGeom>
      </xdr:spPr>
    </xdr:pic>
    <xdr:clientData/>
  </xdr:oneCellAnchor>
  <xdr:oneCellAnchor>
    <xdr:from>
      <xdr:col>2</xdr:col>
      <xdr:colOff>0</xdr:colOff>
      <xdr:row>27</xdr:row>
      <xdr:rowOff>0</xdr:rowOff>
    </xdr:from>
    <xdr:ext cx="2000250" cy="1184081"/>
    <xdr:pic>
      <xdr:nvPicPr>
        <xdr:cNvPr id="27" name="Picture 26" descr="D:\PatenticsClient64\patentics\Fulltext\figure\CN\11205\2040A-f.gif"/>
        <xdr:cNvPicPr>
          <a:picLocks noChangeAspect="1"/>
        </xdr:cNvPicPr>
      </xdr:nvPicPr>
      <xdr:blipFill>
        <a:blip r:embed="rId25" cstate="print"/>
        <a:stretch>
          <a:fillRect/>
        </a:stretch>
      </xdr:blipFill>
      <xdr:spPr>
        <a:xfrm>
          <a:off x="2200275" y="29956125"/>
          <a:ext cx="2000250" cy="1183640"/>
        </a:xfrm>
        <a:prstGeom prst="rect">
          <a:avLst/>
        </a:prstGeom>
      </xdr:spPr>
    </xdr:pic>
    <xdr:clientData/>
  </xdr:oneCellAnchor>
  <xdr:oneCellAnchor>
    <xdr:from>
      <xdr:col>2</xdr:col>
      <xdr:colOff>0</xdr:colOff>
      <xdr:row>28</xdr:row>
      <xdr:rowOff>0</xdr:rowOff>
    </xdr:from>
    <xdr:ext cx="2000250" cy="1184081"/>
    <xdr:pic>
      <xdr:nvPicPr>
        <xdr:cNvPr id="28" name="Picture 27" descr="D:\PatenticsClient64\patentics\Fulltext\figure\CN\11202\266A-f.gif"/>
        <xdr:cNvPicPr>
          <a:picLocks noChangeAspect="1"/>
        </xdr:cNvPicPr>
      </xdr:nvPicPr>
      <xdr:blipFill>
        <a:blip r:embed="rId26" cstate="print"/>
        <a:stretch>
          <a:fillRect/>
        </a:stretch>
      </xdr:blipFill>
      <xdr:spPr>
        <a:xfrm>
          <a:off x="2200275" y="31129605"/>
          <a:ext cx="2000250" cy="1183640"/>
        </a:xfrm>
        <a:prstGeom prst="rect">
          <a:avLst/>
        </a:prstGeom>
      </xdr:spPr>
    </xdr:pic>
    <xdr:clientData/>
  </xdr:oneCellAnchor>
  <xdr:oneCellAnchor>
    <xdr:from>
      <xdr:col>2</xdr:col>
      <xdr:colOff>0</xdr:colOff>
      <xdr:row>29</xdr:row>
      <xdr:rowOff>0</xdr:rowOff>
    </xdr:from>
    <xdr:ext cx="2000250" cy="1184081"/>
    <xdr:pic>
      <xdr:nvPicPr>
        <xdr:cNvPr id="29" name="Picture 28" descr="D:\PatenticsClient64\patentics\Fulltext\figure\CN\11195\4432A-f.gif"/>
        <xdr:cNvPicPr>
          <a:picLocks noChangeAspect="1"/>
        </xdr:cNvPicPr>
      </xdr:nvPicPr>
      <xdr:blipFill>
        <a:blip r:embed="rId27" cstate="print"/>
        <a:stretch>
          <a:fillRect/>
        </a:stretch>
      </xdr:blipFill>
      <xdr:spPr>
        <a:xfrm>
          <a:off x="2200275" y="32303085"/>
          <a:ext cx="2000250" cy="1183640"/>
        </a:xfrm>
        <a:prstGeom prst="rect">
          <a:avLst/>
        </a:prstGeom>
      </xdr:spPr>
    </xdr:pic>
    <xdr:clientData/>
  </xdr:oneCellAnchor>
  <xdr:oneCellAnchor>
    <xdr:from>
      <xdr:col>2</xdr:col>
      <xdr:colOff>0</xdr:colOff>
      <xdr:row>30</xdr:row>
      <xdr:rowOff>0</xdr:rowOff>
    </xdr:from>
    <xdr:ext cx="2000250" cy="1184081"/>
    <xdr:pic>
      <xdr:nvPicPr>
        <xdr:cNvPr id="30" name="Picture 29" descr="D:\PatenticsClient64\patentics\Fulltext\figure\CN\11193\681A-f.gif"/>
        <xdr:cNvPicPr>
          <a:picLocks noChangeAspect="1"/>
        </xdr:cNvPicPr>
      </xdr:nvPicPr>
      <xdr:blipFill>
        <a:blip r:embed="rId28" cstate="print"/>
        <a:stretch>
          <a:fillRect/>
        </a:stretch>
      </xdr:blipFill>
      <xdr:spPr>
        <a:xfrm>
          <a:off x="2200275" y="33476565"/>
          <a:ext cx="2000250" cy="1183640"/>
        </a:xfrm>
        <a:prstGeom prst="rect">
          <a:avLst/>
        </a:prstGeom>
      </xdr:spPr>
    </xdr:pic>
    <xdr:clientData/>
  </xdr:oneCellAnchor>
  <xdr:oneCellAnchor>
    <xdr:from>
      <xdr:col>2</xdr:col>
      <xdr:colOff>0</xdr:colOff>
      <xdr:row>31</xdr:row>
      <xdr:rowOff>0</xdr:rowOff>
    </xdr:from>
    <xdr:ext cx="2000250" cy="1184081"/>
    <xdr:pic>
      <xdr:nvPicPr>
        <xdr:cNvPr id="31" name="Picture 30" descr="D:\PatenticsClient64\patentics\Fulltext\figure\CN\11191\5014A-f.gif"/>
        <xdr:cNvPicPr>
          <a:picLocks noChangeAspect="1"/>
        </xdr:cNvPicPr>
      </xdr:nvPicPr>
      <xdr:blipFill>
        <a:blip r:embed="rId29" cstate="print"/>
        <a:stretch>
          <a:fillRect/>
        </a:stretch>
      </xdr:blipFill>
      <xdr:spPr>
        <a:xfrm>
          <a:off x="2200275" y="34650045"/>
          <a:ext cx="2000250" cy="1183640"/>
        </a:xfrm>
        <a:prstGeom prst="rect">
          <a:avLst/>
        </a:prstGeom>
      </xdr:spPr>
    </xdr:pic>
    <xdr:clientData/>
  </xdr:oneCellAnchor>
  <xdr:oneCellAnchor>
    <xdr:from>
      <xdr:col>2</xdr:col>
      <xdr:colOff>0</xdr:colOff>
      <xdr:row>32</xdr:row>
      <xdr:rowOff>0</xdr:rowOff>
    </xdr:from>
    <xdr:ext cx="2000250" cy="1184081"/>
    <xdr:pic>
      <xdr:nvPicPr>
        <xdr:cNvPr id="32" name="Picture 31" descr="D:\PatenticsClient64\patentics\Fulltext\figure\CN\11191\5002A-f.gif"/>
        <xdr:cNvPicPr>
          <a:picLocks noChangeAspect="1"/>
        </xdr:cNvPicPr>
      </xdr:nvPicPr>
      <xdr:blipFill>
        <a:blip r:embed="rId30" cstate="print"/>
        <a:stretch>
          <a:fillRect/>
        </a:stretch>
      </xdr:blipFill>
      <xdr:spPr>
        <a:xfrm>
          <a:off x="2200275" y="35823525"/>
          <a:ext cx="2000250" cy="1183640"/>
        </a:xfrm>
        <a:prstGeom prst="rect">
          <a:avLst/>
        </a:prstGeom>
      </xdr:spPr>
    </xdr:pic>
    <xdr:clientData/>
  </xdr:oneCellAnchor>
  <xdr:oneCellAnchor>
    <xdr:from>
      <xdr:col>2</xdr:col>
      <xdr:colOff>0</xdr:colOff>
      <xdr:row>33</xdr:row>
      <xdr:rowOff>0</xdr:rowOff>
    </xdr:from>
    <xdr:ext cx="2000250" cy="1184081"/>
    <xdr:pic>
      <xdr:nvPicPr>
        <xdr:cNvPr id="33" name="Picture 32" descr="D:\PatenticsClient64\patentics\Fulltext\figure\CN\11186\815A-f.gif"/>
        <xdr:cNvPicPr>
          <a:picLocks noChangeAspect="1"/>
        </xdr:cNvPicPr>
      </xdr:nvPicPr>
      <xdr:blipFill>
        <a:blip r:embed="rId31" cstate="print"/>
        <a:stretch>
          <a:fillRect/>
        </a:stretch>
      </xdr:blipFill>
      <xdr:spPr>
        <a:xfrm>
          <a:off x="2200275" y="36997005"/>
          <a:ext cx="2000250" cy="1183640"/>
        </a:xfrm>
        <a:prstGeom prst="rect">
          <a:avLst/>
        </a:prstGeom>
      </xdr:spPr>
    </xdr:pic>
    <xdr:clientData/>
  </xdr:oneCellAnchor>
  <xdr:oneCellAnchor>
    <xdr:from>
      <xdr:col>2</xdr:col>
      <xdr:colOff>0</xdr:colOff>
      <xdr:row>34</xdr:row>
      <xdr:rowOff>0</xdr:rowOff>
    </xdr:from>
    <xdr:ext cx="2000250" cy="1184081"/>
    <xdr:pic>
      <xdr:nvPicPr>
        <xdr:cNvPr id="34" name="Picture 33" descr="D:\PatenticsClient64\patentics\Fulltext\figure\CN\11186\814A-f.gif"/>
        <xdr:cNvPicPr>
          <a:picLocks noChangeAspect="1"/>
        </xdr:cNvPicPr>
      </xdr:nvPicPr>
      <xdr:blipFill>
        <a:blip r:embed="rId32" cstate="print"/>
        <a:stretch>
          <a:fillRect/>
        </a:stretch>
      </xdr:blipFill>
      <xdr:spPr>
        <a:xfrm>
          <a:off x="2200275" y="38170485"/>
          <a:ext cx="2000250" cy="1183640"/>
        </a:xfrm>
        <a:prstGeom prst="rect">
          <a:avLst/>
        </a:prstGeom>
      </xdr:spPr>
    </xdr:pic>
    <xdr:clientData/>
  </xdr:oneCellAnchor>
  <xdr:oneCellAnchor>
    <xdr:from>
      <xdr:col>2</xdr:col>
      <xdr:colOff>0</xdr:colOff>
      <xdr:row>35</xdr:row>
      <xdr:rowOff>0</xdr:rowOff>
    </xdr:from>
    <xdr:ext cx="2000250" cy="1184081"/>
    <xdr:pic>
      <xdr:nvPicPr>
        <xdr:cNvPr id="35" name="Picture 34" descr="D:\PatenticsClient64\patentics\Fulltext\figure\CN\11186\813A-f.gif"/>
        <xdr:cNvPicPr>
          <a:picLocks noChangeAspect="1"/>
        </xdr:cNvPicPr>
      </xdr:nvPicPr>
      <xdr:blipFill>
        <a:blip r:embed="rId33" cstate="print"/>
        <a:stretch>
          <a:fillRect/>
        </a:stretch>
      </xdr:blipFill>
      <xdr:spPr>
        <a:xfrm>
          <a:off x="2200275" y="39343965"/>
          <a:ext cx="2000250" cy="1183640"/>
        </a:xfrm>
        <a:prstGeom prst="rect">
          <a:avLst/>
        </a:prstGeom>
      </xdr:spPr>
    </xdr:pic>
    <xdr:clientData/>
  </xdr:oneCellAnchor>
  <xdr:oneCellAnchor>
    <xdr:from>
      <xdr:col>2</xdr:col>
      <xdr:colOff>0</xdr:colOff>
      <xdr:row>36</xdr:row>
      <xdr:rowOff>0</xdr:rowOff>
    </xdr:from>
    <xdr:ext cx="2000250" cy="1184081"/>
    <xdr:pic>
      <xdr:nvPicPr>
        <xdr:cNvPr id="36" name="Picture 35" descr="D:\PatenticsClient64\patentics\Fulltext\figure\CN\11185\7822A-f.gif"/>
        <xdr:cNvPicPr>
          <a:picLocks noChangeAspect="1"/>
        </xdr:cNvPicPr>
      </xdr:nvPicPr>
      <xdr:blipFill>
        <a:blip r:embed="rId34" cstate="print"/>
        <a:stretch>
          <a:fillRect/>
        </a:stretch>
      </xdr:blipFill>
      <xdr:spPr>
        <a:xfrm>
          <a:off x="2200275" y="40517445"/>
          <a:ext cx="2000250" cy="1183640"/>
        </a:xfrm>
        <a:prstGeom prst="rect">
          <a:avLst/>
        </a:prstGeom>
      </xdr:spPr>
    </xdr:pic>
    <xdr:clientData/>
  </xdr:oneCellAnchor>
  <xdr:oneCellAnchor>
    <xdr:from>
      <xdr:col>2</xdr:col>
      <xdr:colOff>0</xdr:colOff>
      <xdr:row>37</xdr:row>
      <xdr:rowOff>0</xdr:rowOff>
    </xdr:from>
    <xdr:ext cx="2000250" cy="1184081"/>
    <xdr:pic>
      <xdr:nvPicPr>
        <xdr:cNvPr id="37" name="Picture 36" descr="D:\PatenticsClient64\patentics\Fulltext\figure\CN\11186\812A-f.gif"/>
        <xdr:cNvPicPr>
          <a:picLocks noChangeAspect="1"/>
        </xdr:cNvPicPr>
      </xdr:nvPicPr>
      <xdr:blipFill>
        <a:blip r:embed="rId35" cstate="print"/>
        <a:stretch>
          <a:fillRect/>
        </a:stretch>
      </xdr:blipFill>
      <xdr:spPr>
        <a:xfrm>
          <a:off x="2200275" y="41690925"/>
          <a:ext cx="2000250" cy="1183640"/>
        </a:xfrm>
        <a:prstGeom prst="rect">
          <a:avLst/>
        </a:prstGeom>
      </xdr:spPr>
    </xdr:pic>
    <xdr:clientData/>
  </xdr:oneCellAnchor>
  <xdr:oneCellAnchor>
    <xdr:from>
      <xdr:col>2</xdr:col>
      <xdr:colOff>0</xdr:colOff>
      <xdr:row>38</xdr:row>
      <xdr:rowOff>0</xdr:rowOff>
    </xdr:from>
    <xdr:ext cx="2000250" cy="1184081"/>
    <xdr:pic>
      <xdr:nvPicPr>
        <xdr:cNvPr id="38" name="Picture 37" descr="D:\PatenticsClient64\patentics\Fulltext\figure\CN\11186\772A-f.gif"/>
        <xdr:cNvPicPr>
          <a:picLocks noChangeAspect="1"/>
        </xdr:cNvPicPr>
      </xdr:nvPicPr>
      <xdr:blipFill>
        <a:blip r:embed="rId36" cstate="print"/>
        <a:stretch>
          <a:fillRect/>
        </a:stretch>
      </xdr:blipFill>
      <xdr:spPr>
        <a:xfrm>
          <a:off x="2200275" y="42864405"/>
          <a:ext cx="2000250" cy="1183640"/>
        </a:xfrm>
        <a:prstGeom prst="rect">
          <a:avLst/>
        </a:prstGeom>
      </xdr:spPr>
    </xdr:pic>
    <xdr:clientData/>
  </xdr:oneCellAnchor>
  <xdr:oneCellAnchor>
    <xdr:from>
      <xdr:col>2</xdr:col>
      <xdr:colOff>0</xdr:colOff>
      <xdr:row>39</xdr:row>
      <xdr:rowOff>0</xdr:rowOff>
    </xdr:from>
    <xdr:ext cx="2000250" cy="1184081"/>
    <xdr:pic>
      <xdr:nvPicPr>
        <xdr:cNvPr id="39" name="Picture 38" descr="D:\PatenticsClient64\patentics\Fulltext\figure\CN\11186\811A-f.gif"/>
        <xdr:cNvPicPr>
          <a:picLocks noChangeAspect="1"/>
        </xdr:cNvPicPr>
      </xdr:nvPicPr>
      <xdr:blipFill>
        <a:blip r:embed="rId37" cstate="print"/>
        <a:stretch>
          <a:fillRect/>
        </a:stretch>
      </xdr:blipFill>
      <xdr:spPr>
        <a:xfrm>
          <a:off x="2200275" y="44037885"/>
          <a:ext cx="2000250" cy="1183640"/>
        </a:xfrm>
        <a:prstGeom prst="rect">
          <a:avLst/>
        </a:prstGeom>
      </xdr:spPr>
    </xdr:pic>
    <xdr:clientData/>
  </xdr:oneCellAnchor>
  <xdr:oneCellAnchor>
    <xdr:from>
      <xdr:col>2</xdr:col>
      <xdr:colOff>0</xdr:colOff>
      <xdr:row>40</xdr:row>
      <xdr:rowOff>0</xdr:rowOff>
    </xdr:from>
    <xdr:ext cx="2000250" cy="1184081"/>
    <xdr:pic>
      <xdr:nvPicPr>
        <xdr:cNvPr id="40" name="Picture 39" descr="D:\PatenticsClient64\patentics\Fulltext\figure\CN\11185\7821A-f.gif"/>
        <xdr:cNvPicPr>
          <a:picLocks noChangeAspect="1"/>
        </xdr:cNvPicPr>
      </xdr:nvPicPr>
      <xdr:blipFill>
        <a:blip r:embed="rId38" cstate="print"/>
        <a:stretch>
          <a:fillRect/>
        </a:stretch>
      </xdr:blipFill>
      <xdr:spPr>
        <a:xfrm>
          <a:off x="2200275" y="45211365"/>
          <a:ext cx="2000250" cy="1183640"/>
        </a:xfrm>
        <a:prstGeom prst="rect">
          <a:avLst/>
        </a:prstGeom>
      </xdr:spPr>
    </xdr:pic>
    <xdr:clientData/>
  </xdr:oneCellAnchor>
  <xdr:oneCellAnchor>
    <xdr:from>
      <xdr:col>2</xdr:col>
      <xdr:colOff>0</xdr:colOff>
      <xdr:row>41</xdr:row>
      <xdr:rowOff>0</xdr:rowOff>
    </xdr:from>
    <xdr:ext cx="2000250" cy="1184081"/>
    <xdr:pic>
      <xdr:nvPicPr>
        <xdr:cNvPr id="41" name="Picture 40" descr="D:\PatenticsClient64\patentics\Fulltext\figure\CN\11185\7820A-f.gif"/>
        <xdr:cNvPicPr>
          <a:picLocks noChangeAspect="1"/>
        </xdr:cNvPicPr>
      </xdr:nvPicPr>
      <xdr:blipFill>
        <a:blip r:embed="rId39" cstate="print"/>
        <a:stretch>
          <a:fillRect/>
        </a:stretch>
      </xdr:blipFill>
      <xdr:spPr>
        <a:xfrm>
          <a:off x="2200275" y="46384845"/>
          <a:ext cx="2000250" cy="1183640"/>
        </a:xfrm>
        <a:prstGeom prst="rect">
          <a:avLst/>
        </a:prstGeom>
      </xdr:spPr>
    </xdr:pic>
    <xdr:clientData/>
  </xdr:oneCellAnchor>
  <xdr:oneCellAnchor>
    <xdr:from>
      <xdr:col>2</xdr:col>
      <xdr:colOff>0</xdr:colOff>
      <xdr:row>42</xdr:row>
      <xdr:rowOff>0</xdr:rowOff>
    </xdr:from>
    <xdr:ext cx="2000250" cy="1184081"/>
    <xdr:pic>
      <xdr:nvPicPr>
        <xdr:cNvPr id="42" name="Picture 41" descr="D:\PatenticsClient64\patentics\Fulltext\figure\CN\11185\7819A-f.gif"/>
        <xdr:cNvPicPr>
          <a:picLocks noChangeAspect="1"/>
        </xdr:cNvPicPr>
      </xdr:nvPicPr>
      <xdr:blipFill>
        <a:blip r:embed="rId40" cstate="print"/>
        <a:stretch>
          <a:fillRect/>
        </a:stretch>
      </xdr:blipFill>
      <xdr:spPr>
        <a:xfrm>
          <a:off x="2200275" y="47558325"/>
          <a:ext cx="2000250" cy="1183640"/>
        </a:xfrm>
        <a:prstGeom prst="rect">
          <a:avLst/>
        </a:prstGeom>
      </xdr:spPr>
    </xdr:pic>
    <xdr:clientData/>
  </xdr:oneCellAnchor>
  <xdr:oneCellAnchor>
    <xdr:from>
      <xdr:col>2</xdr:col>
      <xdr:colOff>0</xdr:colOff>
      <xdr:row>43</xdr:row>
      <xdr:rowOff>0</xdr:rowOff>
    </xdr:from>
    <xdr:ext cx="2000250" cy="1184081"/>
    <xdr:pic>
      <xdr:nvPicPr>
        <xdr:cNvPr id="43" name="Picture 42" descr="D:\PatenticsClient64\patentics\Fulltext\figure\CN\11186\808A-f.gif"/>
        <xdr:cNvPicPr>
          <a:picLocks noChangeAspect="1"/>
        </xdr:cNvPicPr>
      </xdr:nvPicPr>
      <xdr:blipFill>
        <a:blip r:embed="rId41" cstate="print"/>
        <a:stretch>
          <a:fillRect/>
        </a:stretch>
      </xdr:blipFill>
      <xdr:spPr>
        <a:xfrm>
          <a:off x="2200275" y="48731805"/>
          <a:ext cx="2000250" cy="1183640"/>
        </a:xfrm>
        <a:prstGeom prst="rect">
          <a:avLst/>
        </a:prstGeom>
      </xdr:spPr>
    </xdr:pic>
    <xdr:clientData/>
  </xdr:oneCellAnchor>
  <xdr:oneCellAnchor>
    <xdr:from>
      <xdr:col>2</xdr:col>
      <xdr:colOff>0</xdr:colOff>
      <xdr:row>44</xdr:row>
      <xdr:rowOff>0</xdr:rowOff>
    </xdr:from>
    <xdr:ext cx="2000250" cy="1184081"/>
    <xdr:pic>
      <xdr:nvPicPr>
        <xdr:cNvPr id="44" name="Picture 43" descr="D:\PatenticsClient64\patentics\Fulltext\figure\CN\11186\807A-f.gif"/>
        <xdr:cNvPicPr>
          <a:picLocks noChangeAspect="1"/>
        </xdr:cNvPicPr>
      </xdr:nvPicPr>
      <xdr:blipFill>
        <a:blip r:embed="rId42" cstate="print"/>
        <a:stretch>
          <a:fillRect/>
        </a:stretch>
      </xdr:blipFill>
      <xdr:spPr>
        <a:xfrm>
          <a:off x="2200275" y="49905285"/>
          <a:ext cx="2000250" cy="1183640"/>
        </a:xfrm>
        <a:prstGeom prst="rect">
          <a:avLst/>
        </a:prstGeom>
      </xdr:spPr>
    </xdr:pic>
    <xdr:clientData/>
  </xdr:oneCellAnchor>
  <xdr:oneCellAnchor>
    <xdr:from>
      <xdr:col>2</xdr:col>
      <xdr:colOff>0</xdr:colOff>
      <xdr:row>45</xdr:row>
      <xdr:rowOff>0</xdr:rowOff>
    </xdr:from>
    <xdr:ext cx="2000250" cy="1184081"/>
    <xdr:pic>
      <xdr:nvPicPr>
        <xdr:cNvPr id="45" name="Picture 44" descr="D:\PatenticsClient64\patentics\Fulltext\figure\CN\11186\806A-f.gif"/>
        <xdr:cNvPicPr>
          <a:picLocks noChangeAspect="1"/>
        </xdr:cNvPicPr>
      </xdr:nvPicPr>
      <xdr:blipFill>
        <a:blip r:embed="rId43" cstate="print"/>
        <a:stretch>
          <a:fillRect/>
        </a:stretch>
      </xdr:blipFill>
      <xdr:spPr>
        <a:xfrm>
          <a:off x="2200275" y="51078765"/>
          <a:ext cx="2000250" cy="1183640"/>
        </a:xfrm>
        <a:prstGeom prst="rect">
          <a:avLst/>
        </a:prstGeom>
      </xdr:spPr>
    </xdr:pic>
    <xdr:clientData/>
  </xdr:oneCellAnchor>
  <xdr:oneCellAnchor>
    <xdr:from>
      <xdr:col>2</xdr:col>
      <xdr:colOff>0</xdr:colOff>
      <xdr:row>46</xdr:row>
      <xdr:rowOff>0</xdr:rowOff>
    </xdr:from>
    <xdr:ext cx="2000250" cy="1184081"/>
    <xdr:pic>
      <xdr:nvPicPr>
        <xdr:cNvPr id="46" name="Picture 45" descr="D:\PatenticsClient64\patentics\Fulltext\figure\CN\11186\805A-f.gif"/>
        <xdr:cNvPicPr>
          <a:picLocks noChangeAspect="1"/>
        </xdr:cNvPicPr>
      </xdr:nvPicPr>
      <xdr:blipFill>
        <a:blip r:embed="rId41" cstate="print"/>
        <a:stretch>
          <a:fillRect/>
        </a:stretch>
      </xdr:blipFill>
      <xdr:spPr>
        <a:xfrm>
          <a:off x="2200275" y="52252245"/>
          <a:ext cx="2000250" cy="1183640"/>
        </a:xfrm>
        <a:prstGeom prst="rect">
          <a:avLst/>
        </a:prstGeom>
      </xdr:spPr>
    </xdr:pic>
    <xdr:clientData/>
  </xdr:oneCellAnchor>
  <xdr:oneCellAnchor>
    <xdr:from>
      <xdr:col>2</xdr:col>
      <xdr:colOff>0</xdr:colOff>
      <xdr:row>47</xdr:row>
      <xdr:rowOff>0</xdr:rowOff>
    </xdr:from>
    <xdr:ext cx="2000250" cy="1184081"/>
    <xdr:pic>
      <xdr:nvPicPr>
        <xdr:cNvPr id="47" name="Picture 46" descr="D:\PatenticsClient64\patentics\Fulltext\figure\CN\11186\804A-f.gif"/>
        <xdr:cNvPicPr>
          <a:picLocks noChangeAspect="1"/>
        </xdr:cNvPicPr>
      </xdr:nvPicPr>
      <xdr:blipFill>
        <a:blip r:embed="rId44" cstate="print"/>
        <a:stretch>
          <a:fillRect/>
        </a:stretch>
      </xdr:blipFill>
      <xdr:spPr>
        <a:xfrm>
          <a:off x="2200275" y="53425725"/>
          <a:ext cx="2000250" cy="1183640"/>
        </a:xfrm>
        <a:prstGeom prst="rect">
          <a:avLst/>
        </a:prstGeom>
      </xdr:spPr>
    </xdr:pic>
    <xdr:clientData/>
  </xdr:oneCellAnchor>
  <xdr:oneCellAnchor>
    <xdr:from>
      <xdr:col>2</xdr:col>
      <xdr:colOff>0</xdr:colOff>
      <xdr:row>48</xdr:row>
      <xdr:rowOff>0</xdr:rowOff>
    </xdr:from>
    <xdr:ext cx="2000250" cy="1184081"/>
    <xdr:pic>
      <xdr:nvPicPr>
        <xdr:cNvPr id="48" name="Picture 47" descr="D:\PatenticsClient64\patentics\Fulltext\figure\CN\11186\803A-f.gif"/>
        <xdr:cNvPicPr>
          <a:picLocks noChangeAspect="1"/>
        </xdr:cNvPicPr>
      </xdr:nvPicPr>
      <xdr:blipFill>
        <a:blip r:embed="rId41" cstate="print"/>
        <a:stretch>
          <a:fillRect/>
        </a:stretch>
      </xdr:blipFill>
      <xdr:spPr>
        <a:xfrm>
          <a:off x="2200275" y="54599205"/>
          <a:ext cx="2000250" cy="1183640"/>
        </a:xfrm>
        <a:prstGeom prst="rect">
          <a:avLst/>
        </a:prstGeom>
      </xdr:spPr>
    </xdr:pic>
    <xdr:clientData/>
  </xdr:oneCellAnchor>
  <xdr:oneCellAnchor>
    <xdr:from>
      <xdr:col>2</xdr:col>
      <xdr:colOff>0</xdr:colOff>
      <xdr:row>49</xdr:row>
      <xdr:rowOff>0</xdr:rowOff>
    </xdr:from>
    <xdr:ext cx="2000250" cy="1184081"/>
    <xdr:pic>
      <xdr:nvPicPr>
        <xdr:cNvPr id="49" name="Picture 48" descr="D:\PatenticsClient64\patentics\Fulltext\figure\CN\11186\799A-f.gif"/>
        <xdr:cNvPicPr>
          <a:picLocks noChangeAspect="1"/>
        </xdr:cNvPicPr>
      </xdr:nvPicPr>
      <xdr:blipFill>
        <a:blip r:embed="rId45" cstate="print"/>
        <a:stretch>
          <a:fillRect/>
        </a:stretch>
      </xdr:blipFill>
      <xdr:spPr>
        <a:xfrm>
          <a:off x="2200275" y="55772685"/>
          <a:ext cx="2000250" cy="1183640"/>
        </a:xfrm>
        <a:prstGeom prst="rect">
          <a:avLst/>
        </a:prstGeom>
      </xdr:spPr>
    </xdr:pic>
    <xdr:clientData/>
  </xdr:oneCellAnchor>
  <xdr:oneCellAnchor>
    <xdr:from>
      <xdr:col>2</xdr:col>
      <xdr:colOff>0</xdr:colOff>
      <xdr:row>50</xdr:row>
      <xdr:rowOff>0</xdr:rowOff>
    </xdr:from>
    <xdr:ext cx="2000250" cy="1184081"/>
    <xdr:pic>
      <xdr:nvPicPr>
        <xdr:cNvPr id="50" name="Picture 49" descr="D:\PatenticsClient64\patentics\Fulltext\figure\CN\11186\798A-f.gif"/>
        <xdr:cNvPicPr>
          <a:picLocks noChangeAspect="1"/>
        </xdr:cNvPicPr>
      </xdr:nvPicPr>
      <xdr:blipFill>
        <a:blip r:embed="rId46" cstate="print"/>
        <a:stretch>
          <a:fillRect/>
        </a:stretch>
      </xdr:blipFill>
      <xdr:spPr>
        <a:xfrm>
          <a:off x="2200275" y="56946165"/>
          <a:ext cx="2000250" cy="1183640"/>
        </a:xfrm>
        <a:prstGeom prst="rect">
          <a:avLst/>
        </a:prstGeom>
      </xdr:spPr>
    </xdr:pic>
    <xdr:clientData/>
  </xdr:oneCellAnchor>
  <xdr:oneCellAnchor>
    <xdr:from>
      <xdr:col>2</xdr:col>
      <xdr:colOff>0</xdr:colOff>
      <xdr:row>51</xdr:row>
      <xdr:rowOff>0</xdr:rowOff>
    </xdr:from>
    <xdr:ext cx="2000250" cy="1184081"/>
    <xdr:pic>
      <xdr:nvPicPr>
        <xdr:cNvPr id="51" name="Picture 50" descr="D:\PatenticsClient64\patentics\Fulltext\figure\CN\11186\797A-f.gif"/>
        <xdr:cNvPicPr>
          <a:picLocks noChangeAspect="1"/>
        </xdr:cNvPicPr>
      </xdr:nvPicPr>
      <xdr:blipFill>
        <a:blip r:embed="rId47" cstate="print"/>
        <a:stretch>
          <a:fillRect/>
        </a:stretch>
      </xdr:blipFill>
      <xdr:spPr>
        <a:xfrm>
          <a:off x="2200275" y="58119645"/>
          <a:ext cx="2000250" cy="1183640"/>
        </a:xfrm>
        <a:prstGeom prst="rect">
          <a:avLst/>
        </a:prstGeom>
      </xdr:spPr>
    </xdr:pic>
    <xdr:clientData/>
  </xdr:oneCellAnchor>
  <xdr:oneCellAnchor>
    <xdr:from>
      <xdr:col>2</xdr:col>
      <xdr:colOff>0</xdr:colOff>
      <xdr:row>52</xdr:row>
      <xdr:rowOff>0</xdr:rowOff>
    </xdr:from>
    <xdr:ext cx="2000250" cy="1184081"/>
    <xdr:pic>
      <xdr:nvPicPr>
        <xdr:cNvPr id="52" name="Picture 51" descr="D:\PatenticsClient64\patentics\Fulltext\figure\CN\11186\825A-f.gif"/>
        <xdr:cNvPicPr>
          <a:picLocks noChangeAspect="1"/>
        </xdr:cNvPicPr>
      </xdr:nvPicPr>
      <xdr:blipFill>
        <a:blip r:embed="rId48" cstate="print"/>
        <a:stretch>
          <a:fillRect/>
        </a:stretch>
      </xdr:blipFill>
      <xdr:spPr>
        <a:xfrm>
          <a:off x="2200275" y="59293125"/>
          <a:ext cx="2000250" cy="1183640"/>
        </a:xfrm>
        <a:prstGeom prst="rect">
          <a:avLst/>
        </a:prstGeom>
      </xdr:spPr>
    </xdr:pic>
    <xdr:clientData/>
  </xdr:oneCellAnchor>
  <xdr:oneCellAnchor>
    <xdr:from>
      <xdr:col>2</xdr:col>
      <xdr:colOff>0</xdr:colOff>
      <xdr:row>53</xdr:row>
      <xdr:rowOff>0</xdr:rowOff>
    </xdr:from>
    <xdr:ext cx="2000250" cy="1184081"/>
    <xdr:pic>
      <xdr:nvPicPr>
        <xdr:cNvPr id="53" name="Picture 52" descr="D:\PatenticsClient64\patentics\Fulltext\figure\CN\11186\824A-f.gif"/>
        <xdr:cNvPicPr>
          <a:picLocks noChangeAspect="1"/>
        </xdr:cNvPicPr>
      </xdr:nvPicPr>
      <xdr:blipFill>
        <a:blip r:embed="rId49" cstate="print"/>
        <a:stretch>
          <a:fillRect/>
        </a:stretch>
      </xdr:blipFill>
      <xdr:spPr>
        <a:xfrm>
          <a:off x="2200275" y="60466605"/>
          <a:ext cx="2000250" cy="1183640"/>
        </a:xfrm>
        <a:prstGeom prst="rect">
          <a:avLst/>
        </a:prstGeom>
      </xdr:spPr>
    </xdr:pic>
    <xdr:clientData/>
  </xdr:oneCellAnchor>
  <xdr:oneCellAnchor>
    <xdr:from>
      <xdr:col>2</xdr:col>
      <xdr:colOff>0</xdr:colOff>
      <xdr:row>54</xdr:row>
      <xdr:rowOff>0</xdr:rowOff>
    </xdr:from>
    <xdr:ext cx="2000250" cy="1184081"/>
    <xdr:pic>
      <xdr:nvPicPr>
        <xdr:cNvPr id="54" name="Picture 53" descr="D:\PatenticsClient64\patentics\Fulltext\figure\CN\11186\7244A-f.gif"/>
        <xdr:cNvPicPr>
          <a:picLocks noChangeAspect="1"/>
        </xdr:cNvPicPr>
      </xdr:nvPicPr>
      <xdr:blipFill>
        <a:blip r:embed="rId50" cstate="print"/>
        <a:stretch>
          <a:fillRect/>
        </a:stretch>
      </xdr:blipFill>
      <xdr:spPr>
        <a:xfrm>
          <a:off x="2200275" y="61640085"/>
          <a:ext cx="2000250" cy="1183640"/>
        </a:xfrm>
        <a:prstGeom prst="rect">
          <a:avLst/>
        </a:prstGeom>
      </xdr:spPr>
    </xdr:pic>
    <xdr:clientData/>
  </xdr:oneCellAnchor>
  <xdr:oneCellAnchor>
    <xdr:from>
      <xdr:col>2</xdr:col>
      <xdr:colOff>0</xdr:colOff>
      <xdr:row>55</xdr:row>
      <xdr:rowOff>0</xdr:rowOff>
    </xdr:from>
    <xdr:ext cx="2000250" cy="1184081"/>
    <xdr:pic>
      <xdr:nvPicPr>
        <xdr:cNvPr id="55" name="Picture 54" descr="D:\PatenticsClient64\patentics\Fulltext\figure\CN\21179\2570U-f.gif"/>
        <xdr:cNvPicPr>
          <a:picLocks noChangeAspect="1"/>
        </xdr:cNvPicPr>
      </xdr:nvPicPr>
      <xdr:blipFill>
        <a:blip r:embed="rId51" cstate="print"/>
        <a:stretch>
          <a:fillRect/>
        </a:stretch>
      </xdr:blipFill>
      <xdr:spPr>
        <a:xfrm>
          <a:off x="2200275" y="62813565"/>
          <a:ext cx="2000250" cy="1183640"/>
        </a:xfrm>
        <a:prstGeom prst="rect">
          <a:avLst/>
        </a:prstGeom>
      </xdr:spPr>
    </xdr:pic>
    <xdr:clientData/>
  </xdr:oneCellAnchor>
  <xdr:oneCellAnchor>
    <xdr:from>
      <xdr:col>2</xdr:col>
      <xdr:colOff>0</xdr:colOff>
      <xdr:row>56</xdr:row>
      <xdr:rowOff>0</xdr:rowOff>
    </xdr:from>
    <xdr:ext cx="2000250" cy="1184081"/>
    <xdr:pic>
      <xdr:nvPicPr>
        <xdr:cNvPr id="56" name="Picture 55" descr="D:\PatenticsClient64\patentics\Fulltext\figure\CN\21179\2592U-f.gif"/>
        <xdr:cNvPicPr>
          <a:picLocks noChangeAspect="1"/>
        </xdr:cNvPicPr>
      </xdr:nvPicPr>
      <xdr:blipFill>
        <a:blip r:embed="rId52" cstate="print"/>
        <a:stretch>
          <a:fillRect/>
        </a:stretch>
      </xdr:blipFill>
      <xdr:spPr>
        <a:xfrm>
          <a:off x="2200275" y="63987045"/>
          <a:ext cx="2000250" cy="1183640"/>
        </a:xfrm>
        <a:prstGeom prst="rect">
          <a:avLst/>
        </a:prstGeom>
      </xdr:spPr>
    </xdr:pic>
    <xdr:clientData/>
  </xdr:oneCellAnchor>
  <xdr:oneCellAnchor>
    <xdr:from>
      <xdr:col>2</xdr:col>
      <xdr:colOff>0</xdr:colOff>
      <xdr:row>57</xdr:row>
      <xdr:rowOff>0</xdr:rowOff>
    </xdr:from>
    <xdr:ext cx="2000250" cy="1184081"/>
    <xdr:pic>
      <xdr:nvPicPr>
        <xdr:cNvPr id="57" name="Picture 56" descr="D:\PatenticsClient64\patentics\Fulltext\figure\CN\11183\2739A-f.gif"/>
        <xdr:cNvPicPr>
          <a:picLocks noChangeAspect="1"/>
        </xdr:cNvPicPr>
      </xdr:nvPicPr>
      <xdr:blipFill>
        <a:blip r:embed="rId53" cstate="print"/>
        <a:stretch>
          <a:fillRect/>
        </a:stretch>
      </xdr:blipFill>
      <xdr:spPr>
        <a:xfrm>
          <a:off x="2200275" y="65160525"/>
          <a:ext cx="2000250" cy="1183640"/>
        </a:xfrm>
        <a:prstGeom prst="rect">
          <a:avLst/>
        </a:prstGeom>
      </xdr:spPr>
    </xdr:pic>
    <xdr:clientData/>
  </xdr:oneCellAnchor>
  <xdr:oneCellAnchor>
    <xdr:from>
      <xdr:col>2</xdr:col>
      <xdr:colOff>0</xdr:colOff>
      <xdr:row>58</xdr:row>
      <xdr:rowOff>0</xdr:rowOff>
    </xdr:from>
    <xdr:ext cx="2000250" cy="1184081"/>
    <xdr:pic>
      <xdr:nvPicPr>
        <xdr:cNvPr id="58" name="Picture 57" descr="D:\PatenticsClient64\patentics\Fulltext\figure\CN\11183\2738A-f.gif"/>
        <xdr:cNvPicPr>
          <a:picLocks noChangeAspect="1"/>
        </xdr:cNvPicPr>
      </xdr:nvPicPr>
      <xdr:blipFill>
        <a:blip r:embed="rId54" cstate="print"/>
        <a:stretch>
          <a:fillRect/>
        </a:stretch>
      </xdr:blipFill>
      <xdr:spPr>
        <a:xfrm>
          <a:off x="2200275" y="66334005"/>
          <a:ext cx="2000250" cy="1183640"/>
        </a:xfrm>
        <a:prstGeom prst="rect">
          <a:avLst/>
        </a:prstGeom>
      </xdr:spPr>
    </xdr:pic>
    <xdr:clientData/>
  </xdr:oneCellAnchor>
  <xdr:oneCellAnchor>
    <xdr:from>
      <xdr:col>2</xdr:col>
      <xdr:colOff>0</xdr:colOff>
      <xdr:row>59</xdr:row>
      <xdr:rowOff>0</xdr:rowOff>
    </xdr:from>
    <xdr:ext cx="2000250" cy="1184081"/>
    <xdr:pic>
      <xdr:nvPicPr>
        <xdr:cNvPr id="59" name="Picture 58" descr="D:\PatenticsClient64\patentics\Fulltext\figure\CN\11183\2737A-f.gif"/>
        <xdr:cNvPicPr>
          <a:picLocks noChangeAspect="1"/>
        </xdr:cNvPicPr>
      </xdr:nvPicPr>
      <xdr:blipFill>
        <a:blip r:embed="rId55" cstate="print"/>
        <a:stretch>
          <a:fillRect/>
        </a:stretch>
      </xdr:blipFill>
      <xdr:spPr>
        <a:xfrm>
          <a:off x="2200275" y="67507485"/>
          <a:ext cx="2000250" cy="1183640"/>
        </a:xfrm>
        <a:prstGeom prst="rect">
          <a:avLst/>
        </a:prstGeom>
      </xdr:spPr>
    </xdr:pic>
    <xdr:clientData/>
  </xdr:oneCellAnchor>
  <xdr:oneCellAnchor>
    <xdr:from>
      <xdr:col>2</xdr:col>
      <xdr:colOff>0</xdr:colOff>
      <xdr:row>60</xdr:row>
      <xdr:rowOff>0</xdr:rowOff>
    </xdr:from>
    <xdr:ext cx="2000250" cy="1184081"/>
    <xdr:pic>
      <xdr:nvPicPr>
        <xdr:cNvPr id="60" name="Picture 59" descr="D:\PatenticsClient64\patentics\Fulltext\figure\CN\11183\1543A-f.gif"/>
        <xdr:cNvPicPr>
          <a:picLocks noChangeAspect="1"/>
        </xdr:cNvPicPr>
      </xdr:nvPicPr>
      <xdr:blipFill>
        <a:blip r:embed="rId56" cstate="print"/>
        <a:stretch>
          <a:fillRect/>
        </a:stretch>
      </xdr:blipFill>
      <xdr:spPr>
        <a:xfrm>
          <a:off x="2200275" y="68680965"/>
          <a:ext cx="2000250" cy="1183640"/>
        </a:xfrm>
        <a:prstGeom prst="rect">
          <a:avLst/>
        </a:prstGeom>
      </xdr:spPr>
    </xdr:pic>
    <xdr:clientData/>
  </xdr:oneCellAnchor>
  <xdr:oneCellAnchor>
    <xdr:from>
      <xdr:col>2</xdr:col>
      <xdr:colOff>0</xdr:colOff>
      <xdr:row>61</xdr:row>
      <xdr:rowOff>0</xdr:rowOff>
    </xdr:from>
    <xdr:ext cx="2000250" cy="1184081"/>
    <xdr:pic>
      <xdr:nvPicPr>
        <xdr:cNvPr id="61" name="Picture 60" descr="D:\PatenticsClient64\patentics\Fulltext\figure\CN\11183\2356A-f.gif"/>
        <xdr:cNvPicPr>
          <a:picLocks noChangeAspect="1"/>
        </xdr:cNvPicPr>
      </xdr:nvPicPr>
      <xdr:blipFill>
        <a:blip r:embed="rId57" cstate="print"/>
        <a:stretch>
          <a:fillRect/>
        </a:stretch>
      </xdr:blipFill>
      <xdr:spPr>
        <a:xfrm>
          <a:off x="2200275" y="69854445"/>
          <a:ext cx="2000250" cy="1183640"/>
        </a:xfrm>
        <a:prstGeom prst="rect">
          <a:avLst/>
        </a:prstGeom>
      </xdr:spPr>
    </xdr:pic>
    <xdr:clientData/>
  </xdr:oneCellAnchor>
  <xdr:oneCellAnchor>
    <xdr:from>
      <xdr:col>2</xdr:col>
      <xdr:colOff>0</xdr:colOff>
      <xdr:row>62</xdr:row>
      <xdr:rowOff>0</xdr:rowOff>
    </xdr:from>
    <xdr:ext cx="2000250" cy="1184081"/>
    <xdr:pic>
      <xdr:nvPicPr>
        <xdr:cNvPr id="62" name="Picture 61" descr="D:\PatenticsClient64\patentics\Fulltext\figure\CN\11183\1539A-f.gif"/>
        <xdr:cNvPicPr>
          <a:picLocks noChangeAspect="1"/>
        </xdr:cNvPicPr>
      </xdr:nvPicPr>
      <xdr:blipFill>
        <a:blip r:embed="rId58" cstate="print"/>
        <a:stretch>
          <a:fillRect/>
        </a:stretch>
      </xdr:blipFill>
      <xdr:spPr>
        <a:xfrm>
          <a:off x="2200275" y="71027925"/>
          <a:ext cx="2000250" cy="1183640"/>
        </a:xfrm>
        <a:prstGeom prst="rect">
          <a:avLst/>
        </a:prstGeom>
      </xdr:spPr>
    </xdr:pic>
    <xdr:clientData/>
  </xdr:oneCellAnchor>
  <xdr:oneCellAnchor>
    <xdr:from>
      <xdr:col>2</xdr:col>
      <xdr:colOff>0</xdr:colOff>
      <xdr:row>63</xdr:row>
      <xdr:rowOff>0</xdr:rowOff>
    </xdr:from>
    <xdr:ext cx="2000250" cy="1184081"/>
    <xdr:pic>
      <xdr:nvPicPr>
        <xdr:cNvPr id="63" name="Picture 62" descr="D:\PatenticsClient64\patentics\Fulltext\figure\CN\11183\390A-f.gif"/>
        <xdr:cNvPicPr>
          <a:picLocks noChangeAspect="1"/>
        </xdr:cNvPicPr>
      </xdr:nvPicPr>
      <xdr:blipFill>
        <a:blip r:embed="rId59" cstate="print"/>
        <a:stretch>
          <a:fillRect/>
        </a:stretch>
      </xdr:blipFill>
      <xdr:spPr>
        <a:xfrm>
          <a:off x="2200275" y="72201405"/>
          <a:ext cx="2000250" cy="1183640"/>
        </a:xfrm>
        <a:prstGeom prst="rect">
          <a:avLst/>
        </a:prstGeom>
      </xdr:spPr>
    </xdr:pic>
    <xdr:clientData/>
  </xdr:oneCellAnchor>
  <xdr:oneCellAnchor>
    <xdr:from>
      <xdr:col>2</xdr:col>
      <xdr:colOff>0</xdr:colOff>
      <xdr:row>64</xdr:row>
      <xdr:rowOff>0</xdr:rowOff>
    </xdr:from>
    <xdr:ext cx="2000250" cy="1184081"/>
    <xdr:pic>
      <xdr:nvPicPr>
        <xdr:cNvPr id="64" name="Picture 63" descr="D:\PatenticsClient64\patentics\Fulltext\figure\CN\21169\8851U-f.gif"/>
        <xdr:cNvPicPr>
          <a:picLocks noChangeAspect="1"/>
        </xdr:cNvPicPr>
      </xdr:nvPicPr>
      <xdr:blipFill>
        <a:blip r:embed="rId60" cstate="print"/>
        <a:stretch>
          <a:fillRect/>
        </a:stretch>
      </xdr:blipFill>
      <xdr:spPr>
        <a:xfrm>
          <a:off x="2200275" y="73374885"/>
          <a:ext cx="2000250" cy="1183640"/>
        </a:xfrm>
        <a:prstGeom prst="rect">
          <a:avLst/>
        </a:prstGeom>
      </xdr:spPr>
    </xdr:pic>
    <xdr:clientData/>
  </xdr:oneCellAnchor>
  <xdr:oneCellAnchor>
    <xdr:from>
      <xdr:col>2</xdr:col>
      <xdr:colOff>0</xdr:colOff>
      <xdr:row>65</xdr:row>
      <xdr:rowOff>0</xdr:rowOff>
    </xdr:from>
    <xdr:ext cx="2000250" cy="1184081"/>
    <xdr:pic>
      <xdr:nvPicPr>
        <xdr:cNvPr id="65" name="Picture 64" descr="D:\PatenticsClient64\patentics\Fulltext\figure\CN\11178\3969A-f.gif"/>
        <xdr:cNvPicPr>
          <a:picLocks noChangeAspect="1"/>
        </xdr:cNvPicPr>
      </xdr:nvPicPr>
      <xdr:blipFill>
        <a:blip r:embed="rId61" cstate="print"/>
        <a:stretch>
          <a:fillRect/>
        </a:stretch>
      </xdr:blipFill>
      <xdr:spPr>
        <a:xfrm>
          <a:off x="2200275" y="74548365"/>
          <a:ext cx="2000250" cy="1183640"/>
        </a:xfrm>
        <a:prstGeom prst="rect">
          <a:avLst/>
        </a:prstGeom>
      </xdr:spPr>
    </xdr:pic>
    <xdr:clientData/>
  </xdr:oneCellAnchor>
  <xdr:oneCellAnchor>
    <xdr:from>
      <xdr:col>2</xdr:col>
      <xdr:colOff>0</xdr:colOff>
      <xdr:row>66</xdr:row>
      <xdr:rowOff>0</xdr:rowOff>
    </xdr:from>
    <xdr:ext cx="2000250" cy="1184081"/>
    <xdr:pic>
      <xdr:nvPicPr>
        <xdr:cNvPr id="66" name="Picture 65" descr="D:\PatenticsClient64\patentics\Fulltext\figure\CN\11173\8431A-f.gif"/>
        <xdr:cNvPicPr>
          <a:picLocks noChangeAspect="1"/>
        </xdr:cNvPicPr>
      </xdr:nvPicPr>
      <xdr:blipFill>
        <a:blip r:embed="rId62" cstate="print"/>
        <a:stretch>
          <a:fillRect/>
        </a:stretch>
      </xdr:blipFill>
      <xdr:spPr>
        <a:xfrm>
          <a:off x="2200275" y="75721845"/>
          <a:ext cx="2000250" cy="1183640"/>
        </a:xfrm>
        <a:prstGeom prst="rect">
          <a:avLst/>
        </a:prstGeom>
      </xdr:spPr>
    </xdr:pic>
    <xdr:clientData/>
  </xdr:oneCellAnchor>
  <xdr:oneCellAnchor>
    <xdr:from>
      <xdr:col>2</xdr:col>
      <xdr:colOff>0</xdr:colOff>
      <xdr:row>67</xdr:row>
      <xdr:rowOff>0</xdr:rowOff>
    </xdr:from>
    <xdr:ext cx="2000250" cy="1184081"/>
    <xdr:pic>
      <xdr:nvPicPr>
        <xdr:cNvPr id="67" name="Picture 66" descr="D:\PatenticsClient64\patentics\Fulltext\figure\CN\11173\8429A-f.gif"/>
        <xdr:cNvPicPr>
          <a:picLocks noChangeAspect="1"/>
        </xdr:cNvPicPr>
      </xdr:nvPicPr>
      <xdr:blipFill>
        <a:blip r:embed="rId63" cstate="print"/>
        <a:stretch>
          <a:fillRect/>
        </a:stretch>
      </xdr:blipFill>
      <xdr:spPr>
        <a:xfrm>
          <a:off x="2200275" y="76895325"/>
          <a:ext cx="2000250" cy="1183640"/>
        </a:xfrm>
        <a:prstGeom prst="rect">
          <a:avLst/>
        </a:prstGeom>
      </xdr:spPr>
    </xdr:pic>
    <xdr:clientData/>
  </xdr:oneCellAnchor>
  <xdr:oneCellAnchor>
    <xdr:from>
      <xdr:col>2</xdr:col>
      <xdr:colOff>0</xdr:colOff>
      <xdr:row>68</xdr:row>
      <xdr:rowOff>0</xdr:rowOff>
    </xdr:from>
    <xdr:ext cx="2000250" cy="1184081"/>
    <xdr:pic>
      <xdr:nvPicPr>
        <xdr:cNvPr id="68" name="Picture 67" descr="D:\PatenticsClient64\patentics\Fulltext\figure\CN\11172\3921A-f.gif"/>
        <xdr:cNvPicPr>
          <a:picLocks noChangeAspect="1"/>
        </xdr:cNvPicPr>
      </xdr:nvPicPr>
      <xdr:blipFill>
        <a:blip r:embed="rId64" cstate="print"/>
        <a:stretch>
          <a:fillRect/>
        </a:stretch>
      </xdr:blipFill>
      <xdr:spPr>
        <a:xfrm>
          <a:off x="2200275" y="78068805"/>
          <a:ext cx="2000250" cy="1183640"/>
        </a:xfrm>
        <a:prstGeom prst="rect">
          <a:avLst/>
        </a:prstGeom>
      </xdr:spPr>
    </xdr:pic>
    <xdr:clientData/>
  </xdr:oneCellAnchor>
  <xdr:oneCellAnchor>
    <xdr:from>
      <xdr:col>2</xdr:col>
      <xdr:colOff>0</xdr:colOff>
      <xdr:row>69</xdr:row>
      <xdr:rowOff>0</xdr:rowOff>
    </xdr:from>
    <xdr:ext cx="2000250" cy="1184081"/>
    <xdr:pic>
      <xdr:nvPicPr>
        <xdr:cNvPr id="69" name="Picture 68" descr="D:\PatenticsClient64\patentics\Fulltext\figure\CN\11172\3920A-f.gif"/>
        <xdr:cNvPicPr>
          <a:picLocks noChangeAspect="1"/>
        </xdr:cNvPicPr>
      </xdr:nvPicPr>
      <xdr:blipFill>
        <a:blip r:embed="rId64" cstate="print"/>
        <a:stretch>
          <a:fillRect/>
        </a:stretch>
      </xdr:blipFill>
      <xdr:spPr>
        <a:xfrm>
          <a:off x="2200275" y="79242285"/>
          <a:ext cx="2000250" cy="1183640"/>
        </a:xfrm>
        <a:prstGeom prst="rect">
          <a:avLst/>
        </a:prstGeom>
      </xdr:spPr>
    </xdr:pic>
    <xdr:clientData/>
  </xdr:oneCellAnchor>
  <xdr:oneCellAnchor>
    <xdr:from>
      <xdr:col>2</xdr:col>
      <xdr:colOff>0</xdr:colOff>
      <xdr:row>70</xdr:row>
      <xdr:rowOff>0</xdr:rowOff>
    </xdr:from>
    <xdr:ext cx="2000250" cy="1184081"/>
    <xdr:pic>
      <xdr:nvPicPr>
        <xdr:cNvPr id="70" name="Picture 69" descr="D:\PatenticsClient64\patentics\Fulltext\figure\CN\11172\3917A-f.gif"/>
        <xdr:cNvPicPr>
          <a:picLocks noChangeAspect="1"/>
        </xdr:cNvPicPr>
      </xdr:nvPicPr>
      <xdr:blipFill>
        <a:blip r:embed="rId65" cstate="print"/>
        <a:stretch>
          <a:fillRect/>
        </a:stretch>
      </xdr:blipFill>
      <xdr:spPr>
        <a:xfrm>
          <a:off x="2200275" y="80415765"/>
          <a:ext cx="2000250" cy="1183640"/>
        </a:xfrm>
        <a:prstGeom prst="rect">
          <a:avLst/>
        </a:prstGeom>
      </xdr:spPr>
    </xdr:pic>
    <xdr:clientData/>
  </xdr:oneCellAnchor>
  <xdr:oneCellAnchor>
    <xdr:from>
      <xdr:col>2</xdr:col>
      <xdr:colOff>0</xdr:colOff>
      <xdr:row>71</xdr:row>
      <xdr:rowOff>0</xdr:rowOff>
    </xdr:from>
    <xdr:ext cx="2000250" cy="1184081"/>
    <xdr:pic>
      <xdr:nvPicPr>
        <xdr:cNvPr id="71" name="Picture 70" descr="D:\PatenticsClient64\patentics\Fulltext\figure\CN\11172\3916A-f.gif"/>
        <xdr:cNvPicPr>
          <a:picLocks noChangeAspect="1"/>
        </xdr:cNvPicPr>
      </xdr:nvPicPr>
      <xdr:blipFill>
        <a:blip r:embed="rId66" cstate="print"/>
        <a:stretch>
          <a:fillRect/>
        </a:stretch>
      </xdr:blipFill>
      <xdr:spPr>
        <a:xfrm>
          <a:off x="2200275" y="81589245"/>
          <a:ext cx="2000250" cy="1183640"/>
        </a:xfrm>
        <a:prstGeom prst="rect">
          <a:avLst/>
        </a:prstGeom>
      </xdr:spPr>
    </xdr:pic>
    <xdr:clientData/>
  </xdr:oneCellAnchor>
  <xdr:oneCellAnchor>
    <xdr:from>
      <xdr:col>2</xdr:col>
      <xdr:colOff>0</xdr:colOff>
      <xdr:row>72</xdr:row>
      <xdr:rowOff>0</xdr:rowOff>
    </xdr:from>
    <xdr:ext cx="2000250" cy="1184081"/>
    <xdr:pic>
      <xdr:nvPicPr>
        <xdr:cNvPr id="72" name="Picture 71" descr="D:\PatenticsClient64\patentics\Fulltext\figure\CN\11172\3919A-f.gif"/>
        <xdr:cNvPicPr>
          <a:picLocks noChangeAspect="1"/>
        </xdr:cNvPicPr>
      </xdr:nvPicPr>
      <xdr:blipFill>
        <a:blip r:embed="rId67" cstate="print"/>
        <a:stretch>
          <a:fillRect/>
        </a:stretch>
      </xdr:blipFill>
      <xdr:spPr>
        <a:xfrm>
          <a:off x="2200275" y="82762725"/>
          <a:ext cx="2000250" cy="1183640"/>
        </a:xfrm>
        <a:prstGeom prst="rect">
          <a:avLst/>
        </a:prstGeom>
      </xdr:spPr>
    </xdr:pic>
    <xdr:clientData/>
  </xdr:oneCellAnchor>
  <xdr:oneCellAnchor>
    <xdr:from>
      <xdr:col>2</xdr:col>
      <xdr:colOff>0</xdr:colOff>
      <xdr:row>73</xdr:row>
      <xdr:rowOff>0</xdr:rowOff>
    </xdr:from>
    <xdr:ext cx="2000250" cy="1184081"/>
    <xdr:pic>
      <xdr:nvPicPr>
        <xdr:cNvPr id="73" name="Picture 72" descr="D:\PatenticsClient64\patentics\Fulltext\figure\CN\11169\4617A-f.gif"/>
        <xdr:cNvPicPr>
          <a:picLocks noChangeAspect="1"/>
        </xdr:cNvPicPr>
      </xdr:nvPicPr>
      <xdr:blipFill>
        <a:blip r:embed="rId68" cstate="print"/>
        <a:stretch>
          <a:fillRect/>
        </a:stretch>
      </xdr:blipFill>
      <xdr:spPr>
        <a:xfrm>
          <a:off x="2200275" y="83936205"/>
          <a:ext cx="2000250" cy="1183640"/>
        </a:xfrm>
        <a:prstGeom prst="rect">
          <a:avLst/>
        </a:prstGeom>
      </xdr:spPr>
    </xdr:pic>
    <xdr:clientData/>
  </xdr:oneCellAnchor>
  <xdr:oneCellAnchor>
    <xdr:from>
      <xdr:col>2</xdr:col>
      <xdr:colOff>0</xdr:colOff>
      <xdr:row>74</xdr:row>
      <xdr:rowOff>0</xdr:rowOff>
    </xdr:from>
    <xdr:ext cx="2000250" cy="1184081"/>
    <xdr:pic>
      <xdr:nvPicPr>
        <xdr:cNvPr id="74" name="Picture 73" descr="D:\PatenticsClient64\patentics\Fulltext\figure\CN\11165\1206A-f.gif"/>
        <xdr:cNvPicPr>
          <a:picLocks noChangeAspect="1"/>
        </xdr:cNvPicPr>
      </xdr:nvPicPr>
      <xdr:blipFill>
        <a:blip r:embed="rId69" cstate="print"/>
        <a:stretch>
          <a:fillRect/>
        </a:stretch>
      </xdr:blipFill>
      <xdr:spPr>
        <a:xfrm>
          <a:off x="2200275" y="85109685"/>
          <a:ext cx="2000250" cy="1183640"/>
        </a:xfrm>
        <a:prstGeom prst="rect">
          <a:avLst/>
        </a:prstGeom>
      </xdr:spPr>
    </xdr:pic>
    <xdr:clientData/>
  </xdr:oneCellAnchor>
  <xdr:oneCellAnchor>
    <xdr:from>
      <xdr:col>2</xdr:col>
      <xdr:colOff>0</xdr:colOff>
      <xdr:row>75</xdr:row>
      <xdr:rowOff>0</xdr:rowOff>
    </xdr:from>
    <xdr:ext cx="2000250" cy="1184081"/>
    <xdr:pic>
      <xdr:nvPicPr>
        <xdr:cNvPr id="75" name="Picture 74" descr="D:\PatenticsClient64\patentics\Fulltext\figure\CN\11165\1205A-f.gif"/>
        <xdr:cNvPicPr>
          <a:picLocks noChangeAspect="1"/>
        </xdr:cNvPicPr>
      </xdr:nvPicPr>
      <xdr:blipFill>
        <a:blip r:embed="rId70" cstate="print"/>
        <a:stretch>
          <a:fillRect/>
        </a:stretch>
      </xdr:blipFill>
      <xdr:spPr>
        <a:xfrm>
          <a:off x="2200275" y="86283165"/>
          <a:ext cx="2000250" cy="1183640"/>
        </a:xfrm>
        <a:prstGeom prst="rect">
          <a:avLst/>
        </a:prstGeom>
      </xdr:spPr>
    </xdr:pic>
    <xdr:clientData/>
  </xdr:oneCellAnchor>
  <xdr:oneCellAnchor>
    <xdr:from>
      <xdr:col>2</xdr:col>
      <xdr:colOff>0</xdr:colOff>
      <xdr:row>76</xdr:row>
      <xdr:rowOff>0</xdr:rowOff>
    </xdr:from>
    <xdr:ext cx="2000250" cy="1184081"/>
    <xdr:pic>
      <xdr:nvPicPr>
        <xdr:cNvPr id="76" name="Picture 75" descr="D:\PatenticsClient64\patentics\Fulltext\figure\CN\11165\1204A-f.gif"/>
        <xdr:cNvPicPr>
          <a:picLocks noChangeAspect="1"/>
        </xdr:cNvPicPr>
      </xdr:nvPicPr>
      <xdr:blipFill>
        <a:blip r:embed="rId71" cstate="print"/>
        <a:stretch>
          <a:fillRect/>
        </a:stretch>
      </xdr:blipFill>
      <xdr:spPr>
        <a:xfrm>
          <a:off x="2200275" y="87456645"/>
          <a:ext cx="2000250" cy="1183640"/>
        </a:xfrm>
        <a:prstGeom prst="rect">
          <a:avLst/>
        </a:prstGeom>
      </xdr:spPr>
    </xdr:pic>
    <xdr:clientData/>
  </xdr:oneCellAnchor>
  <xdr:oneCellAnchor>
    <xdr:from>
      <xdr:col>2</xdr:col>
      <xdr:colOff>0</xdr:colOff>
      <xdr:row>77</xdr:row>
      <xdr:rowOff>0</xdr:rowOff>
    </xdr:from>
    <xdr:ext cx="2000250" cy="1184081"/>
    <xdr:pic>
      <xdr:nvPicPr>
        <xdr:cNvPr id="77" name="Picture 76" descr="D:\PatenticsClient64\patentics\Fulltext\figure\CN\11165\1203A-f.gif"/>
        <xdr:cNvPicPr>
          <a:picLocks noChangeAspect="1"/>
        </xdr:cNvPicPr>
      </xdr:nvPicPr>
      <xdr:blipFill>
        <a:blip r:embed="rId72" cstate="print"/>
        <a:stretch>
          <a:fillRect/>
        </a:stretch>
      </xdr:blipFill>
      <xdr:spPr>
        <a:xfrm>
          <a:off x="2200275" y="88630125"/>
          <a:ext cx="2000250" cy="1183640"/>
        </a:xfrm>
        <a:prstGeom prst="rect">
          <a:avLst/>
        </a:prstGeom>
      </xdr:spPr>
    </xdr:pic>
    <xdr:clientData/>
  </xdr:oneCellAnchor>
  <xdr:oneCellAnchor>
    <xdr:from>
      <xdr:col>2</xdr:col>
      <xdr:colOff>0</xdr:colOff>
      <xdr:row>78</xdr:row>
      <xdr:rowOff>0</xdr:rowOff>
    </xdr:from>
    <xdr:ext cx="2000250" cy="1184081"/>
    <xdr:pic>
      <xdr:nvPicPr>
        <xdr:cNvPr id="78" name="Picture 77" descr="D:\PatenticsClient64\patentics\Fulltext\figure\CN\11165\1202A-f.gif"/>
        <xdr:cNvPicPr>
          <a:picLocks noChangeAspect="1"/>
        </xdr:cNvPicPr>
      </xdr:nvPicPr>
      <xdr:blipFill>
        <a:blip r:embed="rId73" cstate="print"/>
        <a:stretch>
          <a:fillRect/>
        </a:stretch>
      </xdr:blipFill>
      <xdr:spPr>
        <a:xfrm>
          <a:off x="2200275" y="89803605"/>
          <a:ext cx="2000250" cy="1183640"/>
        </a:xfrm>
        <a:prstGeom prst="rect">
          <a:avLst/>
        </a:prstGeom>
      </xdr:spPr>
    </xdr:pic>
    <xdr:clientData/>
  </xdr:oneCellAnchor>
  <xdr:oneCellAnchor>
    <xdr:from>
      <xdr:col>2</xdr:col>
      <xdr:colOff>0</xdr:colOff>
      <xdr:row>79</xdr:row>
      <xdr:rowOff>0</xdr:rowOff>
    </xdr:from>
    <xdr:ext cx="2000250" cy="1184081"/>
    <xdr:pic>
      <xdr:nvPicPr>
        <xdr:cNvPr id="79" name="Picture 78" descr="D:\PatenticsClient64\patentics\Fulltext\figure\CN\11165\1201A-f.gif"/>
        <xdr:cNvPicPr>
          <a:picLocks noChangeAspect="1"/>
        </xdr:cNvPicPr>
      </xdr:nvPicPr>
      <xdr:blipFill>
        <a:blip r:embed="rId74" cstate="print"/>
        <a:stretch>
          <a:fillRect/>
        </a:stretch>
      </xdr:blipFill>
      <xdr:spPr>
        <a:xfrm>
          <a:off x="2200275" y="90977085"/>
          <a:ext cx="2000250" cy="1183640"/>
        </a:xfrm>
        <a:prstGeom prst="rect">
          <a:avLst/>
        </a:prstGeom>
      </xdr:spPr>
    </xdr:pic>
    <xdr:clientData/>
  </xdr:oneCellAnchor>
  <xdr:oneCellAnchor>
    <xdr:from>
      <xdr:col>2</xdr:col>
      <xdr:colOff>0</xdr:colOff>
      <xdr:row>80</xdr:row>
      <xdr:rowOff>0</xdr:rowOff>
    </xdr:from>
    <xdr:ext cx="2000250" cy="1184081"/>
    <xdr:pic>
      <xdr:nvPicPr>
        <xdr:cNvPr id="80" name="Picture 79" descr="D:\PatenticsClient64\patentics\Fulltext\figure\CN\11165\1200A-f.gif"/>
        <xdr:cNvPicPr>
          <a:picLocks noChangeAspect="1"/>
        </xdr:cNvPicPr>
      </xdr:nvPicPr>
      <xdr:blipFill>
        <a:blip r:embed="rId75" cstate="print"/>
        <a:stretch>
          <a:fillRect/>
        </a:stretch>
      </xdr:blipFill>
      <xdr:spPr>
        <a:xfrm>
          <a:off x="2200275" y="92150565"/>
          <a:ext cx="2000250" cy="1183640"/>
        </a:xfrm>
        <a:prstGeom prst="rect">
          <a:avLst/>
        </a:prstGeom>
      </xdr:spPr>
    </xdr:pic>
    <xdr:clientData/>
  </xdr:oneCellAnchor>
  <xdr:oneCellAnchor>
    <xdr:from>
      <xdr:col>2</xdr:col>
      <xdr:colOff>0</xdr:colOff>
      <xdr:row>81</xdr:row>
      <xdr:rowOff>0</xdr:rowOff>
    </xdr:from>
    <xdr:ext cx="2000250" cy="1184081"/>
    <xdr:pic>
      <xdr:nvPicPr>
        <xdr:cNvPr id="81" name="Picture 80" descr="D:\PatenticsClient64\patentics\Fulltext\figure\CN\11165\1199A-f.gif"/>
        <xdr:cNvPicPr>
          <a:picLocks noChangeAspect="1"/>
        </xdr:cNvPicPr>
      </xdr:nvPicPr>
      <xdr:blipFill>
        <a:blip r:embed="rId76" cstate="print"/>
        <a:stretch>
          <a:fillRect/>
        </a:stretch>
      </xdr:blipFill>
      <xdr:spPr>
        <a:xfrm>
          <a:off x="2200275" y="93324045"/>
          <a:ext cx="2000250" cy="1183640"/>
        </a:xfrm>
        <a:prstGeom prst="rect">
          <a:avLst/>
        </a:prstGeom>
      </xdr:spPr>
    </xdr:pic>
    <xdr:clientData/>
  </xdr:oneCellAnchor>
  <xdr:oneCellAnchor>
    <xdr:from>
      <xdr:col>2</xdr:col>
      <xdr:colOff>0</xdr:colOff>
      <xdr:row>82</xdr:row>
      <xdr:rowOff>0</xdr:rowOff>
    </xdr:from>
    <xdr:ext cx="2000250" cy="1184081"/>
    <xdr:pic>
      <xdr:nvPicPr>
        <xdr:cNvPr id="82" name="Picture 81" descr="D:\PatenticsClient64\patentics\Fulltext\figure\CN\11162\6430A-f.gif"/>
        <xdr:cNvPicPr>
          <a:picLocks noChangeAspect="1"/>
        </xdr:cNvPicPr>
      </xdr:nvPicPr>
      <xdr:blipFill>
        <a:blip r:embed="rId77" cstate="print"/>
        <a:stretch>
          <a:fillRect/>
        </a:stretch>
      </xdr:blipFill>
      <xdr:spPr>
        <a:xfrm>
          <a:off x="2200275" y="94497525"/>
          <a:ext cx="2000250" cy="1183640"/>
        </a:xfrm>
        <a:prstGeom prst="rect">
          <a:avLst/>
        </a:prstGeom>
      </xdr:spPr>
    </xdr:pic>
    <xdr:clientData/>
  </xdr:oneCellAnchor>
  <xdr:oneCellAnchor>
    <xdr:from>
      <xdr:col>2</xdr:col>
      <xdr:colOff>0</xdr:colOff>
      <xdr:row>83</xdr:row>
      <xdr:rowOff>0</xdr:rowOff>
    </xdr:from>
    <xdr:ext cx="2000250" cy="1184081"/>
    <xdr:pic>
      <xdr:nvPicPr>
        <xdr:cNvPr id="83" name="Picture 82" descr="D:\PatenticsClient64\patentics\Fulltext\figure\CN\11158\2464A-f.gif"/>
        <xdr:cNvPicPr>
          <a:picLocks noChangeAspect="1"/>
        </xdr:cNvPicPr>
      </xdr:nvPicPr>
      <xdr:blipFill>
        <a:blip r:embed="rId78" cstate="print"/>
        <a:stretch>
          <a:fillRect/>
        </a:stretch>
      </xdr:blipFill>
      <xdr:spPr>
        <a:xfrm>
          <a:off x="2200275" y="95671005"/>
          <a:ext cx="2000250" cy="1183640"/>
        </a:xfrm>
        <a:prstGeom prst="rect">
          <a:avLst/>
        </a:prstGeom>
      </xdr:spPr>
    </xdr:pic>
    <xdr:clientData/>
  </xdr:oneCellAnchor>
  <xdr:oneCellAnchor>
    <xdr:from>
      <xdr:col>2</xdr:col>
      <xdr:colOff>0</xdr:colOff>
      <xdr:row>84</xdr:row>
      <xdr:rowOff>0</xdr:rowOff>
    </xdr:from>
    <xdr:ext cx="2000250" cy="1184081"/>
    <xdr:pic>
      <xdr:nvPicPr>
        <xdr:cNvPr id="84" name="Picture 83" descr="D:\PatenticsClient64\patentics\Fulltext\figure\CN\11158\866A-f.gif"/>
        <xdr:cNvPicPr>
          <a:picLocks noChangeAspect="1"/>
        </xdr:cNvPicPr>
      </xdr:nvPicPr>
      <xdr:blipFill>
        <a:blip r:embed="rId79" cstate="print"/>
        <a:stretch>
          <a:fillRect/>
        </a:stretch>
      </xdr:blipFill>
      <xdr:spPr>
        <a:xfrm>
          <a:off x="2200275" y="96844485"/>
          <a:ext cx="2000250" cy="1183640"/>
        </a:xfrm>
        <a:prstGeom prst="rect">
          <a:avLst/>
        </a:prstGeom>
      </xdr:spPr>
    </xdr:pic>
    <xdr:clientData/>
  </xdr:oneCellAnchor>
  <xdr:oneCellAnchor>
    <xdr:from>
      <xdr:col>2</xdr:col>
      <xdr:colOff>0</xdr:colOff>
      <xdr:row>85</xdr:row>
      <xdr:rowOff>0</xdr:rowOff>
    </xdr:from>
    <xdr:ext cx="2000250" cy="1184081"/>
    <xdr:pic>
      <xdr:nvPicPr>
        <xdr:cNvPr id="85" name="Picture 84" descr="D:\PatenticsClient64\patentics\Fulltext\figure\CN\11158\865A-f.gif"/>
        <xdr:cNvPicPr>
          <a:picLocks noChangeAspect="1"/>
        </xdr:cNvPicPr>
      </xdr:nvPicPr>
      <xdr:blipFill>
        <a:blip r:embed="rId80" cstate="print"/>
        <a:stretch>
          <a:fillRect/>
        </a:stretch>
      </xdr:blipFill>
      <xdr:spPr>
        <a:xfrm>
          <a:off x="2200275" y="98017965"/>
          <a:ext cx="2000250" cy="1183640"/>
        </a:xfrm>
        <a:prstGeom prst="rect">
          <a:avLst/>
        </a:prstGeom>
      </xdr:spPr>
    </xdr:pic>
    <xdr:clientData/>
  </xdr:oneCellAnchor>
  <xdr:oneCellAnchor>
    <xdr:from>
      <xdr:col>2</xdr:col>
      <xdr:colOff>0</xdr:colOff>
      <xdr:row>86</xdr:row>
      <xdr:rowOff>0</xdr:rowOff>
    </xdr:from>
    <xdr:ext cx="2000250" cy="1184081"/>
    <xdr:pic>
      <xdr:nvPicPr>
        <xdr:cNvPr id="86" name="Picture 85" descr="D:\PatenticsClient64\patentics\Fulltext\figure\CN\11158\864A-f.gif"/>
        <xdr:cNvPicPr>
          <a:picLocks noChangeAspect="1"/>
        </xdr:cNvPicPr>
      </xdr:nvPicPr>
      <xdr:blipFill>
        <a:blip r:embed="rId81" cstate="print"/>
        <a:stretch>
          <a:fillRect/>
        </a:stretch>
      </xdr:blipFill>
      <xdr:spPr>
        <a:xfrm>
          <a:off x="2200275" y="99191445"/>
          <a:ext cx="2000250" cy="1183640"/>
        </a:xfrm>
        <a:prstGeom prst="rect">
          <a:avLst/>
        </a:prstGeom>
      </xdr:spPr>
    </xdr:pic>
    <xdr:clientData/>
  </xdr:oneCellAnchor>
  <xdr:oneCellAnchor>
    <xdr:from>
      <xdr:col>2</xdr:col>
      <xdr:colOff>0</xdr:colOff>
      <xdr:row>87</xdr:row>
      <xdr:rowOff>0</xdr:rowOff>
    </xdr:from>
    <xdr:ext cx="2000250" cy="1184081"/>
    <xdr:pic>
      <xdr:nvPicPr>
        <xdr:cNvPr id="87" name="Picture 86" descr="D:\PatenticsClient64\patentics\Fulltext\figure\CN\11158\863A-f.gif"/>
        <xdr:cNvPicPr>
          <a:picLocks noChangeAspect="1"/>
        </xdr:cNvPicPr>
      </xdr:nvPicPr>
      <xdr:blipFill>
        <a:blip r:embed="rId80" cstate="print"/>
        <a:stretch>
          <a:fillRect/>
        </a:stretch>
      </xdr:blipFill>
      <xdr:spPr>
        <a:xfrm>
          <a:off x="2200275" y="100364925"/>
          <a:ext cx="2000250" cy="1183640"/>
        </a:xfrm>
        <a:prstGeom prst="rect">
          <a:avLst/>
        </a:prstGeom>
      </xdr:spPr>
    </xdr:pic>
    <xdr:clientData/>
  </xdr:oneCellAnchor>
  <xdr:oneCellAnchor>
    <xdr:from>
      <xdr:col>2</xdr:col>
      <xdr:colOff>0</xdr:colOff>
      <xdr:row>88</xdr:row>
      <xdr:rowOff>0</xdr:rowOff>
    </xdr:from>
    <xdr:ext cx="2000250" cy="1184081"/>
    <xdr:pic>
      <xdr:nvPicPr>
        <xdr:cNvPr id="88" name="Picture 87" descr="D:\PatenticsClient64\patentics\Fulltext\figure\CN\11150\6384A-f.gif"/>
        <xdr:cNvPicPr>
          <a:picLocks noChangeAspect="1"/>
        </xdr:cNvPicPr>
      </xdr:nvPicPr>
      <xdr:blipFill>
        <a:blip r:embed="rId82" cstate="print"/>
        <a:stretch>
          <a:fillRect/>
        </a:stretch>
      </xdr:blipFill>
      <xdr:spPr>
        <a:xfrm>
          <a:off x="2200275" y="101538405"/>
          <a:ext cx="2000250" cy="1183640"/>
        </a:xfrm>
        <a:prstGeom prst="rect">
          <a:avLst/>
        </a:prstGeom>
      </xdr:spPr>
    </xdr:pic>
    <xdr:clientData/>
  </xdr:oneCellAnchor>
  <xdr:oneCellAnchor>
    <xdr:from>
      <xdr:col>2</xdr:col>
      <xdr:colOff>0</xdr:colOff>
      <xdr:row>89</xdr:row>
      <xdr:rowOff>0</xdr:rowOff>
    </xdr:from>
    <xdr:ext cx="2000250" cy="1184081"/>
    <xdr:pic>
      <xdr:nvPicPr>
        <xdr:cNvPr id="89" name="Picture 88" descr="D:\PatenticsClient64\patentics\Fulltext\figure\CN\11148\8116A-f.gif"/>
        <xdr:cNvPicPr>
          <a:picLocks noChangeAspect="1"/>
        </xdr:cNvPicPr>
      </xdr:nvPicPr>
      <xdr:blipFill>
        <a:blip r:embed="rId83" cstate="print"/>
        <a:stretch>
          <a:fillRect/>
        </a:stretch>
      </xdr:blipFill>
      <xdr:spPr>
        <a:xfrm>
          <a:off x="2200275" y="102711885"/>
          <a:ext cx="2000250" cy="1183640"/>
        </a:xfrm>
        <a:prstGeom prst="rect">
          <a:avLst/>
        </a:prstGeom>
      </xdr:spPr>
    </xdr:pic>
    <xdr:clientData/>
  </xdr:oneCellAnchor>
  <xdr:oneCellAnchor>
    <xdr:from>
      <xdr:col>2</xdr:col>
      <xdr:colOff>0</xdr:colOff>
      <xdr:row>90</xdr:row>
      <xdr:rowOff>0</xdr:rowOff>
    </xdr:from>
    <xdr:ext cx="2000250" cy="1184081"/>
    <xdr:pic>
      <xdr:nvPicPr>
        <xdr:cNvPr id="90" name="Picture 89" descr="D:\PatenticsClient64\patentics\Fulltext\figure\CN\11148\8963A-f.gif"/>
        <xdr:cNvPicPr>
          <a:picLocks noChangeAspect="1"/>
        </xdr:cNvPicPr>
      </xdr:nvPicPr>
      <xdr:blipFill>
        <a:blip r:embed="rId84" cstate="print"/>
        <a:stretch>
          <a:fillRect/>
        </a:stretch>
      </xdr:blipFill>
      <xdr:spPr>
        <a:xfrm>
          <a:off x="2200275" y="103885365"/>
          <a:ext cx="2000250" cy="1183640"/>
        </a:xfrm>
        <a:prstGeom prst="rect">
          <a:avLst/>
        </a:prstGeom>
      </xdr:spPr>
    </xdr:pic>
    <xdr:clientData/>
  </xdr:oneCellAnchor>
  <xdr:oneCellAnchor>
    <xdr:from>
      <xdr:col>2</xdr:col>
      <xdr:colOff>0</xdr:colOff>
      <xdr:row>91</xdr:row>
      <xdr:rowOff>0</xdr:rowOff>
    </xdr:from>
    <xdr:ext cx="2000250" cy="1184081"/>
    <xdr:pic>
      <xdr:nvPicPr>
        <xdr:cNvPr id="91" name="Picture 90" descr="D:\PatenticsClient64\patentics\Fulltext\figure\CN\11148\8976A-f.gif"/>
        <xdr:cNvPicPr>
          <a:picLocks noChangeAspect="1"/>
        </xdr:cNvPicPr>
      </xdr:nvPicPr>
      <xdr:blipFill>
        <a:blip r:embed="rId85" cstate="print"/>
        <a:stretch>
          <a:fillRect/>
        </a:stretch>
      </xdr:blipFill>
      <xdr:spPr>
        <a:xfrm>
          <a:off x="2200275" y="105058845"/>
          <a:ext cx="2000250" cy="1183640"/>
        </a:xfrm>
        <a:prstGeom prst="rect">
          <a:avLst/>
        </a:prstGeom>
      </xdr:spPr>
    </xdr:pic>
    <xdr:clientData/>
  </xdr:oneCellAnchor>
  <xdr:oneCellAnchor>
    <xdr:from>
      <xdr:col>2</xdr:col>
      <xdr:colOff>0</xdr:colOff>
      <xdr:row>92</xdr:row>
      <xdr:rowOff>0</xdr:rowOff>
    </xdr:from>
    <xdr:ext cx="2000250" cy="1184081"/>
    <xdr:pic>
      <xdr:nvPicPr>
        <xdr:cNvPr id="92" name="Picture 91" descr="D:\PatenticsClient64\patentics\Fulltext\figure\CN\11146\1326A-f.gif"/>
        <xdr:cNvPicPr>
          <a:picLocks noChangeAspect="1"/>
        </xdr:cNvPicPr>
      </xdr:nvPicPr>
      <xdr:blipFill>
        <a:blip r:embed="rId86" cstate="print"/>
        <a:stretch>
          <a:fillRect/>
        </a:stretch>
      </xdr:blipFill>
      <xdr:spPr>
        <a:xfrm>
          <a:off x="2200275" y="106232325"/>
          <a:ext cx="2000250" cy="1183640"/>
        </a:xfrm>
        <a:prstGeom prst="rect">
          <a:avLst/>
        </a:prstGeom>
      </xdr:spPr>
    </xdr:pic>
    <xdr:clientData/>
  </xdr:oneCellAnchor>
  <xdr:oneCellAnchor>
    <xdr:from>
      <xdr:col>2</xdr:col>
      <xdr:colOff>0</xdr:colOff>
      <xdr:row>93</xdr:row>
      <xdr:rowOff>0</xdr:rowOff>
    </xdr:from>
    <xdr:ext cx="2000250" cy="1184081"/>
    <xdr:pic>
      <xdr:nvPicPr>
        <xdr:cNvPr id="93" name="Picture 92" descr="D:\PatenticsClient64\patentics\Fulltext\figure\CN\11146\1316A-f.gif"/>
        <xdr:cNvPicPr>
          <a:picLocks noChangeAspect="1"/>
        </xdr:cNvPicPr>
      </xdr:nvPicPr>
      <xdr:blipFill>
        <a:blip r:embed="rId86" cstate="print"/>
        <a:stretch>
          <a:fillRect/>
        </a:stretch>
      </xdr:blipFill>
      <xdr:spPr>
        <a:xfrm>
          <a:off x="2200275" y="107405805"/>
          <a:ext cx="2000250" cy="1183640"/>
        </a:xfrm>
        <a:prstGeom prst="rect">
          <a:avLst/>
        </a:prstGeom>
      </xdr:spPr>
    </xdr:pic>
    <xdr:clientData/>
  </xdr:oneCellAnchor>
  <xdr:oneCellAnchor>
    <xdr:from>
      <xdr:col>2</xdr:col>
      <xdr:colOff>0</xdr:colOff>
      <xdr:row>94</xdr:row>
      <xdr:rowOff>0</xdr:rowOff>
    </xdr:from>
    <xdr:ext cx="2000250" cy="1184081"/>
    <xdr:pic>
      <xdr:nvPicPr>
        <xdr:cNvPr id="94" name="Picture 93" descr="D:\PatenticsClient64\patentics\Fulltext\figure\CN\11146\1315A-f.gif"/>
        <xdr:cNvPicPr>
          <a:picLocks noChangeAspect="1"/>
        </xdr:cNvPicPr>
      </xdr:nvPicPr>
      <xdr:blipFill>
        <a:blip r:embed="rId87" cstate="print"/>
        <a:stretch>
          <a:fillRect/>
        </a:stretch>
      </xdr:blipFill>
      <xdr:spPr>
        <a:xfrm>
          <a:off x="2200275" y="108579285"/>
          <a:ext cx="2000250" cy="1183640"/>
        </a:xfrm>
        <a:prstGeom prst="rect">
          <a:avLst/>
        </a:prstGeom>
      </xdr:spPr>
    </xdr:pic>
    <xdr:clientData/>
  </xdr:oneCellAnchor>
  <xdr:oneCellAnchor>
    <xdr:from>
      <xdr:col>2</xdr:col>
      <xdr:colOff>0</xdr:colOff>
      <xdr:row>95</xdr:row>
      <xdr:rowOff>0</xdr:rowOff>
    </xdr:from>
    <xdr:ext cx="2000250" cy="1184081"/>
    <xdr:pic>
      <xdr:nvPicPr>
        <xdr:cNvPr id="95" name="Picture 94" descr="D:\PatenticsClient64\patentics\Fulltext\figure\CN\11146\1314A-f.gif"/>
        <xdr:cNvPicPr>
          <a:picLocks noChangeAspect="1"/>
        </xdr:cNvPicPr>
      </xdr:nvPicPr>
      <xdr:blipFill>
        <a:blip r:embed="rId87" cstate="print"/>
        <a:stretch>
          <a:fillRect/>
        </a:stretch>
      </xdr:blipFill>
      <xdr:spPr>
        <a:xfrm>
          <a:off x="2200275" y="109752765"/>
          <a:ext cx="2000250" cy="1183640"/>
        </a:xfrm>
        <a:prstGeom prst="rect">
          <a:avLst/>
        </a:prstGeom>
      </xdr:spPr>
    </xdr:pic>
    <xdr:clientData/>
  </xdr:oneCellAnchor>
  <xdr:oneCellAnchor>
    <xdr:from>
      <xdr:col>2</xdr:col>
      <xdr:colOff>0</xdr:colOff>
      <xdr:row>96</xdr:row>
      <xdr:rowOff>0</xdr:rowOff>
    </xdr:from>
    <xdr:ext cx="2000250" cy="1184081"/>
    <xdr:pic>
      <xdr:nvPicPr>
        <xdr:cNvPr id="96" name="Picture 95" descr="D:\PatenticsClient64\patentics\Fulltext\figure\CN\11146\1296A-f.gif"/>
        <xdr:cNvPicPr>
          <a:picLocks noChangeAspect="1"/>
        </xdr:cNvPicPr>
      </xdr:nvPicPr>
      <xdr:blipFill>
        <a:blip r:embed="rId88" cstate="print"/>
        <a:stretch>
          <a:fillRect/>
        </a:stretch>
      </xdr:blipFill>
      <xdr:spPr>
        <a:xfrm>
          <a:off x="2200275" y="110926245"/>
          <a:ext cx="2000250" cy="1183640"/>
        </a:xfrm>
        <a:prstGeom prst="rect">
          <a:avLst/>
        </a:prstGeom>
      </xdr:spPr>
    </xdr:pic>
    <xdr:clientData/>
  </xdr:oneCellAnchor>
  <xdr:oneCellAnchor>
    <xdr:from>
      <xdr:col>2</xdr:col>
      <xdr:colOff>0</xdr:colOff>
      <xdr:row>97</xdr:row>
      <xdr:rowOff>0</xdr:rowOff>
    </xdr:from>
    <xdr:ext cx="2000250" cy="1184081"/>
    <xdr:pic>
      <xdr:nvPicPr>
        <xdr:cNvPr id="97" name="Picture 96" descr="D:\PatenticsClient64\patentics\Fulltext\figure\CN\11141\5007A-f.gif"/>
        <xdr:cNvPicPr>
          <a:picLocks noChangeAspect="1"/>
        </xdr:cNvPicPr>
      </xdr:nvPicPr>
      <xdr:blipFill>
        <a:blip r:embed="rId89" cstate="print"/>
        <a:stretch>
          <a:fillRect/>
        </a:stretch>
      </xdr:blipFill>
      <xdr:spPr>
        <a:xfrm>
          <a:off x="2200275" y="112099725"/>
          <a:ext cx="2000250" cy="1183640"/>
        </a:xfrm>
        <a:prstGeom prst="rect">
          <a:avLst/>
        </a:prstGeom>
      </xdr:spPr>
    </xdr:pic>
    <xdr:clientData/>
  </xdr:oneCellAnchor>
  <xdr:oneCellAnchor>
    <xdr:from>
      <xdr:col>2</xdr:col>
      <xdr:colOff>0</xdr:colOff>
      <xdr:row>98</xdr:row>
      <xdr:rowOff>0</xdr:rowOff>
    </xdr:from>
    <xdr:ext cx="2000250" cy="1184081"/>
    <xdr:pic>
      <xdr:nvPicPr>
        <xdr:cNvPr id="98" name="Picture 97" descr="D:\PatenticsClient64\patentics\Fulltext\figure\CN\11138\2835A-f.gif"/>
        <xdr:cNvPicPr>
          <a:picLocks noChangeAspect="1"/>
        </xdr:cNvPicPr>
      </xdr:nvPicPr>
      <xdr:blipFill>
        <a:blip r:embed="rId90" cstate="print"/>
        <a:stretch>
          <a:fillRect/>
        </a:stretch>
      </xdr:blipFill>
      <xdr:spPr>
        <a:xfrm>
          <a:off x="2200275" y="113273205"/>
          <a:ext cx="2000250" cy="1183640"/>
        </a:xfrm>
        <a:prstGeom prst="rect">
          <a:avLst/>
        </a:prstGeom>
      </xdr:spPr>
    </xdr:pic>
    <xdr:clientData/>
  </xdr:oneCellAnchor>
  <xdr:oneCellAnchor>
    <xdr:from>
      <xdr:col>2</xdr:col>
      <xdr:colOff>0</xdr:colOff>
      <xdr:row>99</xdr:row>
      <xdr:rowOff>0</xdr:rowOff>
    </xdr:from>
    <xdr:ext cx="2000250" cy="1184081"/>
    <xdr:pic>
      <xdr:nvPicPr>
        <xdr:cNvPr id="99" name="Picture 98" descr="D:\PatenticsClient64\patentics\Fulltext\figure\CN\11138\2864A-f.gif"/>
        <xdr:cNvPicPr>
          <a:picLocks noChangeAspect="1"/>
        </xdr:cNvPicPr>
      </xdr:nvPicPr>
      <xdr:blipFill>
        <a:blip r:embed="rId91" cstate="print"/>
        <a:stretch>
          <a:fillRect/>
        </a:stretch>
      </xdr:blipFill>
      <xdr:spPr>
        <a:xfrm>
          <a:off x="2200275" y="114446685"/>
          <a:ext cx="2000250" cy="1183640"/>
        </a:xfrm>
        <a:prstGeom prst="rect">
          <a:avLst/>
        </a:prstGeom>
      </xdr:spPr>
    </xdr:pic>
    <xdr:clientData/>
  </xdr:oneCellAnchor>
  <xdr:oneCellAnchor>
    <xdr:from>
      <xdr:col>2</xdr:col>
      <xdr:colOff>0</xdr:colOff>
      <xdr:row>100</xdr:row>
      <xdr:rowOff>0</xdr:rowOff>
    </xdr:from>
    <xdr:ext cx="2000250" cy="1184081"/>
    <xdr:pic>
      <xdr:nvPicPr>
        <xdr:cNvPr id="100" name="Picture 99" descr="D:\PatenticsClient64\patentics\Fulltext\figure\CN\11138\2848A-f.gif"/>
        <xdr:cNvPicPr>
          <a:picLocks noChangeAspect="1"/>
        </xdr:cNvPicPr>
      </xdr:nvPicPr>
      <xdr:blipFill>
        <a:blip r:embed="rId92" cstate="print"/>
        <a:stretch>
          <a:fillRect/>
        </a:stretch>
      </xdr:blipFill>
      <xdr:spPr>
        <a:xfrm>
          <a:off x="2200275" y="115620165"/>
          <a:ext cx="2000250" cy="1183640"/>
        </a:xfrm>
        <a:prstGeom prst="rect">
          <a:avLst/>
        </a:prstGeom>
      </xdr:spPr>
    </xdr:pic>
    <xdr:clientData/>
  </xdr:oneCellAnchor>
  <xdr:oneCellAnchor>
    <xdr:from>
      <xdr:col>2</xdr:col>
      <xdr:colOff>0</xdr:colOff>
      <xdr:row>101</xdr:row>
      <xdr:rowOff>0</xdr:rowOff>
    </xdr:from>
    <xdr:ext cx="2000250" cy="1184081"/>
    <xdr:pic>
      <xdr:nvPicPr>
        <xdr:cNvPr id="101" name="Picture 100" descr="D:\PatenticsClient64\patentics\Fulltext\figure\CN\11135\3589A-f.gif"/>
        <xdr:cNvPicPr>
          <a:picLocks noChangeAspect="1"/>
        </xdr:cNvPicPr>
      </xdr:nvPicPr>
      <xdr:blipFill>
        <a:blip r:embed="rId93" cstate="print"/>
        <a:stretch>
          <a:fillRect/>
        </a:stretch>
      </xdr:blipFill>
      <xdr:spPr>
        <a:xfrm>
          <a:off x="2200275" y="116793645"/>
          <a:ext cx="2000250" cy="1183640"/>
        </a:xfrm>
        <a:prstGeom prst="rect">
          <a:avLst/>
        </a:prstGeom>
      </xdr:spPr>
    </xdr:pic>
    <xdr:clientData/>
  </xdr:oneCellAnchor>
  <xdr:oneCellAnchor>
    <xdr:from>
      <xdr:col>2</xdr:col>
      <xdr:colOff>0</xdr:colOff>
      <xdr:row>102</xdr:row>
      <xdr:rowOff>0</xdr:rowOff>
    </xdr:from>
    <xdr:ext cx="2000250" cy="1184081"/>
    <xdr:pic>
      <xdr:nvPicPr>
        <xdr:cNvPr id="102" name="Picture 101" descr="D:\PatenticsClient64\patentics\Fulltext\figure\CN\11135\3588A-f.gif"/>
        <xdr:cNvPicPr>
          <a:picLocks noChangeAspect="1"/>
        </xdr:cNvPicPr>
      </xdr:nvPicPr>
      <xdr:blipFill>
        <a:blip r:embed="rId94" cstate="print"/>
        <a:stretch>
          <a:fillRect/>
        </a:stretch>
      </xdr:blipFill>
      <xdr:spPr>
        <a:xfrm>
          <a:off x="2200275" y="117967125"/>
          <a:ext cx="2000250" cy="1183640"/>
        </a:xfrm>
        <a:prstGeom prst="rect">
          <a:avLst/>
        </a:prstGeom>
      </xdr:spPr>
    </xdr:pic>
    <xdr:clientData/>
  </xdr:oneCellAnchor>
  <xdr:oneCellAnchor>
    <xdr:from>
      <xdr:col>2</xdr:col>
      <xdr:colOff>0</xdr:colOff>
      <xdr:row>103</xdr:row>
      <xdr:rowOff>0</xdr:rowOff>
    </xdr:from>
    <xdr:ext cx="2000250" cy="1184081"/>
    <xdr:pic>
      <xdr:nvPicPr>
        <xdr:cNvPr id="103" name="Picture 102" descr="D:\PatenticsClient64\patentics\Fulltext\figure\CN\11135\3598A-f.gif"/>
        <xdr:cNvPicPr>
          <a:picLocks noChangeAspect="1"/>
        </xdr:cNvPicPr>
      </xdr:nvPicPr>
      <xdr:blipFill>
        <a:blip r:embed="rId95" cstate="print"/>
        <a:stretch>
          <a:fillRect/>
        </a:stretch>
      </xdr:blipFill>
      <xdr:spPr>
        <a:xfrm>
          <a:off x="2200275" y="119140605"/>
          <a:ext cx="2000250" cy="1183640"/>
        </a:xfrm>
        <a:prstGeom prst="rect">
          <a:avLst/>
        </a:prstGeom>
      </xdr:spPr>
    </xdr:pic>
    <xdr:clientData/>
  </xdr:oneCellAnchor>
  <xdr:oneCellAnchor>
    <xdr:from>
      <xdr:col>2</xdr:col>
      <xdr:colOff>0</xdr:colOff>
      <xdr:row>104</xdr:row>
      <xdr:rowOff>0</xdr:rowOff>
    </xdr:from>
    <xdr:ext cx="2000250" cy="1184081"/>
    <xdr:pic>
      <xdr:nvPicPr>
        <xdr:cNvPr id="104" name="Picture 103" descr="D:\PatenticsClient64\patentics\Fulltext\figure\CN\11135\3591A-f.gif"/>
        <xdr:cNvPicPr>
          <a:picLocks noChangeAspect="1"/>
        </xdr:cNvPicPr>
      </xdr:nvPicPr>
      <xdr:blipFill>
        <a:blip r:embed="rId96" cstate="print"/>
        <a:stretch>
          <a:fillRect/>
        </a:stretch>
      </xdr:blipFill>
      <xdr:spPr>
        <a:xfrm>
          <a:off x="2200275" y="120314085"/>
          <a:ext cx="2000250" cy="1183640"/>
        </a:xfrm>
        <a:prstGeom prst="rect">
          <a:avLst/>
        </a:prstGeom>
      </xdr:spPr>
    </xdr:pic>
    <xdr:clientData/>
  </xdr:oneCellAnchor>
  <xdr:oneCellAnchor>
    <xdr:from>
      <xdr:col>2</xdr:col>
      <xdr:colOff>0</xdr:colOff>
      <xdr:row>105</xdr:row>
      <xdr:rowOff>0</xdr:rowOff>
    </xdr:from>
    <xdr:ext cx="2000250" cy="1184081"/>
    <xdr:pic>
      <xdr:nvPicPr>
        <xdr:cNvPr id="105" name="Picture 104" descr="D:\PatenticsClient64\patentics\Fulltext\figure\CN\11134\200A-f.gif"/>
        <xdr:cNvPicPr>
          <a:picLocks noChangeAspect="1"/>
        </xdr:cNvPicPr>
      </xdr:nvPicPr>
      <xdr:blipFill>
        <a:blip r:embed="rId97" cstate="print"/>
        <a:stretch>
          <a:fillRect/>
        </a:stretch>
      </xdr:blipFill>
      <xdr:spPr>
        <a:xfrm>
          <a:off x="2200275" y="121487565"/>
          <a:ext cx="2000250" cy="1183640"/>
        </a:xfrm>
        <a:prstGeom prst="rect">
          <a:avLst/>
        </a:prstGeom>
      </xdr:spPr>
    </xdr:pic>
    <xdr:clientData/>
  </xdr:oneCellAnchor>
  <xdr:oneCellAnchor>
    <xdr:from>
      <xdr:col>2</xdr:col>
      <xdr:colOff>0</xdr:colOff>
      <xdr:row>106</xdr:row>
      <xdr:rowOff>0</xdr:rowOff>
    </xdr:from>
    <xdr:ext cx="2000250" cy="1184081"/>
    <xdr:pic>
      <xdr:nvPicPr>
        <xdr:cNvPr id="106" name="Picture 105" descr="D:\PatenticsClient64\patentics\Fulltext\figure\CN\11133\8776A-f.gif"/>
        <xdr:cNvPicPr>
          <a:picLocks noChangeAspect="1"/>
        </xdr:cNvPicPr>
      </xdr:nvPicPr>
      <xdr:blipFill>
        <a:blip r:embed="rId98" cstate="print"/>
        <a:stretch>
          <a:fillRect/>
        </a:stretch>
      </xdr:blipFill>
      <xdr:spPr>
        <a:xfrm>
          <a:off x="2200275" y="122661045"/>
          <a:ext cx="2000250" cy="1183640"/>
        </a:xfrm>
        <a:prstGeom prst="rect">
          <a:avLst/>
        </a:prstGeom>
      </xdr:spPr>
    </xdr:pic>
    <xdr:clientData/>
  </xdr:oneCellAnchor>
  <xdr:oneCellAnchor>
    <xdr:from>
      <xdr:col>2</xdr:col>
      <xdr:colOff>0</xdr:colOff>
      <xdr:row>107</xdr:row>
      <xdr:rowOff>0</xdr:rowOff>
    </xdr:from>
    <xdr:ext cx="2000250" cy="1184081"/>
    <xdr:pic>
      <xdr:nvPicPr>
        <xdr:cNvPr id="107" name="Picture 106" descr="D:\PatenticsClient64\patentics\Fulltext\figure\CN\11133\8695A-f.gif"/>
        <xdr:cNvPicPr>
          <a:picLocks noChangeAspect="1"/>
        </xdr:cNvPicPr>
      </xdr:nvPicPr>
      <xdr:blipFill>
        <a:blip r:embed="rId99" cstate="print"/>
        <a:stretch>
          <a:fillRect/>
        </a:stretch>
      </xdr:blipFill>
      <xdr:spPr>
        <a:xfrm>
          <a:off x="2200275" y="123834525"/>
          <a:ext cx="2000250" cy="1183640"/>
        </a:xfrm>
        <a:prstGeom prst="rect">
          <a:avLst/>
        </a:prstGeom>
      </xdr:spPr>
    </xdr:pic>
    <xdr:clientData/>
  </xdr:oneCellAnchor>
  <xdr:oneCellAnchor>
    <xdr:from>
      <xdr:col>2</xdr:col>
      <xdr:colOff>0</xdr:colOff>
      <xdr:row>108</xdr:row>
      <xdr:rowOff>0</xdr:rowOff>
    </xdr:from>
    <xdr:ext cx="2000250" cy="1184081"/>
    <xdr:pic>
      <xdr:nvPicPr>
        <xdr:cNvPr id="108" name="Picture 107" descr="D:\PatenticsClient64\patentics\Fulltext\figure\CN\11131\904A-f.gif"/>
        <xdr:cNvPicPr>
          <a:picLocks noChangeAspect="1"/>
        </xdr:cNvPicPr>
      </xdr:nvPicPr>
      <xdr:blipFill>
        <a:blip r:embed="rId100" cstate="print"/>
        <a:stretch>
          <a:fillRect/>
        </a:stretch>
      </xdr:blipFill>
      <xdr:spPr>
        <a:xfrm>
          <a:off x="2200275" y="125008005"/>
          <a:ext cx="2000250" cy="1183640"/>
        </a:xfrm>
        <a:prstGeom prst="rect">
          <a:avLst/>
        </a:prstGeom>
      </xdr:spPr>
    </xdr:pic>
    <xdr:clientData/>
  </xdr:oneCellAnchor>
  <xdr:oneCellAnchor>
    <xdr:from>
      <xdr:col>2</xdr:col>
      <xdr:colOff>0</xdr:colOff>
      <xdr:row>109</xdr:row>
      <xdr:rowOff>0</xdr:rowOff>
    </xdr:from>
    <xdr:ext cx="2000250" cy="1184081"/>
    <xdr:pic>
      <xdr:nvPicPr>
        <xdr:cNvPr id="109" name="Picture 108" descr="D:\PatenticsClient64\patentics\Fulltext\figure\CN\11130\9486A-f.gif"/>
        <xdr:cNvPicPr>
          <a:picLocks noChangeAspect="1"/>
        </xdr:cNvPicPr>
      </xdr:nvPicPr>
      <xdr:blipFill>
        <a:blip r:embed="rId101" cstate="print"/>
        <a:stretch>
          <a:fillRect/>
        </a:stretch>
      </xdr:blipFill>
      <xdr:spPr>
        <a:xfrm>
          <a:off x="2200275" y="126181485"/>
          <a:ext cx="2000250" cy="1183640"/>
        </a:xfrm>
        <a:prstGeom prst="rect">
          <a:avLst/>
        </a:prstGeom>
      </xdr:spPr>
    </xdr:pic>
    <xdr:clientData/>
  </xdr:oneCellAnchor>
  <xdr:oneCellAnchor>
    <xdr:from>
      <xdr:col>2</xdr:col>
      <xdr:colOff>0</xdr:colOff>
      <xdr:row>110</xdr:row>
      <xdr:rowOff>0</xdr:rowOff>
    </xdr:from>
    <xdr:ext cx="2000250" cy="1184081"/>
    <xdr:pic>
      <xdr:nvPicPr>
        <xdr:cNvPr id="110" name="Picture 109" descr="D:\PatenticsClient64\patentics\Fulltext\figure\CN\11131\893A-f.gif"/>
        <xdr:cNvPicPr>
          <a:picLocks noChangeAspect="1"/>
        </xdr:cNvPicPr>
      </xdr:nvPicPr>
      <xdr:blipFill>
        <a:blip r:embed="rId102" cstate="print"/>
        <a:stretch>
          <a:fillRect/>
        </a:stretch>
      </xdr:blipFill>
      <xdr:spPr>
        <a:xfrm>
          <a:off x="2200275" y="127354965"/>
          <a:ext cx="2000250" cy="1183640"/>
        </a:xfrm>
        <a:prstGeom prst="rect">
          <a:avLst/>
        </a:prstGeom>
      </xdr:spPr>
    </xdr:pic>
    <xdr:clientData/>
  </xdr:oneCellAnchor>
  <xdr:oneCellAnchor>
    <xdr:from>
      <xdr:col>2</xdr:col>
      <xdr:colOff>0</xdr:colOff>
      <xdr:row>111</xdr:row>
      <xdr:rowOff>0</xdr:rowOff>
    </xdr:from>
    <xdr:ext cx="2000250" cy="1184081"/>
    <xdr:pic>
      <xdr:nvPicPr>
        <xdr:cNvPr id="111" name="Picture 110" descr="D:\PatenticsClient64\patentics\Fulltext\figure\CN\11129\1884A-f.gif"/>
        <xdr:cNvPicPr>
          <a:picLocks noChangeAspect="1"/>
        </xdr:cNvPicPr>
      </xdr:nvPicPr>
      <xdr:blipFill>
        <a:blip r:embed="rId103" cstate="print"/>
        <a:stretch>
          <a:fillRect/>
        </a:stretch>
      </xdr:blipFill>
      <xdr:spPr>
        <a:xfrm>
          <a:off x="2200275" y="128528445"/>
          <a:ext cx="2000250" cy="1183640"/>
        </a:xfrm>
        <a:prstGeom prst="rect">
          <a:avLst/>
        </a:prstGeom>
      </xdr:spPr>
    </xdr:pic>
    <xdr:clientData/>
  </xdr:oneCellAnchor>
  <xdr:oneCellAnchor>
    <xdr:from>
      <xdr:col>2</xdr:col>
      <xdr:colOff>0</xdr:colOff>
      <xdr:row>112</xdr:row>
      <xdr:rowOff>0</xdr:rowOff>
    </xdr:from>
    <xdr:ext cx="2000250" cy="1184081"/>
    <xdr:pic>
      <xdr:nvPicPr>
        <xdr:cNvPr id="112" name="Picture 111" descr="D:\PatenticsClient64\patentics\Fulltext\figure\CN\11129\1871A-f.gif"/>
        <xdr:cNvPicPr>
          <a:picLocks noChangeAspect="1"/>
        </xdr:cNvPicPr>
      </xdr:nvPicPr>
      <xdr:blipFill>
        <a:blip r:embed="rId104" cstate="print"/>
        <a:stretch>
          <a:fillRect/>
        </a:stretch>
      </xdr:blipFill>
      <xdr:spPr>
        <a:xfrm>
          <a:off x="2200275" y="129701925"/>
          <a:ext cx="2000250" cy="1183640"/>
        </a:xfrm>
        <a:prstGeom prst="rect">
          <a:avLst/>
        </a:prstGeom>
      </xdr:spPr>
    </xdr:pic>
    <xdr:clientData/>
  </xdr:oneCellAnchor>
  <xdr:oneCellAnchor>
    <xdr:from>
      <xdr:col>2</xdr:col>
      <xdr:colOff>0</xdr:colOff>
      <xdr:row>113</xdr:row>
      <xdr:rowOff>0</xdr:rowOff>
    </xdr:from>
    <xdr:ext cx="2000250" cy="1184081"/>
    <xdr:pic>
      <xdr:nvPicPr>
        <xdr:cNvPr id="113" name="Picture 112" descr="D:\PatenticsClient64\patentics\Fulltext\figure\CN\11125\8537A-f.gif"/>
        <xdr:cNvPicPr>
          <a:picLocks noChangeAspect="1"/>
        </xdr:cNvPicPr>
      </xdr:nvPicPr>
      <xdr:blipFill>
        <a:blip r:embed="rId105" cstate="print"/>
        <a:stretch>
          <a:fillRect/>
        </a:stretch>
      </xdr:blipFill>
      <xdr:spPr>
        <a:xfrm>
          <a:off x="2200275" y="130875405"/>
          <a:ext cx="2000250" cy="1183640"/>
        </a:xfrm>
        <a:prstGeom prst="rect">
          <a:avLst/>
        </a:prstGeom>
      </xdr:spPr>
    </xdr:pic>
    <xdr:clientData/>
  </xdr:oneCellAnchor>
  <xdr:oneCellAnchor>
    <xdr:from>
      <xdr:col>2</xdr:col>
      <xdr:colOff>0</xdr:colOff>
      <xdr:row>114</xdr:row>
      <xdr:rowOff>0</xdr:rowOff>
    </xdr:from>
    <xdr:ext cx="2000250" cy="1184081"/>
    <xdr:pic>
      <xdr:nvPicPr>
        <xdr:cNvPr id="114" name="Picture 113" descr="D:\PatenticsClient64\patentics\Fulltext\figure\CN\11125\8655A-f.gif"/>
        <xdr:cNvPicPr>
          <a:picLocks noChangeAspect="1"/>
        </xdr:cNvPicPr>
      </xdr:nvPicPr>
      <xdr:blipFill>
        <a:blip r:embed="rId106" cstate="print"/>
        <a:stretch>
          <a:fillRect/>
        </a:stretch>
      </xdr:blipFill>
      <xdr:spPr>
        <a:xfrm>
          <a:off x="2200275" y="132048885"/>
          <a:ext cx="2000250" cy="1183640"/>
        </a:xfrm>
        <a:prstGeom prst="rect">
          <a:avLst/>
        </a:prstGeom>
      </xdr:spPr>
    </xdr:pic>
    <xdr:clientData/>
  </xdr:oneCellAnchor>
  <xdr:oneCellAnchor>
    <xdr:from>
      <xdr:col>2</xdr:col>
      <xdr:colOff>0</xdr:colOff>
      <xdr:row>115</xdr:row>
      <xdr:rowOff>0</xdr:rowOff>
    </xdr:from>
    <xdr:ext cx="2000250" cy="1184081"/>
    <xdr:pic>
      <xdr:nvPicPr>
        <xdr:cNvPr id="115" name="Picture 114" descr="D:\PatenticsClient64\patentics\Fulltext\figure\CN\11125\8732A-f.gif"/>
        <xdr:cNvPicPr>
          <a:picLocks noChangeAspect="1"/>
        </xdr:cNvPicPr>
      </xdr:nvPicPr>
      <xdr:blipFill>
        <a:blip r:embed="rId107" cstate="print"/>
        <a:stretch>
          <a:fillRect/>
        </a:stretch>
      </xdr:blipFill>
      <xdr:spPr>
        <a:xfrm>
          <a:off x="2200275" y="133222365"/>
          <a:ext cx="2000250" cy="1183640"/>
        </a:xfrm>
        <a:prstGeom prst="rect">
          <a:avLst/>
        </a:prstGeom>
      </xdr:spPr>
    </xdr:pic>
    <xdr:clientData/>
  </xdr:oneCellAnchor>
  <xdr:oneCellAnchor>
    <xdr:from>
      <xdr:col>2</xdr:col>
      <xdr:colOff>0</xdr:colOff>
      <xdr:row>116</xdr:row>
      <xdr:rowOff>0</xdr:rowOff>
    </xdr:from>
    <xdr:ext cx="2000250" cy="1184081"/>
    <xdr:pic>
      <xdr:nvPicPr>
        <xdr:cNvPr id="116" name="Picture 115" descr="D:\PatenticsClient64\patentics\Fulltext\figure\CN\11124\2321A-f.gif"/>
        <xdr:cNvPicPr>
          <a:picLocks noChangeAspect="1"/>
        </xdr:cNvPicPr>
      </xdr:nvPicPr>
      <xdr:blipFill>
        <a:blip r:embed="rId108" cstate="print"/>
        <a:stretch>
          <a:fillRect/>
        </a:stretch>
      </xdr:blipFill>
      <xdr:spPr>
        <a:xfrm>
          <a:off x="2200275" y="134395845"/>
          <a:ext cx="2000250" cy="1183640"/>
        </a:xfrm>
        <a:prstGeom prst="rect">
          <a:avLst/>
        </a:prstGeom>
      </xdr:spPr>
    </xdr:pic>
    <xdr:clientData/>
  </xdr:oneCellAnchor>
  <xdr:oneCellAnchor>
    <xdr:from>
      <xdr:col>2</xdr:col>
      <xdr:colOff>0</xdr:colOff>
      <xdr:row>117</xdr:row>
      <xdr:rowOff>0</xdr:rowOff>
    </xdr:from>
    <xdr:ext cx="2000250" cy="1184081"/>
    <xdr:pic>
      <xdr:nvPicPr>
        <xdr:cNvPr id="117" name="Picture 116" descr="D:\PatenticsClient64\patentics\Fulltext\figure\CN\11124\2294A-f.gif"/>
        <xdr:cNvPicPr>
          <a:picLocks noChangeAspect="1"/>
        </xdr:cNvPicPr>
      </xdr:nvPicPr>
      <xdr:blipFill>
        <a:blip r:embed="rId109" cstate="print"/>
        <a:stretch>
          <a:fillRect/>
        </a:stretch>
      </xdr:blipFill>
      <xdr:spPr>
        <a:xfrm>
          <a:off x="2200275" y="135569325"/>
          <a:ext cx="2000250" cy="1183640"/>
        </a:xfrm>
        <a:prstGeom prst="rect">
          <a:avLst/>
        </a:prstGeom>
      </xdr:spPr>
    </xdr:pic>
    <xdr:clientData/>
  </xdr:oneCellAnchor>
  <xdr:oneCellAnchor>
    <xdr:from>
      <xdr:col>2</xdr:col>
      <xdr:colOff>0</xdr:colOff>
      <xdr:row>118</xdr:row>
      <xdr:rowOff>0</xdr:rowOff>
    </xdr:from>
    <xdr:ext cx="2000250" cy="1184081"/>
    <xdr:pic>
      <xdr:nvPicPr>
        <xdr:cNvPr id="118" name="Picture 117" descr="D:\PatenticsClient64\patentics\Fulltext\figure\CN\11122\2635A-f.gif"/>
        <xdr:cNvPicPr>
          <a:picLocks noChangeAspect="1"/>
        </xdr:cNvPicPr>
      </xdr:nvPicPr>
      <xdr:blipFill>
        <a:blip r:embed="rId110" cstate="print"/>
        <a:stretch>
          <a:fillRect/>
        </a:stretch>
      </xdr:blipFill>
      <xdr:spPr>
        <a:xfrm>
          <a:off x="2200275" y="136742805"/>
          <a:ext cx="2000250" cy="1183640"/>
        </a:xfrm>
        <a:prstGeom prst="rect">
          <a:avLst/>
        </a:prstGeom>
      </xdr:spPr>
    </xdr:pic>
    <xdr:clientData/>
  </xdr:oneCellAnchor>
  <xdr:oneCellAnchor>
    <xdr:from>
      <xdr:col>2</xdr:col>
      <xdr:colOff>0</xdr:colOff>
      <xdr:row>119</xdr:row>
      <xdr:rowOff>0</xdr:rowOff>
    </xdr:from>
    <xdr:ext cx="2000250" cy="1184081"/>
    <xdr:pic>
      <xdr:nvPicPr>
        <xdr:cNvPr id="119" name="Picture 118" descr="D:\PatenticsClient64\patentics\Fulltext\figure\CN\11122\2632A-f.gif"/>
        <xdr:cNvPicPr>
          <a:picLocks noChangeAspect="1"/>
        </xdr:cNvPicPr>
      </xdr:nvPicPr>
      <xdr:blipFill>
        <a:blip r:embed="rId111" cstate="print"/>
        <a:stretch>
          <a:fillRect/>
        </a:stretch>
      </xdr:blipFill>
      <xdr:spPr>
        <a:xfrm>
          <a:off x="2200275" y="137916285"/>
          <a:ext cx="2000250" cy="1183640"/>
        </a:xfrm>
        <a:prstGeom prst="rect">
          <a:avLst/>
        </a:prstGeom>
      </xdr:spPr>
    </xdr:pic>
    <xdr:clientData/>
  </xdr:oneCellAnchor>
  <xdr:oneCellAnchor>
    <xdr:from>
      <xdr:col>2</xdr:col>
      <xdr:colOff>0</xdr:colOff>
      <xdr:row>120</xdr:row>
      <xdr:rowOff>0</xdr:rowOff>
    </xdr:from>
    <xdr:ext cx="2000250" cy="1184081"/>
    <xdr:pic>
      <xdr:nvPicPr>
        <xdr:cNvPr id="120" name="Picture 119" descr="D:\PatenticsClient64\patentics\Fulltext\figure\CN\11119\3917A-f.gif"/>
        <xdr:cNvPicPr>
          <a:picLocks noChangeAspect="1"/>
        </xdr:cNvPicPr>
      </xdr:nvPicPr>
      <xdr:blipFill>
        <a:blip r:embed="rId110" cstate="print"/>
        <a:stretch>
          <a:fillRect/>
        </a:stretch>
      </xdr:blipFill>
      <xdr:spPr>
        <a:xfrm>
          <a:off x="2200275" y="139089765"/>
          <a:ext cx="2000250" cy="1183640"/>
        </a:xfrm>
        <a:prstGeom prst="rect">
          <a:avLst/>
        </a:prstGeom>
      </xdr:spPr>
    </xdr:pic>
    <xdr:clientData/>
  </xdr:oneCellAnchor>
  <xdr:oneCellAnchor>
    <xdr:from>
      <xdr:col>2</xdr:col>
      <xdr:colOff>0</xdr:colOff>
      <xdr:row>121</xdr:row>
      <xdr:rowOff>0</xdr:rowOff>
    </xdr:from>
    <xdr:ext cx="2000250" cy="1184081"/>
    <xdr:pic>
      <xdr:nvPicPr>
        <xdr:cNvPr id="121" name="Picture 120" descr="D:\PatenticsClient64\patentics\Fulltext\figure\CN\11119\1788A-f.gif"/>
        <xdr:cNvPicPr>
          <a:picLocks noChangeAspect="1"/>
        </xdr:cNvPicPr>
      </xdr:nvPicPr>
      <xdr:blipFill>
        <a:blip r:embed="rId110" cstate="print"/>
        <a:stretch>
          <a:fillRect/>
        </a:stretch>
      </xdr:blipFill>
      <xdr:spPr>
        <a:xfrm>
          <a:off x="2200275" y="140263245"/>
          <a:ext cx="2000250" cy="1183640"/>
        </a:xfrm>
        <a:prstGeom prst="rect">
          <a:avLst/>
        </a:prstGeom>
      </xdr:spPr>
    </xdr:pic>
    <xdr:clientData/>
  </xdr:oneCellAnchor>
  <xdr:oneCellAnchor>
    <xdr:from>
      <xdr:col>2</xdr:col>
      <xdr:colOff>0</xdr:colOff>
      <xdr:row>122</xdr:row>
      <xdr:rowOff>0</xdr:rowOff>
    </xdr:from>
    <xdr:ext cx="2000250" cy="1184081"/>
    <xdr:pic>
      <xdr:nvPicPr>
        <xdr:cNvPr id="122" name="Picture 121" descr="D:\PatenticsClient64\patentics\Fulltext\figure\CN\11119\3916A-f.gif"/>
        <xdr:cNvPicPr>
          <a:picLocks noChangeAspect="1"/>
        </xdr:cNvPicPr>
      </xdr:nvPicPr>
      <xdr:blipFill>
        <a:blip r:embed="rId110" cstate="print"/>
        <a:stretch>
          <a:fillRect/>
        </a:stretch>
      </xdr:blipFill>
      <xdr:spPr>
        <a:xfrm>
          <a:off x="2200275" y="141436725"/>
          <a:ext cx="2000250" cy="1183640"/>
        </a:xfrm>
        <a:prstGeom prst="rect">
          <a:avLst/>
        </a:prstGeom>
      </xdr:spPr>
    </xdr:pic>
    <xdr:clientData/>
  </xdr:oneCellAnchor>
  <xdr:oneCellAnchor>
    <xdr:from>
      <xdr:col>2</xdr:col>
      <xdr:colOff>0</xdr:colOff>
      <xdr:row>123</xdr:row>
      <xdr:rowOff>0</xdr:rowOff>
    </xdr:from>
    <xdr:ext cx="2000250" cy="1184081"/>
    <xdr:pic>
      <xdr:nvPicPr>
        <xdr:cNvPr id="123" name="Picture 122" descr="D:\PatenticsClient64\patentics\Fulltext\figure\CN\11117\6608A-f.gif"/>
        <xdr:cNvPicPr>
          <a:picLocks noChangeAspect="1"/>
        </xdr:cNvPicPr>
      </xdr:nvPicPr>
      <xdr:blipFill>
        <a:blip r:embed="rId112" cstate="print"/>
        <a:stretch>
          <a:fillRect/>
        </a:stretch>
      </xdr:blipFill>
      <xdr:spPr>
        <a:xfrm>
          <a:off x="2200275" y="142610205"/>
          <a:ext cx="2000250" cy="1183640"/>
        </a:xfrm>
        <a:prstGeom prst="rect">
          <a:avLst/>
        </a:prstGeom>
      </xdr:spPr>
    </xdr:pic>
    <xdr:clientData/>
  </xdr:oneCellAnchor>
  <xdr:oneCellAnchor>
    <xdr:from>
      <xdr:col>2</xdr:col>
      <xdr:colOff>0</xdr:colOff>
      <xdr:row>124</xdr:row>
      <xdr:rowOff>0</xdr:rowOff>
    </xdr:from>
    <xdr:ext cx="2000250" cy="1184081"/>
    <xdr:pic>
      <xdr:nvPicPr>
        <xdr:cNvPr id="124" name="Picture 123" descr="D:\PatenticsClient64\patentics\Fulltext\figure\CN\11117\8373A-f.gif"/>
        <xdr:cNvPicPr>
          <a:picLocks noChangeAspect="1"/>
        </xdr:cNvPicPr>
      </xdr:nvPicPr>
      <xdr:blipFill>
        <a:blip r:embed="rId113" cstate="print"/>
        <a:stretch>
          <a:fillRect/>
        </a:stretch>
      </xdr:blipFill>
      <xdr:spPr>
        <a:xfrm>
          <a:off x="2200275" y="143783685"/>
          <a:ext cx="2000250" cy="1183640"/>
        </a:xfrm>
        <a:prstGeom prst="rect">
          <a:avLst/>
        </a:prstGeom>
      </xdr:spPr>
    </xdr:pic>
    <xdr:clientData/>
  </xdr:oneCellAnchor>
  <xdr:oneCellAnchor>
    <xdr:from>
      <xdr:col>2</xdr:col>
      <xdr:colOff>0</xdr:colOff>
      <xdr:row>125</xdr:row>
      <xdr:rowOff>0</xdr:rowOff>
    </xdr:from>
    <xdr:ext cx="2000250" cy="1184081"/>
    <xdr:pic>
      <xdr:nvPicPr>
        <xdr:cNvPr id="125" name="Picture 124" descr="D:\PatenticsClient64\patentics\Fulltext\figure\CN\11117\8492A-f.gif"/>
        <xdr:cNvPicPr>
          <a:picLocks noChangeAspect="1"/>
        </xdr:cNvPicPr>
      </xdr:nvPicPr>
      <xdr:blipFill>
        <a:blip r:embed="rId114" cstate="print"/>
        <a:stretch>
          <a:fillRect/>
        </a:stretch>
      </xdr:blipFill>
      <xdr:spPr>
        <a:xfrm>
          <a:off x="2200275" y="144957165"/>
          <a:ext cx="2000250" cy="1183640"/>
        </a:xfrm>
        <a:prstGeom prst="rect">
          <a:avLst/>
        </a:prstGeom>
      </xdr:spPr>
    </xdr:pic>
    <xdr:clientData/>
  </xdr:oneCellAnchor>
  <xdr:oneCellAnchor>
    <xdr:from>
      <xdr:col>2</xdr:col>
      <xdr:colOff>0</xdr:colOff>
      <xdr:row>126</xdr:row>
      <xdr:rowOff>0</xdr:rowOff>
    </xdr:from>
    <xdr:ext cx="2000250" cy="1184081"/>
    <xdr:pic>
      <xdr:nvPicPr>
        <xdr:cNvPr id="126" name="Picture 125" descr="D:\PatenticsClient64\patentics\Fulltext\figure\CN\11116\547A-f.gif"/>
        <xdr:cNvPicPr>
          <a:picLocks noChangeAspect="1"/>
        </xdr:cNvPicPr>
      </xdr:nvPicPr>
      <xdr:blipFill>
        <a:blip r:embed="rId115" cstate="print"/>
        <a:stretch>
          <a:fillRect/>
        </a:stretch>
      </xdr:blipFill>
      <xdr:spPr>
        <a:xfrm>
          <a:off x="2200275" y="146130645"/>
          <a:ext cx="2000250" cy="1183640"/>
        </a:xfrm>
        <a:prstGeom prst="rect">
          <a:avLst/>
        </a:prstGeom>
      </xdr:spPr>
    </xdr:pic>
    <xdr:clientData/>
  </xdr:oneCellAnchor>
  <xdr:oneCellAnchor>
    <xdr:from>
      <xdr:col>2</xdr:col>
      <xdr:colOff>0</xdr:colOff>
      <xdr:row>127</xdr:row>
      <xdr:rowOff>0</xdr:rowOff>
    </xdr:from>
    <xdr:ext cx="2000250" cy="1184081"/>
    <xdr:pic>
      <xdr:nvPicPr>
        <xdr:cNvPr id="127" name="Picture 126" descr="D:\PatenticsClient64\patentics\Fulltext\figure\CN\11116\543A-f.gif"/>
        <xdr:cNvPicPr>
          <a:picLocks noChangeAspect="1"/>
        </xdr:cNvPicPr>
      </xdr:nvPicPr>
      <xdr:blipFill>
        <a:blip r:embed="rId116" cstate="print"/>
        <a:stretch>
          <a:fillRect/>
        </a:stretch>
      </xdr:blipFill>
      <xdr:spPr>
        <a:xfrm>
          <a:off x="2200275" y="147304125"/>
          <a:ext cx="2000250" cy="1183640"/>
        </a:xfrm>
        <a:prstGeom prst="rect">
          <a:avLst/>
        </a:prstGeom>
      </xdr:spPr>
    </xdr:pic>
    <xdr:clientData/>
  </xdr:oneCellAnchor>
  <xdr:oneCellAnchor>
    <xdr:from>
      <xdr:col>2</xdr:col>
      <xdr:colOff>0</xdr:colOff>
      <xdr:row>128</xdr:row>
      <xdr:rowOff>0</xdr:rowOff>
    </xdr:from>
    <xdr:ext cx="2000250" cy="1184081"/>
    <xdr:pic>
      <xdr:nvPicPr>
        <xdr:cNvPr id="128" name="Picture 127" descr="D:\PatenticsClient64\patentics\Fulltext\figure\CN\11116\542A-f.gif"/>
        <xdr:cNvPicPr>
          <a:picLocks noChangeAspect="1"/>
        </xdr:cNvPicPr>
      </xdr:nvPicPr>
      <xdr:blipFill>
        <a:blip r:embed="rId117" cstate="print"/>
        <a:stretch>
          <a:fillRect/>
        </a:stretch>
      </xdr:blipFill>
      <xdr:spPr>
        <a:xfrm>
          <a:off x="2200275" y="148477605"/>
          <a:ext cx="2000250" cy="1183640"/>
        </a:xfrm>
        <a:prstGeom prst="rect">
          <a:avLst/>
        </a:prstGeom>
      </xdr:spPr>
    </xdr:pic>
    <xdr:clientData/>
  </xdr:oneCellAnchor>
  <xdr:oneCellAnchor>
    <xdr:from>
      <xdr:col>2</xdr:col>
      <xdr:colOff>0</xdr:colOff>
      <xdr:row>129</xdr:row>
      <xdr:rowOff>0</xdr:rowOff>
    </xdr:from>
    <xdr:ext cx="2000250" cy="1184081"/>
    <xdr:pic>
      <xdr:nvPicPr>
        <xdr:cNvPr id="129" name="Picture 128" descr="D:\PatenticsClient64\patentics\Fulltext\figure\CN\11116\541A-f.gif"/>
        <xdr:cNvPicPr>
          <a:picLocks noChangeAspect="1"/>
        </xdr:cNvPicPr>
      </xdr:nvPicPr>
      <xdr:blipFill>
        <a:blip r:embed="rId118" cstate="print"/>
        <a:stretch>
          <a:fillRect/>
        </a:stretch>
      </xdr:blipFill>
      <xdr:spPr>
        <a:xfrm>
          <a:off x="2200275" y="149651085"/>
          <a:ext cx="2000250" cy="1183640"/>
        </a:xfrm>
        <a:prstGeom prst="rect">
          <a:avLst/>
        </a:prstGeom>
      </xdr:spPr>
    </xdr:pic>
    <xdr:clientData/>
  </xdr:oneCellAnchor>
  <xdr:oneCellAnchor>
    <xdr:from>
      <xdr:col>2</xdr:col>
      <xdr:colOff>0</xdr:colOff>
      <xdr:row>130</xdr:row>
      <xdr:rowOff>0</xdr:rowOff>
    </xdr:from>
    <xdr:ext cx="2000250" cy="1184081"/>
    <xdr:pic>
      <xdr:nvPicPr>
        <xdr:cNvPr id="130" name="Picture 129" descr="D:\PatenticsClient64\patentics\Fulltext\figure\CN\11116\1833A-f.gif"/>
        <xdr:cNvPicPr>
          <a:picLocks noChangeAspect="1"/>
        </xdr:cNvPicPr>
      </xdr:nvPicPr>
      <xdr:blipFill>
        <a:blip r:embed="rId119" cstate="print"/>
        <a:stretch>
          <a:fillRect/>
        </a:stretch>
      </xdr:blipFill>
      <xdr:spPr>
        <a:xfrm>
          <a:off x="2200275" y="150824565"/>
          <a:ext cx="2000250" cy="1183640"/>
        </a:xfrm>
        <a:prstGeom prst="rect">
          <a:avLst/>
        </a:prstGeom>
      </xdr:spPr>
    </xdr:pic>
    <xdr:clientData/>
  </xdr:oneCellAnchor>
  <xdr:oneCellAnchor>
    <xdr:from>
      <xdr:col>2</xdr:col>
      <xdr:colOff>0</xdr:colOff>
      <xdr:row>131</xdr:row>
      <xdr:rowOff>0</xdr:rowOff>
    </xdr:from>
    <xdr:ext cx="2000250" cy="1184081"/>
    <xdr:pic>
      <xdr:nvPicPr>
        <xdr:cNvPr id="131" name="Picture 130" descr="D:\PatenticsClient64\patentics\Fulltext\figure\CN\11116\175A-f.gif"/>
        <xdr:cNvPicPr>
          <a:picLocks noChangeAspect="1"/>
        </xdr:cNvPicPr>
      </xdr:nvPicPr>
      <xdr:blipFill>
        <a:blip r:embed="rId120" cstate="print"/>
        <a:stretch>
          <a:fillRect/>
        </a:stretch>
      </xdr:blipFill>
      <xdr:spPr>
        <a:xfrm>
          <a:off x="2200275" y="151998045"/>
          <a:ext cx="2000250" cy="1183640"/>
        </a:xfrm>
        <a:prstGeom prst="rect">
          <a:avLst/>
        </a:prstGeom>
      </xdr:spPr>
    </xdr:pic>
    <xdr:clientData/>
  </xdr:oneCellAnchor>
  <xdr:oneCellAnchor>
    <xdr:from>
      <xdr:col>2</xdr:col>
      <xdr:colOff>0</xdr:colOff>
      <xdr:row>132</xdr:row>
      <xdr:rowOff>0</xdr:rowOff>
    </xdr:from>
    <xdr:ext cx="2000250" cy="1184081"/>
    <xdr:pic>
      <xdr:nvPicPr>
        <xdr:cNvPr id="132" name="Picture 131" descr="D:\PatenticsClient64\patentics\Fulltext\figure\CN\11112\6590A-f.gif"/>
        <xdr:cNvPicPr>
          <a:picLocks noChangeAspect="1"/>
        </xdr:cNvPicPr>
      </xdr:nvPicPr>
      <xdr:blipFill>
        <a:blip r:embed="rId115" cstate="print"/>
        <a:stretch>
          <a:fillRect/>
        </a:stretch>
      </xdr:blipFill>
      <xdr:spPr>
        <a:xfrm>
          <a:off x="2200275" y="153171525"/>
          <a:ext cx="2000250" cy="1183640"/>
        </a:xfrm>
        <a:prstGeom prst="rect">
          <a:avLst/>
        </a:prstGeom>
      </xdr:spPr>
    </xdr:pic>
    <xdr:clientData/>
  </xdr:oneCellAnchor>
  <xdr:oneCellAnchor>
    <xdr:from>
      <xdr:col>2</xdr:col>
      <xdr:colOff>0</xdr:colOff>
      <xdr:row>133</xdr:row>
      <xdr:rowOff>0</xdr:rowOff>
    </xdr:from>
    <xdr:ext cx="2000250" cy="1184081"/>
    <xdr:pic>
      <xdr:nvPicPr>
        <xdr:cNvPr id="133" name="Picture 132" descr="D:\PatenticsClient64\patentics\Fulltext\figure\CN\11112\6588A-f.gif"/>
        <xdr:cNvPicPr>
          <a:picLocks noChangeAspect="1"/>
        </xdr:cNvPicPr>
      </xdr:nvPicPr>
      <xdr:blipFill>
        <a:blip r:embed="rId121" cstate="print"/>
        <a:stretch>
          <a:fillRect/>
        </a:stretch>
      </xdr:blipFill>
      <xdr:spPr>
        <a:xfrm>
          <a:off x="2200275" y="154345005"/>
          <a:ext cx="2000250" cy="1183640"/>
        </a:xfrm>
        <a:prstGeom prst="rect">
          <a:avLst/>
        </a:prstGeom>
      </xdr:spPr>
    </xdr:pic>
    <xdr:clientData/>
  </xdr:oneCellAnchor>
  <xdr:oneCellAnchor>
    <xdr:from>
      <xdr:col>2</xdr:col>
      <xdr:colOff>0</xdr:colOff>
      <xdr:row>134</xdr:row>
      <xdr:rowOff>0</xdr:rowOff>
    </xdr:from>
    <xdr:ext cx="2000250" cy="1184081"/>
    <xdr:pic>
      <xdr:nvPicPr>
        <xdr:cNvPr id="134" name="Picture 133" descr="D:\PatenticsClient64\patentics\Fulltext\figure\CN\11112\6585A-f.gif"/>
        <xdr:cNvPicPr>
          <a:picLocks noChangeAspect="1"/>
        </xdr:cNvPicPr>
      </xdr:nvPicPr>
      <xdr:blipFill>
        <a:blip r:embed="rId122" cstate="print"/>
        <a:stretch>
          <a:fillRect/>
        </a:stretch>
      </xdr:blipFill>
      <xdr:spPr>
        <a:xfrm>
          <a:off x="2200275" y="155518485"/>
          <a:ext cx="2000250" cy="1183640"/>
        </a:xfrm>
        <a:prstGeom prst="rect">
          <a:avLst/>
        </a:prstGeom>
      </xdr:spPr>
    </xdr:pic>
    <xdr:clientData/>
  </xdr:oneCellAnchor>
  <xdr:oneCellAnchor>
    <xdr:from>
      <xdr:col>2</xdr:col>
      <xdr:colOff>0</xdr:colOff>
      <xdr:row>135</xdr:row>
      <xdr:rowOff>0</xdr:rowOff>
    </xdr:from>
    <xdr:ext cx="2000250" cy="1184081"/>
    <xdr:pic>
      <xdr:nvPicPr>
        <xdr:cNvPr id="135" name="Picture 134" descr="D:\PatenticsClient64\patentics\Fulltext\figure\CN\11112\5617A-f.gif"/>
        <xdr:cNvPicPr>
          <a:picLocks noChangeAspect="1"/>
        </xdr:cNvPicPr>
      </xdr:nvPicPr>
      <xdr:blipFill>
        <a:blip r:embed="rId123" cstate="print"/>
        <a:stretch>
          <a:fillRect/>
        </a:stretch>
      </xdr:blipFill>
      <xdr:spPr>
        <a:xfrm>
          <a:off x="2200275" y="156691965"/>
          <a:ext cx="2000250" cy="1183640"/>
        </a:xfrm>
        <a:prstGeom prst="rect">
          <a:avLst/>
        </a:prstGeom>
      </xdr:spPr>
    </xdr:pic>
    <xdr:clientData/>
  </xdr:oneCellAnchor>
  <xdr:oneCellAnchor>
    <xdr:from>
      <xdr:col>2</xdr:col>
      <xdr:colOff>0</xdr:colOff>
      <xdr:row>136</xdr:row>
      <xdr:rowOff>0</xdr:rowOff>
    </xdr:from>
    <xdr:ext cx="2000250" cy="1184081"/>
    <xdr:pic>
      <xdr:nvPicPr>
        <xdr:cNvPr id="136" name="Picture 135" descr="D:\PatenticsClient64\patentics\Fulltext\figure\CN\11112\6581A-f.gif"/>
        <xdr:cNvPicPr>
          <a:picLocks noChangeAspect="1"/>
        </xdr:cNvPicPr>
      </xdr:nvPicPr>
      <xdr:blipFill>
        <a:blip r:embed="rId124" cstate="print"/>
        <a:stretch>
          <a:fillRect/>
        </a:stretch>
      </xdr:blipFill>
      <xdr:spPr>
        <a:xfrm>
          <a:off x="2200275" y="157865445"/>
          <a:ext cx="2000250" cy="1183640"/>
        </a:xfrm>
        <a:prstGeom prst="rect">
          <a:avLst/>
        </a:prstGeom>
      </xdr:spPr>
    </xdr:pic>
    <xdr:clientData/>
  </xdr:oneCellAnchor>
  <xdr:oneCellAnchor>
    <xdr:from>
      <xdr:col>2</xdr:col>
      <xdr:colOff>0</xdr:colOff>
      <xdr:row>137</xdr:row>
      <xdr:rowOff>0</xdr:rowOff>
    </xdr:from>
    <xdr:ext cx="2000250" cy="1184081"/>
    <xdr:pic>
      <xdr:nvPicPr>
        <xdr:cNvPr id="137" name="Picture 136" descr="D:\PatenticsClient64\patentics\Fulltext\figure\CN\11112\5627A-f.gif"/>
        <xdr:cNvPicPr>
          <a:picLocks noChangeAspect="1"/>
        </xdr:cNvPicPr>
      </xdr:nvPicPr>
      <xdr:blipFill>
        <a:blip r:embed="rId125" cstate="print"/>
        <a:stretch>
          <a:fillRect/>
        </a:stretch>
      </xdr:blipFill>
      <xdr:spPr>
        <a:xfrm>
          <a:off x="2200275" y="159038925"/>
          <a:ext cx="2000250" cy="1183640"/>
        </a:xfrm>
        <a:prstGeom prst="rect">
          <a:avLst/>
        </a:prstGeom>
      </xdr:spPr>
    </xdr:pic>
    <xdr:clientData/>
  </xdr:oneCellAnchor>
  <xdr:oneCellAnchor>
    <xdr:from>
      <xdr:col>2</xdr:col>
      <xdr:colOff>0</xdr:colOff>
      <xdr:row>138</xdr:row>
      <xdr:rowOff>0</xdr:rowOff>
    </xdr:from>
    <xdr:ext cx="2000250" cy="1184081"/>
    <xdr:pic>
      <xdr:nvPicPr>
        <xdr:cNvPr id="138" name="Picture 137" descr="D:\PatenticsClient64\patentics\Fulltext\figure\CN\11112\6567A-f.gif"/>
        <xdr:cNvPicPr>
          <a:picLocks noChangeAspect="1"/>
        </xdr:cNvPicPr>
      </xdr:nvPicPr>
      <xdr:blipFill>
        <a:blip r:embed="rId126" cstate="print"/>
        <a:stretch>
          <a:fillRect/>
        </a:stretch>
      </xdr:blipFill>
      <xdr:spPr>
        <a:xfrm>
          <a:off x="2200275" y="160212405"/>
          <a:ext cx="2000250" cy="1183640"/>
        </a:xfrm>
        <a:prstGeom prst="rect">
          <a:avLst/>
        </a:prstGeom>
      </xdr:spPr>
    </xdr:pic>
    <xdr:clientData/>
  </xdr:oneCellAnchor>
  <xdr:oneCellAnchor>
    <xdr:from>
      <xdr:col>2</xdr:col>
      <xdr:colOff>0</xdr:colOff>
      <xdr:row>139</xdr:row>
      <xdr:rowOff>0</xdr:rowOff>
    </xdr:from>
    <xdr:ext cx="2000250" cy="1184081"/>
    <xdr:pic>
      <xdr:nvPicPr>
        <xdr:cNvPr id="139" name="Picture 138" descr="D:\PatenticsClient64\patentics\Fulltext\figure\CN\11110\5033A-f.gif"/>
        <xdr:cNvPicPr>
          <a:picLocks noChangeAspect="1"/>
        </xdr:cNvPicPr>
      </xdr:nvPicPr>
      <xdr:blipFill>
        <a:blip r:embed="rId127" cstate="print"/>
        <a:stretch>
          <a:fillRect/>
        </a:stretch>
      </xdr:blipFill>
      <xdr:spPr>
        <a:xfrm>
          <a:off x="2200275" y="161385885"/>
          <a:ext cx="2000250" cy="1183640"/>
        </a:xfrm>
        <a:prstGeom prst="rect">
          <a:avLst/>
        </a:prstGeom>
      </xdr:spPr>
    </xdr:pic>
    <xdr:clientData/>
  </xdr:oneCellAnchor>
  <xdr:oneCellAnchor>
    <xdr:from>
      <xdr:col>2</xdr:col>
      <xdr:colOff>0</xdr:colOff>
      <xdr:row>140</xdr:row>
      <xdr:rowOff>0</xdr:rowOff>
    </xdr:from>
    <xdr:ext cx="2000250" cy="1184081"/>
    <xdr:pic>
      <xdr:nvPicPr>
        <xdr:cNvPr id="140" name="Picture 139" descr="D:\PatenticsClient64\patentics\Fulltext\figure\CN\11110\4164A-f.gif"/>
        <xdr:cNvPicPr>
          <a:picLocks noChangeAspect="1"/>
        </xdr:cNvPicPr>
      </xdr:nvPicPr>
      <xdr:blipFill>
        <a:blip r:embed="rId128" cstate="print"/>
        <a:stretch>
          <a:fillRect/>
        </a:stretch>
      </xdr:blipFill>
      <xdr:spPr>
        <a:xfrm>
          <a:off x="2200275" y="162559365"/>
          <a:ext cx="2000250" cy="1183640"/>
        </a:xfrm>
        <a:prstGeom prst="rect">
          <a:avLst/>
        </a:prstGeom>
      </xdr:spPr>
    </xdr:pic>
    <xdr:clientData/>
  </xdr:oneCellAnchor>
  <xdr:oneCellAnchor>
    <xdr:from>
      <xdr:col>2</xdr:col>
      <xdr:colOff>0</xdr:colOff>
      <xdr:row>141</xdr:row>
      <xdr:rowOff>0</xdr:rowOff>
    </xdr:from>
    <xdr:ext cx="2000250" cy="1184081"/>
    <xdr:pic>
      <xdr:nvPicPr>
        <xdr:cNvPr id="141" name="Picture 140" descr="D:\PatenticsClient64\patentics\Fulltext\figure\CN\11110\5024A-f.gif"/>
        <xdr:cNvPicPr>
          <a:picLocks noChangeAspect="1"/>
        </xdr:cNvPicPr>
      </xdr:nvPicPr>
      <xdr:blipFill>
        <a:blip r:embed="rId116" cstate="print"/>
        <a:stretch>
          <a:fillRect/>
        </a:stretch>
      </xdr:blipFill>
      <xdr:spPr>
        <a:xfrm>
          <a:off x="2200275" y="163732845"/>
          <a:ext cx="2000250" cy="1183640"/>
        </a:xfrm>
        <a:prstGeom prst="rect">
          <a:avLst/>
        </a:prstGeom>
      </xdr:spPr>
    </xdr:pic>
    <xdr:clientData/>
  </xdr:oneCellAnchor>
  <xdr:oneCellAnchor>
    <xdr:from>
      <xdr:col>2</xdr:col>
      <xdr:colOff>0</xdr:colOff>
      <xdr:row>142</xdr:row>
      <xdr:rowOff>0</xdr:rowOff>
    </xdr:from>
    <xdr:ext cx="2000250" cy="1184081"/>
    <xdr:pic>
      <xdr:nvPicPr>
        <xdr:cNvPr id="142" name="Picture 141" descr="D:\PatenticsClient64\patentics\Fulltext\figure\CN\11110\4062A-f.gif"/>
        <xdr:cNvPicPr>
          <a:picLocks noChangeAspect="1"/>
        </xdr:cNvPicPr>
      </xdr:nvPicPr>
      <xdr:blipFill>
        <a:blip r:embed="rId129" cstate="print"/>
        <a:stretch>
          <a:fillRect/>
        </a:stretch>
      </xdr:blipFill>
      <xdr:spPr>
        <a:xfrm>
          <a:off x="2200275" y="164906325"/>
          <a:ext cx="2000250" cy="1183640"/>
        </a:xfrm>
        <a:prstGeom prst="rect">
          <a:avLst/>
        </a:prstGeom>
      </xdr:spPr>
    </xdr:pic>
    <xdr:clientData/>
  </xdr:oneCellAnchor>
  <xdr:oneCellAnchor>
    <xdr:from>
      <xdr:col>2</xdr:col>
      <xdr:colOff>0</xdr:colOff>
      <xdr:row>143</xdr:row>
      <xdr:rowOff>0</xdr:rowOff>
    </xdr:from>
    <xdr:ext cx="2000250" cy="1184081"/>
    <xdr:pic>
      <xdr:nvPicPr>
        <xdr:cNvPr id="143" name="Picture 142" descr="D:\PatenticsClient64\patentics\Fulltext\figure\CN\11109\1189A-f.gif"/>
        <xdr:cNvPicPr>
          <a:picLocks noChangeAspect="1"/>
        </xdr:cNvPicPr>
      </xdr:nvPicPr>
      <xdr:blipFill>
        <a:blip r:embed="rId130" cstate="print"/>
        <a:stretch>
          <a:fillRect/>
        </a:stretch>
      </xdr:blipFill>
      <xdr:spPr>
        <a:xfrm>
          <a:off x="2200275" y="166079805"/>
          <a:ext cx="2000250" cy="1183640"/>
        </a:xfrm>
        <a:prstGeom prst="rect">
          <a:avLst/>
        </a:prstGeom>
      </xdr:spPr>
    </xdr:pic>
    <xdr:clientData/>
  </xdr:oneCellAnchor>
  <xdr:oneCellAnchor>
    <xdr:from>
      <xdr:col>2</xdr:col>
      <xdr:colOff>0</xdr:colOff>
      <xdr:row>144</xdr:row>
      <xdr:rowOff>0</xdr:rowOff>
    </xdr:from>
    <xdr:ext cx="2000250" cy="1184081"/>
    <xdr:pic>
      <xdr:nvPicPr>
        <xdr:cNvPr id="144" name="Picture 143" descr="D:\PatenticsClient64\patentics\Fulltext\figure\CN\11109\467A-f.gif"/>
        <xdr:cNvPicPr>
          <a:picLocks noChangeAspect="1"/>
        </xdr:cNvPicPr>
      </xdr:nvPicPr>
      <xdr:blipFill>
        <a:blip r:embed="rId131" cstate="print"/>
        <a:stretch>
          <a:fillRect/>
        </a:stretch>
      </xdr:blipFill>
      <xdr:spPr>
        <a:xfrm>
          <a:off x="2200275" y="167253285"/>
          <a:ext cx="2000250" cy="1183640"/>
        </a:xfrm>
        <a:prstGeom prst="rect">
          <a:avLst/>
        </a:prstGeom>
      </xdr:spPr>
    </xdr:pic>
    <xdr:clientData/>
  </xdr:oneCellAnchor>
  <xdr:oneCellAnchor>
    <xdr:from>
      <xdr:col>2</xdr:col>
      <xdr:colOff>0</xdr:colOff>
      <xdr:row>145</xdr:row>
      <xdr:rowOff>0</xdr:rowOff>
    </xdr:from>
    <xdr:ext cx="2000250" cy="1184081"/>
    <xdr:pic>
      <xdr:nvPicPr>
        <xdr:cNvPr id="145" name="Picture 144" descr="D:\PatenticsClient64\patentics\Fulltext\figure\CN\11107\9017A-f.gif"/>
        <xdr:cNvPicPr>
          <a:picLocks noChangeAspect="1"/>
        </xdr:cNvPicPr>
      </xdr:nvPicPr>
      <xdr:blipFill>
        <a:blip r:embed="rId132" cstate="print"/>
        <a:stretch>
          <a:fillRect/>
        </a:stretch>
      </xdr:blipFill>
      <xdr:spPr>
        <a:xfrm>
          <a:off x="2200275" y="168426765"/>
          <a:ext cx="2000250" cy="1183640"/>
        </a:xfrm>
        <a:prstGeom prst="rect">
          <a:avLst/>
        </a:prstGeom>
      </xdr:spPr>
    </xdr:pic>
    <xdr:clientData/>
  </xdr:oneCellAnchor>
  <xdr:oneCellAnchor>
    <xdr:from>
      <xdr:col>2</xdr:col>
      <xdr:colOff>0</xdr:colOff>
      <xdr:row>146</xdr:row>
      <xdr:rowOff>0</xdr:rowOff>
    </xdr:from>
    <xdr:ext cx="2000250" cy="1184081"/>
    <xdr:pic>
      <xdr:nvPicPr>
        <xdr:cNvPr id="146" name="Picture 145" descr="D:\PatenticsClient64\patentics\Fulltext\figure\CN\11107\8285A-f.gif"/>
        <xdr:cNvPicPr>
          <a:picLocks noChangeAspect="1"/>
        </xdr:cNvPicPr>
      </xdr:nvPicPr>
      <xdr:blipFill>
        <a:blip r:embed="rId133" cstate="print"/>
        <a:stretch>
          <a:fillRect/>
        </a:stretch>
      </xdr:blipFill>
      <xdr:spPr>
        <a:xfrm>
          <a:off x="2200275" y="169600245"/>
          <a:ext cx="2000250" cy="1183640"/>
        </a:xfrm>
        <a:prstGeom prst="rect">
          <a:avLst/>
        </a:prstGeom>
      </xdr:spPr>
    </xdr:pic>
    <xdr:clientData/>
  </xdr:oneCellAnchor>
  <xdr:oneCellAnchor>
    <xdr:from>
      <xdr:col>2</xdr:col>
      <xdr:colOff>0</xdr:colOff>
      <xdr:row>147</xdr:row>
      <xdr:rowOff>0</xdr:rowOff>
    </xdr:from>
    <xdr:ext cx="2000250" cy="1184081"/>
    <xdr:pic>
      <xdr:nvPicPr>
        <xdr:cNvPr id="147" name="Picture 146" descr="D:\PatenticsClient64\patentics\Fulltext\figure\CN\11107\8125A-f.gif"/>
        <xdr:cNvPicPr>
          <a:picLocks noChangeAspect="1"/>
        </xdr:cNvPicPr>
      </xdr:nvPicPr>
      <xdr:blipFill>
        <a:blip r:embed="rId134" cstate="print"/>
        <a:stretch>
          <a:fillRect/>
        </a:stretch>
      </xdr:blipFill>
      <xdr:spPr>
        <a:xfrm>
          <a:off x="2200275" y="170773725"/>
          <a:ext cx="2000250" cy="1183640"/>
        </a:xfrm>
        <a:prstGeom prst="rect">
          <a:avLst/>
        </a:prstGeom>
      </xdr:spPr>
    </xdr:pic>
    <xdr:clientData/>
  </xdr:oneCellAnchor>
  <xdr:oneCellAnchor>
    <xdr:from>
      <xdr:col>2</xdr:col>
      <xdr:colOff>0</xdr:colOff>
      <xdr:row>148</xdr:row>
      <xdr:rowOff>0</xdr:rowOff>
    </xdr:from>
    <xdr:ext cx="2000250" cy="1184081"/>
    <xdr:pic>
      <xdr:nvPicPr>
        <xdr:cNvPr id="148" name="Picture 147" descr="D:\PatenticsClient64\patentics\Fulltext\figure\CN\11107\9916A-f.gif"/>
        <xdr:cNvPicPr>
          <a:picLocks noChangeAspect="1"/>
        </xdr:cNvPicPr>
      </xdr:nvPicPr>
      <xdr:blipFill>
        <a:blip r:embed="rId133" cstate="print"/>
        <a:stretch>
          <a:fillRect/>
        </a:stretch>
      </xdr:blipFill>
      <xdr:spPr>
        <a:xfrm>
          <a:off x="2200275" y="171947205"/>
          <a:ext cx="2000250" cy="1183640"/>
        </a:xfrm>
        <a:prstGeom prst="rect">
          <a:avLst/>
        </a:prstGeom>
      </xdr:spPr>
    </xdr:pic>
    <xdr:clientData/>
  </xdr:oneCellAnchor>
  <xdr:oneCellAnchor>
    <xdr:from>
      <xdr:col>2</xdr:col>
      <xdr:colOff>0</xdr:colOff>
      <xdr:row>149</xdr:row>
      <xdr:rowOff>0</xdr:rowOff>
    </xdr:from>
    <xdr:ext cx="2000250" cy="1184081"/>
    <xdr:pic>
      <xdr:nvPicPr>
        <xdr:cNvPr id="149" name="Picture 148" descr="D:\PatenticsClient64\patentics\Fulltext\figure\CN\11107\9915A-f.gif"/>
        <xdr:cNvPicPr>
          <a:picLocks noChangeAspect="1"/>
        </xdr:cNvPicPr>
      </xdr:nvPicPr>
      <xdr:blipFill>
        <a:blip r:embed="rId135" cstate="print"/>
        <a:stretch>
          <a:fillRect/>
        </a:stretch>
      </xdr:blipFill>
      <xdr:spPr>
        <a:xfrm>
          <a:off x="2200275" y="173120685"/>
          <a:ext cx="2000250" cy="1183640"/>
        </a:xfrm>
        <a:prstGeom prst="rect">
          <a:avLst/>
        </a:prstGeom>
      </xdr:spPr>
    </xdr:pic>
    <xdr:clientData/>
  </xdr:oneCellAnchor>
  <xdr:oneCellAnchor>
    <xdr:from>
      <xdr:col>2</xdr:col>
      <xdr:colOff>0</xdr:colOff>
      <xdr:row>150</xdr:row>
      <xdr:rowOff>0</xdr:rowOff>
    </xdr:from>
    <xdr:ext cx="2000250" cy="1184081"/>
    <xdr:pic>
      <xdr:nvPicPr>
        <xdr:cNvPr id="150" name="Picture 149" descr="D:\PatenticsClient64\patentics\Fulltext\figure\CN\11107\9914A-f.gif"/>
        <xdr:cNvPicPr>
          <a:picLocks noChangeAspect="1"/>
        </xdr:cNvPicPr>
      </xdr:nvPicPr>
      <xdr:blipFill>
        <a:blip r:embed="rId133" cstate="print"/>
        <a:stretch>
          <a:fillRect/>
        </a:stretch>
      </xdr:blipFill>
      <xdr:spPr>
        <a:xfrm>
          <a:off x="2200275" y="174294165"/>
          <a:ext cx="2000250" cy="1183640"/>
        </a:xfrm>
        <a:prstGeom prst="rect">
          <a:avLst/>
        </a:prstGeom>
      </xdr:spPr>
    </xdr:pic>
    <xdr:clientData/>
  </xdr:oneCellAnchor>
  <xdr:oneCellAnchor>
    <xdr:from>
      <xdr:col>2</xdr:col>
      <xdr:colOff>0</xdr:colOff>
      <xdr:row>151</xdr:row>
      <xdr:rowOff>0</xdr:rowOff>
    </xdr:from>
    <xdr:ext cx="2000250" cy="1184081"/>
    <xdr:pic>
      <xdr:nvPicPr>
        <xdr:cNvPr id="151" name="Picture 150" descr="D:\PatenticsClient64\patentics\Fulltext\figure\CN\11107\8284A-f.gif"/>
        <xdr:cNvPicPr>
          <a:picLocks noChangeAspect="1"/>
        </xdr:cNvPicPr>
      </xdr:nvPicPr>
      <xdr:blipFill>
        <a:blip r:embed="rId133" cstate="print"/>
        <a:stretch>
          <a:fillRect/>
        </a:stretch>
      </xdr:blipFill>
      <xdr:spPr>
        <a:xfrm>
          <a:off x="2200275" y="175467645"/>
          <a:ext cx="2000250" cy="1183640"/>
        </a:xfrm>
        <a:prstGeom prst="rect">
          <a:avLst/>
        </a:prstGeom>
      </xdr:spPr>
    </xdr:pic>
    <xdr:clientData/>
  </xdr:oneCellAnchor>
  <xdr:oneCellAnchor>
    <xdr:from>
      <xdr:col>2</xdr:col>
      <xdr:colOff>0</xdr:colOff>
      <xdr:row>152</xdr:row>
      <xdr:rowOff>0</xdr:rowOff>
    </xdr:from>
    <xdr:ext cx="2000250" cy="1184081"/>
    <xdr:pic>
      <xdr:nvPicPr>
        <xdr:cNvPr id="152" name="Picture 151" descr="D:\PatenticsClient64\patentics\Fulltext\figure\CN\11107\9907A-f.gif"/>
        <xdr:cNvPicPr>
          <a:picLocks noChangeAspect="1"/>
        </xdr:cNvPicPr>
      </xdr:nvPicPr>
      <xdr:blipFill>
        <a:blip r:embed="rId136" cstate="print"/>
        <a:stretch>
          <a:fillRect/>
        </a:stretch>
      </xdr:blipFill>
      <xdr:spPr>
        <a:xfrm>
          <a:off x="2200275" y="176641125"/>
          <a:ext cx="2000250" cy="1183640"/>
        </a:xfrm>
        <a:prstGeom prst="rect">
          <a:avLst/>
        </a:prstGeom>
      </xdr:spPr>
    </xdr:pic>
    <xdr:clientData/>
  </xdr:oneCellAnchor>
  <xdr:oneCellAnchor>
    <xdr:from>
      <xdr:col>2</xdr:col>
      <xdr:colOff>0</xdr:colOff>
      <xdr:row>153</xdr:row>
      <xdr:rowOff>0</xdr:rowOff>
    </xdr:from>
    <xdr:ext cx="2000250" cy="1184081"/>
    <xdr:pic>
      <xdr:nvPicPr>
        <xdr:cNvPr id="153" name="Picture 152" descr="D:\PatenticsClient64\patentics\Fulltext\figure\CN\11107\8280A-f.gif"/>
        <xdr:cNvPicPr>
          <a:picLocks noChangeAspect="1"/>
        </xdr:cNvPicPr>
      </xdr:nvPicPr>
      <xdr:blipFill>
        <a:blip r:embed="rId137" cstate="print"/>
        <a:stretch>
          <a:fillRect/>
        </a:stretch>
      </xdr:blipFill>
      <xdr:spPr>
        <a:xfrm>
          <a:off x="2200275" y="177814605"/>
          <a:ext cx="2000250" cy="1183640"/>
        </a:xfrm>
        <a:prstGeom prst="rect">
          <a:avLst/>
        </a:prstGeom>
      </xdr:spPr>
    </xdr:pic>
    <xdr:clientData/>
  </xdr:oneCellAnchor>
  <xdr:oneCellAnchor>
    <xdr:from>
      <xdr:col>2</xdr:col>
      <xdr:colOff>0</xdr:colOff>
      <xdr:row>154</xdr:row>
      <xdr:rowOff>0</xdr:rowOff>
    </xdr:from>
    <xdr:ext cx="2000250" cy="1184081"/>
    <xdr:pic>
      <xdr:nvPicPr>
        <xdr:cNvPr id="154" name="Picture 153" descr="D:\PatenticsClient64\patentics\Fulltext\figure\CN\11107\9925A-f.gif"/>
        <xdr:cNvPicPr>
          <a:picLocks noChangeAspect="1"/>
        </xdr:cNvPicPr>
      </xdr:nvPicPr>
      <xdr:blipFill>
        <a:blip r:embed="rId138" cstate="print"/>
        <a:stretch>
          <a:fillRect/>
        </a:stretch>
      </xdr:blipFill>
      <xdr:spPr>
        <a:xfrm>
          <a:off x="2200275" y="178988085"/>
          <a:ext cx="2000250" cy="1183640"/>
        </a:xfrm>
        <a:prstGeom prst="rect">
          <a:avLst/>
        </a:prstGeom>
      </xdr:spPr>
    </xdr:pic>
    <xdr:clientData/>
  </xdr:oneCellAnchor>
  <xdr:oneCellAnchor>
    <xdr:from>
      <xdr:col>2</xdr:col>
      <xdr:colOff>0</xdr:colOff>
      <xdr:row>155</xdr:row>
      <xdr:rowOff>0</xdr:rowOff>
    </xdr:from>
    <xdr:ext cx="2000250" cy="1184081"/>
    <xdr:pic>
      <xdr:nvPicPr>
        <xdr:cNvPr id="155" name="Picture 154" descr="D:\PatenticsClient64\patentics\Fulltext\figure\CN\11107\8283A-f.gif"/>
        <xdr:cNvPicPr>
          <a:picLocks noChangeAspect="1"/>
        </xdr:cNvPicPr>
      </xdr:nvPicPr>
      <xdr:blipFill>
        <a:blip r:embed="rId139" cstate="print"/>
        <a:stretch>
          <a:fillRect/>
        </a:stretch>
      </xdr:blipFill>
      <xdr:spPr>
        <a:xfrm>
          <a:off x="2200275" y="180161565"/>
          <a:ext cx="2000250" cy="1183640"/>
        </a:xfrm>
        <a:prstGeom prst="rect">
          <a:avLst/>
        </a:prstGeom>
      </xdr:spPr>
    </xdr:pic>
    <xdr:clientData/>
  </xdr:oneCellAnchor>
  <xdr:oneCellAnchor>
    <xdr:from>
      <xdr:col>2</xdr:col>
      <xdr:colOff>0</xdr:colOff>
      <xdr:row>156</xdr:row>
      <xdr:rowOff>0</xdr:rowOff>
    </xdr:from>
    <xdr:ext cx="2000250" cy="1184081"/>
    <xdr:pic>
      <xdr:nvPicPr>
        <xdr:cNvPr id="156" name="Picture 155" descr="D:\PatenticsClient64\patentics\Fulltext\figure\CN\11107\8282A-f.gif"/>
        <xdr:cNvPicPr>
          <a:picLocks noChangeAspect="1"/>
        </xdr:cNvPicPr>
      </xdr:nvPicPr>
      <xdr:blipFill>
        <a:blip r:embed="rId140" cstate="print"/>
        <a:stretch>
          <a:fillRect/>
        </a:stretch>
      </xdr:blipFill>
      <xdr:spPr>
        <a:xfrm>
          <a:off x="2200275" y="181335045"/>
          <a:ext cx="2000250" cy="1183640"/>
        </a:xfrm>
        <a:prstGeom prst="rect">
          <a:avLst/>
        </a:prstGeom>
      </xdr:spPr>
    </xdr:pic>
    <xdr:clientData/>
  </xdr:oneCellAnchor>
  <xdr:oneCellAnchor>
    <xdr:from>
      <xdr:col>2</xdr:col>
      <xdr:colOff>0</xdr:colOff>
      <xdr:row>157</xdr:row>
      <xdr:rowOff>0</xdr:rowOff>
    </xdr:from>
    <xdr:ext cx="2000250" cy="1184081"/>
    <xdr:pic>
      <xdr:nvPicPr>
        <xdr:cNvPr id="157" name="Picture 156" descr="D:\PatenticsClient64\patentics\Fulltext\figure\CN\11107\8281A-f.gif"/>
        <xdr:cNvPicPr>
          <a:picLocks noChangeAspect="1"/>
        </xdr:cNvPicPr>
      </xdr:nvPicPr>
      <xdr:blipFill>
        <a:blip r:embed="rId141" cstate="print"/>
        <a:stretch>
          <a:fillRect/>
        </a:stretch>
      </xdr:blipFill>
      <xdr:spPr>
        <a:xfrm>
          <a:off x="2200275" y="182508525"/>
          <a:ext cx="2000250" cy="1183640"/>
        </a:xfrm>
        <a:prstGeom prst="rect">
          <a:avLst/>
        </a:prstGeom>
      </xdr:spPr>
    </xdr:pic>
    <xdr:clientData/>
  </xdr:oneCellAnchor>
  <xdr:oneCellAnchor>
    <xdr:from>
      <xdr:col>2</xdr:col>
      <xdr:colOff>0</xdr:colOff>
      <xdr:row>158</xdr:row>
      <xdr:rowOff>0</xdr:rowOff>
    </xdr:from>
    <xdr:ext cx="2000250" cy="1184081"/>
    <xdr:pic>
      <xdr:nvPicPr>
        <xdr:cNvPr id="158" name="Picture 157" descr="D:\PatenticsClient64\patentics\Fulltext\figure\CN\11107\9913A-f.gif"/>
        <xdr:cNvPicPr>
          <a:picLocks noChangeAspect="1"/>
        </xdr:cNvPicPr>
      </xdr:nvPicPr>
      <xdr:blipFill>
        <a:blip r:embed="rId142" cstate="print"/>
        <a:stretch>
          <a:fillRect/>
        </a:stretch>
      </xdr:blipFill>
      <xdr:spPr>
        <a:xfrm>
          <a:off x="2200275" y="183682005"/>
          <a:ext cx="2000250" cy="1183640"/>
        </a:xfrm>
        <a:prstGeom prst="rect">
          <a:avLst/>
        </a:prstGeom>
      </xdr:spPr>
    </xdr:pic>
    <xdr:clientData/>
  </xdr:oneCellAnchor>
  <xdr:oneCellAnchor>
    <xdr:from>
      <xdr:col>2</xdr:col>
      <xdr:colOff>0</xdr:colOff>
      <xdr:row>159</xdr:row>
      <xdr:rowOff>0</xdr:rowOff>
    </xdr:from>
    <xdr:ext cx="2000250" cy="1184081"/>
    <xdr:pic>
      <xdr:nvPicPr>
        <xdr:cNvPr id="159" name="Picture 158" descr="D:\PatenticsClient64\patentics\Fulltext\figure\CN\11107\8291A-f.gif"/>
        <xdr:cNvPicPr>
          <a:picLocks noChangeAspect="1"/>
        </xdr:cNvPicPr>
      </xdr:nvPicPr>
      <xdr:blipFill>
        <a:blip r:embed="rId143" cstate="print"/>
        <a:stretch>
          <a:fillRect/>
        </a:stretch>
      </xdr:blipFill>
      <xdr:spPr>
        <a:xfrm>
          <a:off x="2200275" y="184855485"/>
          <a:ext cx="2000250" cy="1183640"/>
        </a:xfrm>
        <a:prstGeom prst="rect">
          <a:avLst/>
        </a:prstGeom>
      </xdr:spPr>
    </xdr:pic>
    <xdr:clientData/>
  </xdr:oneCellAnchor>
  <xdr:oneCellAnchor>
    <xdr:from>
      <xdr:col>2</xdr:col>
      <xdr:colOff>0</xdr:colOff>
      <xdr:row>160</xdr:row>
      <xdr:rowOff>0</xdr:rowOff>
    </xdr:from>
    <xdr:ext cx="2000250" cy="1184081"/>
    <xdr:pic>
      <xdr:nvPicPr>
        <xdr:cNvPr id="160" name="Picture 159" descr="D:\PatenticsClient64\patentics\Fulltext\figure\CN\11107\9912A-f.gif"/>
        <xdr:cNvPicPr>
          <a:picLocks noChangeAspect="1"/>
        </xdr:cNvPicPr>
      </xdr:nvPicPr>
      <xdr:blipFill>
        <a:blip r:embed="rId133" cstate="print"/>
        <a:stretch>
          <a:fillRect/>
        </a:stretch>
      </xdr:blipFill>
      <xdr:spPr>
        <a:xfrm>
          <a:off x="2200275" y="186028965"/>
          <a:ext cx="2000250" cy="1183640"/>
        </a:xfrm>
        <a:prstGeom prst="rect">
          <a:avLst/>
        </a:prstGeom>
      </xdr:spPr>
    </xdr:pic>
    <xdr:clientData/>
  </xdr:oneCellAnchor>
  <xdr:oneCellAnchor>
    <xdr:from>
      <xdr:col>2</xdr:col>
      <xdr:colOff>0</xdr:colOff>
      <xdr:row>161</xdr:row>
      <xdr:rowOff>0</xdr:rowOff>
    </xdr:from>
    <xdr:ext cx="2000250" cy="1184081"/>
    <xdr:pic>
      <xdr:nvPicPr>
        <xdr:cNvPr id="161" name="Picture 160" descr="D:\PatenticsClient64\patentics\Fulltext\figure\CN\11107\9911A-f.gif"/>
        <xdr:cNvPicPr>
          <a:picLocks noChangeAspect="1"/>
        </xdr:cNvPicPr>
      </xdr:nvPicPr>
      <xdr:blipFill>
        <a:blip r:embed="rId133" cstate="print"/>
        <a:stretch>
          <a:fillRect/>
        </a:stretch>
      </xdr:blipFill>
      <xdr:spPr>
        <a:xfrm>
          <a:off x="2200275" y="187202445"/>
          <a:ext cx="2000250" cy="1183640"/>
        </a:xfrm>
        <a:prstGeom prst="rect">
          <a:avLst/>
        </a:prstGeom>
      </xdr:spPr>
    </xdr:pic>
    <xdr:clientData/>
  </xdr:oneCellAnchor>
  <xdr:oneCellAnchor>
    <xdr:from>
      <xdr:col>2</xdr:col>
      <xdr:colOff>0</xdr:colOff>
      <xdr:row>162</xdr:row>
      <xdr:rowOff>0</xdr:rowOff>
    </xdr:from>
    <xdr:ext cx="2000250" cy="1184081"/>
    <xdr:pic>
      <xdr:nvPicPr>
        <xdr:cNvPr id="162" name="Picture 161" descr="D:\PatenticsClient64\patentics\Fulltext\figure\CN\11107\8293A-f.gif"/>
        <xdr:cNvPicPr>
          <a:picLocks noChangeAspect="1"/>
        </xdr:cNvPicPr>
      </xdr:nvPicPr>
      <xdr:blipFill>
        <a:blip r:embed="rId137" cstate="print"/>
        <a:stretch>
          <a:fillRect/>
        </a:stretch>
      </xdr:blipFill>
      <xdr:spPr>
        <a:xfrm>
          <a:off x="2200275" y="188375925"/>
          <a:ext cx="2000250" cy="1183640"/>
        </a:xfrm>
        <a:prstGeom prst="rect">
          <a:avLst/>
        </a:prstGeom>
      </xdr:spPr>
    </xdr:pic>
    <xdr:clientData/>
  </xdr:oneCellAnchor>
  <xdr:oneCellAnchor>
    <xdr:from>
      <xdr:col>2</xdr:col>
      <xdr:colOff>0</xdr:colOff>
      <xdr:row>163</xdr:row>
      <xdr:rowOff>0</xdr:rowOff>
    </xdr:from>
    <xdr:ext cx="2000250" cy="1184081"/>
    <xdr:pic>
      <xdr:nvPicPr>
        <xdr:cNvPr id="163" name="Picture 162" descr="D:\PatenticsClient64\patentics\Fulltext\figure\CN\11107\9924A-f.gif"/>
        <xdr:cNvPicPr>
          <a:picLocks noChangeAspect="1"/>
        </xdr:cNvPicPr>
      </xdr:nvPicPr>
      <xdr:blipFill>
        <a:blip r:embed="rId133" cstate="print"/>
        <a:stretch>
          <a:fillRect/>
        </a:stretch>
      </xdr:blipFill>
      <xdr:spPr>
        <a:xfrm>
          <a:off x="2200275" y="189549405"/>
          <a:ext cx="2000250" cy="1183640"/>
        </a:xfrm>
        <a:prstGeom prst="rect">
          <a:avLst/>
        </a:prstGeom>
      </xdr:spPr>
    </xdr:pic>
    <xdr:clientData/>
  </xdr:oneCellAnchor>
  <xdr:oneCellAnchor>
    <xdr:from>
      <xdr:col>2</xdr:col>
      <xdr:colOff>0</xdr:colOff>
      <xdr:row>164</xdr:row>
      <xdr:rowOff>0</xdr:rowOff>
    </xdr:from>
    <xdr:ext cx="2000250" cy="1184081"/>
    <xdr:pic>
      <xdr:nvPicPr>
        <xdr:cNvPr id="164" name="Picture 163" descr="D:\PatenticsClient64\patentics\Fulltext\figure\CN\11107\9910A-f.gif"/>
        <xdr:cNvPicPr>
          <a:picLocks noChangeAspect="1"/>
        </xdr:cNvPicPr>
      </xdr:nvPicPr>
      <xdr:blipFill>
        <a:blip r:embed="rId140" cstate="print"/>
        <a:stretch>
          <a:fillRect/>
        </a:stretch>
      </xdr:blipFill>
      <xdr:spPr>
        <a:xfrm>
          <a:off x="2200275" y="190722885"/>
          <a:ext cx="2000250" cy="1183640"/>
        </a:xfrm>
        <a:prstGeom prst="rect">
          <a:avLst/>
        </a:prstGeom>
      </xdr:spPr>
    </xdr:pic>
    <xdr:clientData/>
  </xdr:oneCellAnchor>
  <xdr:oneCellAnchor>
    <xdr:from>
      <xdr:col>2</xdr:col>
      <xdr:colOff>0</xdr:colOff>
      <xdr:row>165</xdr:row>
      <xdr:rowOff>0</xdr:rowOff>
    </xdr:from>
    <xdr:ext cx="2000250" cy="1184081"/>
    <xdr:pic>
      <xdr:nvPicPr>
        <xdr:cNvPr id="165" name="Picture 164" descr="D:\PatenticsClient64\patentics\Fulltext\figure\CN\11107\9909A-f.gif"/>
        <xdr:cNvPicPr>
          <a:picLocks noChangeAspect="1"/>
        </xdr:cNvPicPr>
      </xdr:nvPicPr>
      <xdr:blipFill>
        <a:blip r:embed="rId133" cstate="print"/>
        <a:stretch>
          <a:fillRect/>
        </a:stretch>
      </xdr:blipFill>
      <xdr:spPr>
        <a:xfrm>
          <a:off x="2200275" y="191896365"/>
          <a:ext cx="2000250" cy="1183640"/>
        </a:xfrm>
        <a:prstGeom prst="rect">
          <a:avLst/>
        </a:prstGeom>
      </xdr:spPr>
    </xdr:pic>
    <xdr:clientData/>
  </xdr:oneCellAnchor>
  <xdr:oneCellAnchor>
    <xdr:from>
      <xdr:col>2</xdr:col>
      <xdr:colOff>0</xdr:colOff>
      <xdr:row>166</xdr:row>
      <xdr:rowOff>0</xdr:rowOff>
    </xdr:from>
    <xdr:ext cx="2000250" cy="1184081"/>
    <xdr:pic>
      <xdr:nvPicPr>
        <xdr:cNvPr id="166" name="Picture 165" descr="D:\PatenticsClient64\patentics\Fulltext\figure\CN\11104\7874A-f.gif"/>
        <xdr:cNvPicPr>
          <a:picLocks noChangeAspect="1"/>
        </xdr:cNvPicPr>
      </xdr:nvPicPr>
      <xdr:blipFill>
        <a:blip r:embed="rId144" cstate="print"/>
        <a:stretch>
          <a:fillRect/>
        </a:stretch>
      </xdr:blipFill>
      <xdr:spPr>
        <a:xfrm>
          <a:off x="2200275" y="193069845"/>
          <a:ext cx="2000250" cy="1183640"/>
        </a:xfrm>
        <a:prstGeom prst="rect">
          <a:avLst/>
        </a:prstGeom>
      </xdr:spPr>
    </xdr:pic>
    <xdr:clientData/>
  </xdr:oneCellAnchor>
  <xdr:oneCellAnchor>
    <xdr:from>
      <xdr:col>2</xdr:col>
      <xdr:colOff>0</xdr:colOff>
      <xdr:row>167</xdr:row>
      <xdr:rowOff>0</xdr:rowOff>
    </xdr:from>
    <xdr:ext cx="2000250" cy="1184081"/>
    <xdr:pic>
      <xdr:nvPicPr>
        <xdr:cNvPr id="167" name="Picture 166" descr="D:\PatenticsClient64\patentics\Fulltext\figure\CN\11104\7022A-f.gif"/>
        <xdr:cNvPicPr>
          <a:picLocks noChangeAspect="1"/>
        </xdr:cNvPicPr>
      </xdr:nvPicPr>
      <xdr:blipFill>
        <a:blip r:embed="rId145" cstate="print"/>
        <a:stretch>
          <a:fillRect/>
        </a:stretch>
      </xdr:blipFill>
      <xdr:spPr>
        <a:xfrm>
          <a:off x="2200275" y="194243325"/>
          <a:ext cx="2000250" cy="1183640"/>
        </a:xfrm>
        <a:prstGeom prst="rect">
          <a:avLst/>
        </a:prstGeom>
      </xdr:spPr>
    </xdr:pic>
    <xdr:clientData/>
  </xdr:oneCellAnchor>
  <xdr:oneCellAnchor>
    <xdr:from>
      <xdr:col>2</xdr:col>
      <xdr:colOff>0</xdr:colOff>
      <xdr:row>168</xdr:row>
      <xdr:rowOff>0</xdr:rowOff>
    </xdr:from>
    <xdr:ext cx="2000250" cy="1184081"/>
    <xdr:pic>
      <xdr:nvPicPr>
        <xdr:cNvPr id="168" name="Picture 167" descr="D:\PatenticsClient64\patentics\Fulltext\figure\CN\11104\7021A-f.gif"/>
        <xdr:cNvPicPr>
          <a:picLocks noChangeAspect="1"/>
        </xdr:cNvPicPr>
      </xdr:nvPicPr>
      <xdr:blipFill>
        <a:blip r:embed="rId146" cstate="print"/>
        <a:stretch>
          <a:fillRect/>
        </a:stretch>
      </xdr:blipFill>
      <xdr:spPr>
        <a:xfrm>
          <a:off x="2200275" y="195416805"/>
          <a:ext cx="2000250" cy="1183640"/>
        </a:xfrm>
        <a:prstGeom prst="rect">
          <a:avLst/>
        </a:prstGeom>
      </xdr:spPr>
    </xdr:pic>
    <xdr:clientData/>
  </xdr:oneCellAnchor>
  <xdr:oneCellAnchor>
    <xdr:from>
      <xdr:col>2</xdr:col>
      <xdr:colOff>0</xdr:colOff>
      <xdr:row>169</xdr:row>
      <xdr:rowOff>0</xdr:rowOff>
    </xdr:from>
    <xdr:ext cx="2000250" cy="1184081"/>
    <xdr:pic>
      <xdr:nvPicPr>
        <xdr:cNvPr id="169" name="Picture 168" descr="D:\PatenticsClient64\patentics\Fulltext\figure\CN\11104\7045A-f.gif"/>
        <xdr:cNvPicPr>
          <a:picLocks noChangeAspect="1"/>
        </xdr:cNvPicPr>
      </xdr:nvPicPr>
      <xdr:blipFill>
        <a:blip r:embed="rId147" cstate="print"/>
        <a:stretch>
          <a:fillRect/>
        </a:stretch>
      </xdr:blipFill>
      <xdr:spPr>
        <a:xfrm>
          <a:off x="2200275" y="196590285"/>
          <a:ext cx="2000250" cy="1183640"/>
        </a:xfrm>
        <a:prstGeom prst="rect">
          <a:avLst/>
        </a:prstGeom>
      </xdr:spPr>
    </xdr:pic>
    <xdr:clientData/>
  </xdr:oneCellAnchor>
  <xdr:oneCellAnchor>
    <xdr:from>
      <xdr:col>2</xdr:col>
      <xdr:colOff>0</xdr:colOff>
      <xdr:row>170</xdr:row>
      <xdr:rowOff>0</xdr:rowOff>
    </xdr:from>
    <xdr:ext cx="2000250" cy="1184081"/>
    <xdr:pic>
      <xdr:nvPicPr>
        <xdr:cNvPr id="170" name="Picture 169" descr="D:\PatenticsClient64\patentics\Fulltext\figure\CN\11102\7696A-f.gif"/>
        <xdr:cNvPicPr>
          <a:picLocks noChangeAspect="1"/>
        </xdr:cNvPicPr>
      </xdr:nvPicPr>
      <xdr:blipFill>
        <a:blip r:embed="rId148" cstate="print"/>
        <a:stretch>
          <a:fillRect/>
        </a:stretch>
      </xdr:blipFill>
      <xdr:spPr>
        <a:xfrm>
          <a:off x="2200275" y="197763765"/>
          <a:ext cx="2000250" cy="1183640"/>
        </a:xfrm>
        <a:prstGeom prst="rect">
          <a:avLst/>
        </a:prstGeom>
      </xdr:spPr>
    </xdr:pic>
    <xdr:clientData/>
  </xdr:oneCellAnchor>
  <xdr:oneCellAnchor>
    <xdr:from>
      <xdr:col>2</xdr:col>
      <xdr:colOff>0</xdr:colOff>
      <xdr:row>171</xdr:row>
      <xdr:rowOff>0</xdr:rowOff>
    </xdr:from>
    <xdr:ext cx="2000250" cy="1184081"/>
    <xdr:pic>
      <xdr:nvPicPr>
        <xdr:cNvPr id="171" name="Picture 170" descr="D:\PatenticsClient64\patentics\Fulltext\figure\CN\11102\6934A-f.gif"/>
        <xdr:cNvPicPr>
          <a:picLocks noChangeAspect="1"/>
        </xdr:cNvPicPr>
      </xdr:nvPicPr>
      <xdr:blipFill>
        <a:blip r:embed="rId149" cstate="print"/>
        <a:stretch>
          <a:fillRect/>
        </a:stretch>
      </xdr:blipFill>
      <xdr:spPr>
        <a:xfrm>
          <a:off x="2200275" y="198937245"/>
          <a:ext cx="2000250" cy="1183640"/>
        </a:xfrm>
        <a:prstGeom prst="rect">
          <a:avLst/>
        </a:prstGeom>
      </xdr:spPr>
    </xdr:pic>
    <xdr:clientData/>
  </xdr:oneCellAnchor>
  <xdr:oneCellAnchor>
    <xdr:from>
      <xdr:col>2</xdr:col>
      <xdr:colOff>0</xdr:colOff>
      <xdr:row>172</xdr:row>
      <xdr:rowOff>0</xdr:rowOff>
    </xdr:from>
    <xdr:ext cx="2000250" cy="1184081"/>
    <xdr:pic>
      <xdr:nvPicPr>
        <xdr:cNvPr id="172" name="Picture 171" descr="D:\PatenticsClient64\patentics\Fulltext\figure\CN\11095\5380A-f.gif"/>
        <xdr:cNvPicPr>
          <a:picLocks noChangeAspect="1"/>
        </xdr:cNvPicPr>
      </xdr:nvPicPr>
      <xdr:blipFill>
        <a:blip r:embed="rId150" cstate="print"/>
        <a:stretch>
          <a:fillRect/>
        </a:stretch>
      </xdr:blipFill>
      <xdr:spPr>
        <a:xfrm>
          <a:off x="2200275" y="200110725"/>
          <a:ext cx="2000250" cy="1183640"/>
        </a:xfrm>
        <a:prstGeom prst="rect">
          <a:avLst/>
        </a:prstGeom>
      </xdr:spPr>
    </xdr:pic>
    <xdr:clientData/>
  </xdr:oneCellAnchor>
  <xdr:oneCellAnchor>
    <xdr:from>
      <xdr:col>2</xdr:col>
      <xdr:colOff>0</xdr:colOff>
      <xdr:row>173</xdr:row>
      <xdr:rowOff>0</xdr:rowOff>
    </xdr:from>
    <xdr:ext cx="2000250" cy="1184081"/>
    <xdr:pic>
      <xdr:nvPicPr>
        <xdr:cNvPr id="173" name="Picture 172" descr="D:\PatenticsClient64\patentics\Fulltext\figure\CN\11094\1584A-f.gif"/>
        <xdr:cNvPicPr>
          <a:picLocks noChangeAspect="1"/>
        </xdr:cNvPicPr>
      </xdr:nvPicPr>
      <xdr:blipFill>
        <a:blip r:embed="rId151" cstate="print"/>
        <a:stretch>
          <a:fillRect/>
        </a:stretch>
      </xdr:blipFill>
      <xdr:spPr>
        <a:xfrm>
          <a:off x="2200275" y="201284205"/>
          <a:ext cx="2000250" cy="1183640"/>
        </a:xfrm>
        <a:prstGeom prst="rect">
          <a:avLst/>
        </a:prstGeom>
      </xdr:spPr>
    </xdr:pic>
    <xdr:clientData/>
  </xdr:oneCellAnchor>
  <xdr:oneCellAnchor>
    <xdr:from>
      <xdr:col>2</xdr:col>
      <xdr:colOff>0</xdr:colOff>
      <xdr:row>174</xdr:row>
      <xdr:rowOff>0</xdr:rowOff>
    </xdr:from>
    <xdr:ext cx="2000250" cy="1184081"/>
    <xdr:pic>
      <xdr:nvPicPr>
        <xdr:cNvPr id="174" name="Picture 173" descr="D:\PatenticsClient64\patentics\Fulltext\figure\CN\11092\9863A-f.gif"/>
        <xdr:cNvPicPr>
          <a:picLocks noChangeAspect="1"/>
        </xdr:cNvPicPr>
      </xdr:nvPicPr>
      <xdr:blipFill>
        <a:blip r:embed="rId152" cstate="print"/>
        <a:stretch>
          <a:fillRect/>
        </a:stretch>
      </xdr:blipFill>
      <xdr:spPr>
        <a:xfrm>
          <a:off x="2200275" y="202457685"/>
          <a:ext cx="2000250" cy="1183640"/>
        </a:xfrm>
        <a:prstGeom prst="rect">
          <a:avLst/>
        </a:prstGeom>
      </xdr:spPr>
    </xdr:pic>
    <xdr:clientData/>
  </xdr:oneCellAnchor>
  <xdr:oneCellAnchor>
    <xdr:from>
      <xdr:col>2</xdr:col>
      <xdr:colOff>0</xdr:colOff>
      <xdr:row>175</xdr:row>
      <xdr:rowOff>0</xdr:rowOff>
    </xdr:from>
    <xdr:ext cx="2000250" cy="1184081"/>
    <xdr:pic>
      <xdr:nvPicPr>
        <xdr:cNvPr id="175" name="Picture 174" descr="D:\PatenticsClient64\patentics\Fulltext\figure\CN\11092\8833A-f.gif"/>
        <xdr:cNvPicPr>
          <a:picLocks noChangeAspect="1"/>
        </xdr:cNvPicPr>
      </xdr:nvPicPr>
      <xdr:blipFill>
        <a:blip r:embed="rId151" cstate="print"/>
        <a:stretch>
          <a:fillRect/>
        </a:stretch>
      </xdr:blipFill>
      <xdr:spPr>
        <a:xfrm>
          <a:off x="2200275" y="203631165"/>
          <a:ext cx="2000250" cy="1183640"/>
        </a:xfrm>
        <a:prstGeom prst="rect">
          <a:avLst/>
        </a:prstGeom>
      </xdr:spPr>
    </xdr:pic>
    <xdr:clientData/>
  </xdr:oneCellAnchor>
  <xdr:oneCellAnchor>
    <xdr:from>
      <xdr:col>2</xdr:col>
      <xdr:colOff>0</xdr:colOff>
      <xdr:row>176</xdr:row>
      <xdr:rowOff>0</xdr:rowOff>
    </xdr:from>
    <xdr:ext cx="2000250" cy="1184081"/>
    <xdr:pic>
      <xdr:nvPicPr>
        <xdr:cNvPr id="176" name="Picture 175" descr="D:\PatenticsClient64\patentics\Fulltext\figure\CN\11090\9872A-f.gif"/>
        <xdr:cNvPicPr>
          <a:picLocks noChangeAspect="1"/>
        </xdr:cNvPicPr>
      </xdr:nvPicPr>
      <xdr:blipFill>
        <a:blip r:embed="rId153" cstate="print"/>
        <a:stretch>
          <a:fillRect/>
        </a:stretch>
      </xdr:blipFill>
      <xdr:spPr>
        <a:xfrm>
          <a:off x="2200275" y="204804645"/>
          <a:ext cx="2000250" cy="1183640"/>
        </a:xfrm>
        <a:prstGeom prst="rect">
          <a:avLst/>
        </a:prstGeom>
      </xdr:spPr>
    </xdr:pic>
    <xdr:clientData/>
  </xdr:oneCellAnchor>
  <xdr:oneCellAnchor>
    <xdr:from>
      <xdr:col>2</xdr:col>
      <xdr:colOff>0</xdr:colOff>
      <xdr:row>177</xdr:row>
      <xdr:rowOff>0</xdr:rowOff>
    </xdr:from>
    <xdr:ext cx="2000250" cy="1184081"/>
    <xdr:pic>
      <xdr:nvPicPr>
        <xdr:cNvPr id="177" name="Picture 176" descr="D:\PatenticsClient64\patentics\Fulltext\figure\CN\11090\8931A-f.gif"/>
        <xdr:cNvPicPr>
          <a:picLocks noChangeAspect="1"/>
        </xdr:cNvPicPr>
      </xdr:nvPicPr>
      <xdr:blipFill>
        <a:blip r:embed="rId154" cstate="print"/>
        <a:stretch>
          <a:fillRect/>
        </a:stretch>
      </xdr:blipFill>
      <xdr:spPr>
        <a:xfrm>
          <a:off x="2200275" y="205978125"/>
          <a:ext cx="2000250" cy="1183640"/>
        </a:xfrm>
        <a:prstGeom prst="rect">
          <a:avLst/>
        </a:prstGeom>
      </xdr:spPr>
    </xdr:pic>
    <xdr:clientData/>
  </xdr:oneCellAnchor>
  <xdr:oneCellAnchor>
    <xdr:from>
      <xdr:col>2</xdr:col>
      <xdr:colOff>0</xdr:colOff>
      <xdr:row>178</xdr:row>
      <xdr:rowOff>0</xdr:rowOff>
    </xdr:from>
    <xdr:ext cx="2000250" cy="1184081"/>
    <xdr:pic>
      <xdr:nvPicPr>
        <xdr:cNvPr id="178" name="Picture 177" descr="D:\PatenticsClient64\patentics\Fulltext\figure\CN\11090\9871A-f.gif"/>
        <xdr:cNvPicPr>
          <a:picLocks noChangeAspect="1"/>
        </xdr:cNvPicPr>
      </xdr:nvPicPr>
      <xdr:blipFill>
        <a:blip r:embed="rId155" cstate="print"/>
        <a:stretch>
          <a:fillRect/>
        </a:stretch>
      </xdr:blipFill>
      <xdr:spPr>
        <a:xfrm>
          <a:off x="2200275" y="207151605"/>
          <a:ext cx="2000250" cy="1183640"/>
        </a:xfrm>
        <a:prstGeom prst="rect">
          <a:avLst/>
        </a:prstGeom>
      </xdr:spPr>
    </xdr:pic>
    <xdr:clientData/>
  </xdr:oneCellAnchor>
  <xdr:oneCellAnchor>
    <xdr:from>
      <xdr:col>2</xdr:col>
      <xdr:colOff>0</xdr:colOff>
      <xdr:row>179</xdr:row>
      <xdr:rowOff>0</xdr:rowOff>
    </xdr:from>
    <xdr:ext cx="2000250" cy="1184081"/>
    <xdr:pic>
      <xdr:nvPicPr>
        <xdr:cNvPr id="179" name="Picture 178" descr="D:\PatenticsClient64\patentics\Fulltext\figure\CN\11090\9870A-f.gif"/>
        <xdr:cNvPicPr>
          <a:picLocks noChangeAspect="1"/>
        </xdr:cNvPicPr>
      </xdr:nvPicPr>
      <xdr:blipFill>
        <a:blip r:embed="rId156" cstate="print"/>
        <a:stretch>
          <a:fillRect/>
        </a:stretch>
      </xdr:blipFill>
      <xdr:spPr>
        <a:xfrm>
          <a:off x="2200275" y="208325085"/>
          <a:ext cx="2000250" cy="1183640"/>
        </a:xfrm>
        <a:prstGeom prst="rect">
          <a:avLst/>
        </a:prstGeom>
      </xdr:spPr>
    </xdr:pic>
    <xdr:clientData/>
  </xdr:oneCellAnchor>
  <xdr:oneCellAnchor>
    <xdr:from>
      <xdr:col>2</xdr:col>
      <xdr:colOff>0</xdr:colOff>
      <xdr:row>180</xdr:row>
      <xdr:rowOff>0</xdr:rowOff>
    </xdr:from>
    <xdr:ext cx="2000250" cy="1184081"/>
    <xdr:pic>
      <xdr:nvPicPr>
        <xdr:cNvPr id="180" name="Picture 179" descr="D:\PatenticsClient64\patentics\Fulltext\figure\CN\11088\9497A-f.gif"/>
        <xdr:cNvPicPr>
          <a:picLocks noChangeAspect="1"/>
        </xdr:cNvPicPr>
      </xdr:nvPicPr>
      <xdr:blipFill>
        <a:blip r:embed="rId157" cstate="print"/>
        <a:stretch>
          <a:fillRect/>
        </a:stretch>
      </xdr:blipFill>
      <xdr:spPr>
        <a:xfrm>
          <a:off x="2200275" y="209498565"/>
          <a:ext cx="2000250" cy="1183640"/>
        </a:xfrm>
        <a:prstGeom prst="rect">
          <a:avLst/>
        </a:prstGeom>
      </xdr:spPr>
    </xdr:pic>
    <xdr:clientData/>
  </xdr:oneCellAnchor>
  <xdr:oneCellAnchor>
    <xdr:from>
      <xdr:col>2</xdr:col>
      <xdr:colOff>0</xdr:colOff>
      <xdr:row>181</xdr:row>
      <xdr:rowOff>0</xdr:rowOff>
    </xdr:from>
    <xdr:ext cx="2000250" cy="1184081"/>
    <xdr:pic>
      <xdr:nvPicPr>
        <xdr:cNvPr id="181" name="Picture 180" descr="D:\PatenticsClient64\patentics\Fulltext\figure\CN\11088\9503A-f.gif"/>
        <xdr:cNvPicPr>
          <a:picLocks noChangeAspect="1"/>
        </xdr:cNvPicPr>
      </xdr:nvPicPr>
      <xdr:blipFill>
        <a:blip r:embed="rId158" cstate="print"/>
        <a:stretch>
          <a:fillRect/>
        </a:stretch>
      </xdr:blipFill>
      <xdr:spPr>
        <a:xfrm>
          <a:off x="2200275" y="210672045"/>
          <a:ext cx="2000250" cy="1183640"/>
        </a:xfrm>
        <a:prstGeom prst="rect">
          <a:avLst/>
        </a:prstGeom>
      </xdr:spPr>
    </xdr:pic>
    <xdr:clientData/>
  </xdr:oneCellAnchor>
  <xdr:oneCellAnchor>
    <xdr:from>
      <xdr:col>2</xdr:col>
      <xdr:colOff>0</xdr:colOff>
      <xdr:row>182</xdr:row>
      <xdr:rowOff>0</xdr:rowOff>
    </xdr:from>
    <xdr:ext cx="2000250" cy="1184081"/>
    <xdr:pic>
      <xdr:nvPicPr>
        <xdr:cNvPr id="182" name="Picture 181" descr="D:\PatenticsClient64\patentics\Fulltext\figure\CN\11087\4643A-f.gif"/>
        <xdr:cNvPicPr>
          <a:picLocks noChangeAspect="1"/>
        </xdr:cNvPicPr>
      </xdr:nvPicPr>
      <xdr:blipFill>
        <a:blip r:embed="rId159" cstate="print"/>
        <a:stretch>
          <a:fillRect/>
        </a:stretch>
      </xdr:blipFill>
      <xdr:spPr>
        <a:xfrm>
          <a:off x="2200275" y="211845525"/>
          <a:ext cx="2000250" cy="1183640"/>
        </a:xfrm>
        <a:prstGeom prst="rect">
          <a:avLst/>
        </a:prstGeom>
      </xdr:spPr>
    </xdr:pic>
    <xdr:clientData/>
  </xdr:oneCellAnchor>
  <xdr:oneCellAnchor>
    <xdr:from>
      <xdr:col>2</xdr:col>
      <xdr:colOff>0</xdr:colOff>
      <xdr:row>183</xdr:row>
      <xdr:rowOff>0</xdr:rowOff>
    </xdr:from>
    <xdr:ext cx="2000250" cy="1184081"/>
    <xdr:pic>
      <xdr:nvPicPr>
        <xdr:cNvPr id="183" name="Picture 182" descr="D:\PatenticsClient64\patentics\Fulltext\figure\CN\11086\6603A-f.gif"/>
        <xdr:cNvPicPr>
          <a:picLocks noChangeAspect="1"/>
        </xdr:cNvPicPr>
      </xdr:nvPicPr>
      <xdr:blipFill>
        <a:blip r:embed="rId160" cstate="print"/>
        <a:stretch>
          <a:fillRect/>
        </a:stretch>
      </xdr:blipFill>
      <xdr:spPr>
        <a:xfrm>
          <a:off x="2200275" y="213019005"/>
          <a:ext cx="2000250" cy="1183640"/>
        </a:xfrm>
        <a:prstGeom prst="rect">
          <a:avLst/>
        </a:prstGeom>
      </xdr:spPr>
    </xdr:pic>
    <xdr:clientData/>
  </xdr:oneCellAnchor>
  <xdr:oneCellAnchor>
    <xdr:from>
      <xdr:col>2</xdr:col>
      <xdr:colOff>0</xdr:colOff>
      <xdr:row>184</xdr:row>
      <xdr:rowOff>0</xdr:rowOff>
    </xdr:from>
    <xdr:ext cx="2000250" cy="1184081"/>
    <xdr:pic>
      <xdr:nvPicPr>
        <xdr:cNvPr id="184" name="Picture 183" descr="D:\PatenticsClient64\patentics\Fulltext\figure\CN\11086\5296A-f.gif"/>
        <xdr:cNvPicPr>
          <a:picLocks noChangeAspect="1"/>
        </xdr:cNvPicPr>
      </xdr:nvPicPr>
      <xdr:blipFill>
        <a:blip r:embed="rId161" cstate="print"/>
        <a:stretch>
          <a:fillRect/>
        </a:stretch>
      </xdr:blipFill>
      <xdr:spPr>
        <a:xfrm>
          <a:off x="2200275" y="214192485"/>
          <a:ext cx="2000250" cy="1183640"/>
        </a:xfrm>
        <a:prstGeom prst="rect">
          <a:avLst/>
        </a:prstGeom>
      </xdr:spPr>
    </xdr:pic>
    <xdr:clientData/>
  </xdr:oneCellAnchor>
  <xdr:oneCellAnchor>
    <xdr:from>
      <xdr:col>2</xdr:col>
      <xdr:colOff>0</xdr:colOff>
      <xdr:row>185</xdr:row>
      <xdr:rowOff>0</xdr:rowOff>
    </xdr:from>
    <xdr:ext cx="2000250" cy="1184081"/>
    <xdr:pic>
      <xdr:nvPicPr>
        <xdr:cNvPr id="185" name="Picture 184" descr="D:\PatenticsClient64\patentics\Fulltext\figure\CN\11086\5792A-f.gif"/>
        <xdr:cNvPicPr>
          <a:picLocks noChangeAspect="1"/>
        </xdr:cNvPicPr>
      </xdr:nvPicPr>
      <xdr:blipFill>
        <a:blip r:embed="rId162" cstate="print"/>
        <a:stretch>
          <a:fillRect/>
        </a:stretch>
      </xdr:blipFill>
      <xdr:spPr>
        <a:xfrm>
          <a:off x="2200275" y="215365965"/>
          <a:ext cx="2000250" cy="1183640"/>
        </a:xfrm>
        <a:prstGeom prst="rect">
          <a:avLst/>
        </a:prstGeom>
      </xdr:spPr>
    </xdr:pic>
    <xdr:clientData/>
  </xdr:oneCellAnchor>
  <xdr:oneCellAnchor>
    <xdr:from>
      <xdr:col>2</xdr:col>
      <xdr:colOff>0</xdr:colOff>
      <xdr:row>186</xdr:row>
      <xdr:rowOff>0</xdr:rowOff>
    </xdr:from>
    <xdr:ext cx="2000250" cy="1184081"/>
    <xdr:pic>
      <xdr:nvPicPr>
        <xdr:cNvPr id="186" name="Picture 185" descr="D:\PatenticsClient64\patentics\Fulltext\figure\CN\11086\5950A-f.gif"/>
        <xdr:cNvPicPr>
          <a:picLocks noChangeAspect="1"/>
        </xdr:cNvPicPr>
      </xdr:nvPicPr>
      <xdr:blipFill>
        <a:blip r:embed="rId163" cstate="print"/>
        <a:stretch>
          <a:fillRect/>
        </a:stretch>
      </xdr:blipFill>
      <xdr:spPr>
        <a:xfrm>
          <a:off x="2200275" y="216539445"/>
          <a:ext cx="2000250" cy="1183640"/>
        </a:xfrm>
        <a:prstGeom prst="rect">
          <a:avLst/>
        </a:prstGeom>
      </xdr:spPr>
    </xdr:pic>
    <xdr:clientData/>
  </xdr:oneCellAnchor>
  <xdr:oneCellAnchor>
    <xdr:from>
      <xdr:col>2</xdr:col>
      <xdr:colOff>0</xdr:colOff>
      <xdr:row>187</xdr:row>
      <xdr:rowOff>0</xdr:rowOff>
    </xdr:from>
    <xdr:ext cx="2000250" cy="1184081"/>
    <xdr:pic>
      <xdr:nvPicPr>
        <xdr:cNvPr id="187" name="Picture 186" descr="D:\PatenticsClient64\patentics\Fulltext\figure\CN\11085\1787A-f.gif"/>
        <xdr:cNvPicPr>
          <a:picLocks noChangeAspect="1"/>
        </xdr:cNvPicPr>
      </xdr:nvPicPr>
      <xdr:blipFill>
        <a:blip r:embed="rId164" cstate="print"/>
        <a:stretch>
          <a:fillRect/>
        </a:stretch>
      </xdr:blipFill>
      <xdr:spPr>
        <a:xfrm>
          <a:off x="2200275" y="217712925"/>
          <a:ext cx="2000250" cy="1183640"/>
        </a:xfrm>
        <a:prstGeom prst="rect">
          <a:avLst/>
        </a:prstGeom>
      </xdr:spPr>
    </xdr:pic>
    <xdr:clientData/>
  </xdr:oneCellAnchor>
  <xdr:oneCellAnchor>
    <xdr:from>
      <xdr:col>2</xdr:col>
      <xdr:colOff>0</xdr:colOff>
      <xdr:row>188</xdr:row>
      <xdr:rowOff>0</xdr:rowOff>
    </xdr:from>
    <xdr:ext cx="2000250" cy="1184081"/>
    <xdr:pic>
      <xdr:nvPicPr>
        <xdr:cNvPr id="188" name="Picture 187" descr="D:\PatenticsClient64\patentics\Fulltext\figure\CN\11083\7720A-f.gif"/>
        <xdr:cNvPicPr>
          <a:picLocks noChangeAspect="1"/>
        </xdr:cNvPicPr>
      </xdr:nvPicPr>
      <xdr:blipFill>
        <a:blip r:embed="rId165" cstate="print"/>
        <a:stretch>
          <a:fillRect/>
        </a:stretch>
      </xdr:blipFill>
      <xdr:spPr>
        <a:xfrm>
          <a:off x="2200275" y="218886405"/>
          <a:ext cx="2000250" cy="1183640"/>
        </a:xfrm>
        <a:prstGeom prst="rect">
          <a:avLst/>
        </a:prstGeom>
      </xdr:spPr>
    </xdr:pic>
    <xdr:clientData/>
  </xdr:oneCellAnchor>
  <xdr:oneCellAnchor>
    <xdr:from>
      <xdr:col>2</xdr:col>
      <xdr:colOff>0</xdr:colOff>
      <xdr:row>189</xdr:row>
      <xdr:rowOff>0</xdr:rowOff>
    </xdr:from>
    <xdr:ext cx="2000250" cy="1184081"/>
    <xdr:pic>
      <xdr:nvPicPr>
        <xdr:cNvPr id="189" name="Picture 188" descr="D:\PatenticsClient64\patentics\Fulltext\figure\CN\11082\6704A-f.gif"/>
        <xdr:cNvPicPr>
          <a:picLocks noChangeAspect="1"/>
        </xdr:cNvPicPr>
      </xdr:nvPicPr>
      <xdr:blipFill>
        <a:blip r:embed="rId166" cstate="print"/>
        <a:stretch>
          <a:fillRect/>
        </a:stretch>
      </xdr:blipFill>
      <xdr:spPr>
        <a:xfrm>
          <a:off x="2200275" y="220059885"/>
          <a:ext cx="2000250" cy="1183640"/>
        </a:xfrm>
        <a:prstGeom prst="rect">
          <a:avLst/>
        </a:prstGeom>
      </xdr:spPr>
    </xdr:pic>
    <xdr:clientData/>
  </xdr:oneCellAnchor>
  <xdr:oneCellAnchor>
    <xdr:from>
      <xdr:col>2</xdr:col>
      <xdr:colOff>0</xdr:colOff>
      <xdr:row>190</xdr:row>
      <xdr:rowOff>0</xdr:rowOff>
    </xdr:from>
    <xdr:ext cx="2000250" cy="1184081"/>
    <xdr:pic>
      <xdr:nvPicPr>
        <xdr:cNvPr id="190" name="Picture 189" descr="D:\PatenticsClient64\patentics\Fulltext\figure\CN\11082\6712A-f.gif"/>
        <xdr:cNvPicPr>
          <a:picLocks noChangeAspect="1"/>
        </xdr:cNvPicPr>
      </xdr:nvPicPr>
      <xdr:blipFill>
        <a:blip r:embed="rId127" cstate="print"/>
        <a:stretch>
          <a:fillRect/>
        </a:stretch>
      </xdr:blipFill>
      <xdr:spPr>
        <a:xfrm>
          <a:off x="2200275" y="221233365"/>
          <a:ext cx="2000250" cy="1183640"/>
        </a:xfrm>
        <a:prstGeom prst="rect">
          <a:avLst/>
        </a:prstGeom>
      </xdr:spPr>
    </xdr:pic>
    <xdr:clientData/>
  </xdr:oneCellAnchor>
  <xdr:oneCellAnchor>
    <xdr:from>
      <xdr:col>2</xdr:col>
      <xdr:colOff>0</xdr:colOff>
      <xdr:row>191</xdr:row>
      <xdr:rowOff>0</xdr:rowOff>
    </xdr:from>
    <xdr:ext cx="2000250" cy="1184081"/>
    <xdr:pic>
      <xdr:nvPicPr>
        <xdr:cNvPr id="191" name="Picture 190" descr="D:\PatenticsClient64\patentics\Fulltext\figure\CN\11080\1216A-f.gif"/>
        <xdr:cNvPicPr>
          <a:picLocks noChangeAspect="1"/>
        </xdr:cNvPicPr>
      </xdr:nvPicPr>
      <xdr:blipFill>
        <a:blip r:embed="rId167" cstate="print"/>
        <a:stretch>
          <a:fillRect/>
        </a:stretch>
      </xdr:blipFill>
      <xdr:spPr>
        <a:xfrm>
          <a:off x="2200275" y="222406845"/>
          <a:ext cx="2000250" cy="1183640"/>
        </a:xfrm>
        <a:prstGeom prst="rect">
          <a:avLst/>
        </a:prstGeom>
      </xdr:spPr>
    </xdr:pic>
    <xdr:clientData/>
  </xdr:oneCellAnchor>
  <xdr:oneCellAnchor>
    <xdr:from>
      <xdr:col>2</xdr:col>
      <xdr:colOff>0</xdr:colOff>
      <xdr:row>192</xdr:row>
      <xdr:rowOff>0</xdr:rowOff>
    </xdr:from>
    <xdr:ext cx="2000250" cy="1184081"/>
    <xdr:pic>
      <xdr:nvPicPr>
        <xdr:cNvPr id="192" name="Picture 191" descr="D:\PatenticsClient64\patentics\Fulltext\figure\CN\11079\5226A-f.gif"/>
        <xdr:cNvPicPr>
          <a:picLocks noChangeAspect="1"/>
        </xdr:cNvPicPr>
      </xdr:nvPicPr>
      <xdr:blipFill>
        <a:blip r:embed="rId168" cstate="print"/>
        <a:stretch>
          <a:fillRect/>
        </a:stretch>
      </xdr:blipFill>
      <xdr:spPr>
        <a:xfrm>
          <a:off x="2200275" y="223580325"/>
          <a:ext cx="2000250" cy="1183640"/>
        </a:xfrm>
        <a:prstGeom prst="rect">
          <a:avLst/>
        </a:prstGeom>
      </xdr:spPr>
    </xdr:pic>
    <xdr:clientData/>
  </xdr:oneCellAnchor>
  <xdr:oneCellAnchor>
    <xdr:from>
      <xdr:col>2</xdr:col>
      <xdr:colOff>0</xdr:colOff>
      <xdr:row>193</xdr:row>
      <xdr:rowOff>0</xdr:rowOff>
    </xdr:from>
    <xdr:ext cx="2000250" cy="1184081"/>
    <xdr:pic>
      <xdr:nvPicPr>
        <xdr:cNvPr id="193" name="Picture 192" descr="D:\PatenticsClient64\patentics\Fulltext\figure\CN\11079\6580A-f.gif"/>
        <xdr:cNvPicPr>
          <a:picLocks noChangeAspect="1"/>
        </xdr:cNvPicPr>
      </xdr:nvPicPr>
      <xdr:blipFill>
        <a:blip r:embed="rId169" cstate="print"/>
        <a:stretch>
          <a:fillRect/>
        </a:stretch>
      </xdr:blipFill>
      <xdr:spPr>
        <a:xfrm>
          <a:off x="2200275" y="224753805"/>
          <a:ext cx="2000250" cy="1183640"/>
        </a:xfrm>
        <a:prstGeom prst="rect">
          <a:avLst/>
        </a:prstGeom>
      </xdr:spPr>
    </xdr:pic>
    <xdr:clientData/>
  </xdr:oneCellAnchor>
  <xdr:oneCellAnchor>
    <xdr:from>
      <xdr:col>2</xdr:col>
      <xdr:colOff>0</xdr:colOff>
      <xdr:row>194</xdr:row>
      <xdr:rowOff>0</xdr:rowOff>
    </xdr:from>
    <xdr:ext cx="2000250" cy="1184081"/>
    <xdr:pic>
      <xdr:nvPicPr>
        <xdr:cNvPr id="194" name="Picture 193" descr="D:\PatenticsClient64\patentics\Fulltext\figure\CN\11076\5028A-f.gif"/>
        <xdr:cNvPicPr>
          <a:picLocks noChangeAspect="1"/>
        </xdr:cNvPicPr>
      </xdr:nvPicPr>
      <xdr:blipFill>
        <a:blip r:embed="rId170" cstate="print"/>
        <a:stretch>
          <a:fillRect/>
        </a:stretch>
      </xdr:blipFill>
      <xdr:spPr>
        <a:xfrm>
          <a:off x="2200275" y="225927285"/>
          <a:ext cx="2000250" cy="1183640"/>
        </a:xfrm>
        <a:prstGeom prst="rect">
          <a:avLst/>
        </a:prstGeom>
      </xdr:spPr>
    </xdr:pic>
    <xdr:clientData/>
  </xdr:oneCellAnchor>
  <xdr:oneCellAnchor>
    <xdr:from>
      <xdr:col>2</xdr:col>
      <xdr:colOff>0</xdr:colOff>
      <xdr:row>195</xdr:row>
      <xdr:rowOff>0</xdr:rowOff>
    </xdr:from>
    <xdr:ext cx="2000250" cy="1184081"/>
    <xdr:pic>
      <xdr:nvPicPr>
        <xdr:cNvPr id="195" name="Picture 194" descr="D:\PatenticsClient64\patentics\Fulltext\figure\CN\11076\6146A-f.gif"/>
        <xdr:cNvPicPr>
          <a:picLocks noChangeAspect="1"/>
        </xdr:cNvPicPr>
      </xdr:nvPicPr>
      <xdr:blipFill>
        <a:blip r:embed="rId157" cstate="print"/>
        <a:stretch>
          <a:fillRect/>
        </a:stretch>
      </xdr:blipFill>
      <xdr:spPr>
        <a:xfrm>
          <a:off x="2200275" y="227100765"/>
          <a:ext cx="2000250" cy="1183640"/>
        </a:xfrm>
        <a:prstGeom prst="rect">
          <a:avLst/>
        </a:prstGeom>
      </xdr:spPr>
    </xdr:pic>
    <xdr:clientData/>
  </xdr:oneCellAnchor>
  <xdr:oneCellAnchor>
    <xdr:from>
      <xdr:col>2</xdr:col>
      <xdr:colOff>0</xdr:colOff>
      <xdr:row>196</xdr:row>
      <xdr:rowOff>0</xdr:rowOff>
    </xdr:from>
    <xdr:ext cx="2000250" cy="1184081"/>
    <xdr:pic>
      <xdr:nvPicPr>
        <xdr:cNvPr id="196" name="Picture 195" descr="D:\PatenticsClient64\patentics\Fulltext\figure\CN\11076\6145A-f.gif"/>
        <xdr:cNvPicPr>
          <a:picLocks noChangeAspect="1"/>
        </xdr:cNvPicPr>
      </xdr:nvPicPr>
      <xdr:blipFill>
        <a:blip r:embed="rId171" cstate="print"/>
        <a:stretch>
          <a:fillRect/>
        </a:stretch>
      </xdr:blipFill>
      <xdr:spPr>
        <a:xfrm>
          <a:off x="2200275" y="228274245"/>
          <a:ext cx="2000250" cy="1183640"/>
        </a:xfrm>
        <a:prstGeom prst="rect">
          <a:avLst/>
        </a:prstGeom>
      </xdr:spPr>
    </xdr:pic>
    <xdr:clientData/>
  </xdr:oneCellAnchor>
  <xdr:oneCellAnchor>
    <xdr:from>
      <xdr:col>2</xdr:col>
      <xdr:colOff>0</xdr:colOff>
      <xdr:row>197</xdr:row>
      <xdr:rowOff>0</xdr:rowOff>
    </xdr:from>
    <xdr:ext cx="2000250" cy="1184081"/>
    <xdr:pic>
      <xdr:nvPicPr>
        <xdr:cNvPr id="197" name="Picture 196" descr="D:\PatenticsClient64\patentics\Fulltext\figure\CN\11075\363A-f.gif"/>
        <xdr:cNvPicPr>
          <a:picLocks noChangeAspect="1"/>
        </xdr:cNvPicPr>
      </xdr:nvPicPr>
      <xdr:blipFill>
        <a:blip r:embed="rId172" cstate="print"/>
        <a:stretch>
          <a:fillRect/>
        </a:stretch>
      </xdr:blipFill>
      <xdr:spPr>
        <a:xfrm>
          <a:off x="2200275" y="229447725"/>
          <a:ext cx="2000250" cy="1183640"/>
        </a:xfrm>
        <a:prstGeom prst="rect">
          <a:avLst/>
        </a:prstGeom>
      </xdr:spPr>
    </xdr:pic>
    <xdr:clientData/>
  </xdr:oneCellAnchor>
  <xdr:oneCellAnchor>
    <xdr:from>
      <xdr:col>2</xdr:col>
      <xdr:colOff>0</xdr:colOff>
      <xdr:row>198</xdr:row>
      <xdr:rowOff>0</xdr:rowOff>
    </xdr:from>
    <xdr:ext cx="2000250" cy="1184081"/>
    <xdr:pic>
      <xdr:nvPicPr>
        <xdr:cNvPr id="198" name="Picture 197" descr="D:\PatenticsClient64\patentics\Fulltext\figure\CN\11075\945A-f.gif"/>
        <xdr:cNvPicPr>
          <a:picLocks noChangeAspect="1"/>
        </xdr:cNvPicPr>
      </xdr:nvPicPr>
      <xdr:blipFill>
        <a:blip r:embed="rId173" cstate="print"/>
        <a:stretch>
          <a:fillRect/>
        </a:stretch>
      </xdr:blipFill>
      <xdr:spPr>
        <a:xfrm>
          <a:off x="2200275" y="230621205"/>
          <a:ext cx="2000250" cy="1183640"/>
        </a:xfrm>
        <a:prstGeom prst="rect">
          <a:avLst/>
        </a:prstGeom>
      </xdr:spPr>
    </xdr:pic>
    <xdr:clientData/>
  </xdr:oneCellAnchor>
  <xdr:oneCellAnchor>
    <xdr:from>
      <xdr:col>2</xdr:col>
      <xdr:colOff>0</xdr:colOff>
      <xdr:row>199</xdr:row>
      <xdr:rowOff>0</xdr:rowOff>
    </xdr:from>
    <xdr:ext cx="2000250" cy="1184081"/>
    <xdr:pic>
      <xdr:nvPicPr>
        <xdr:cNvPr id="199" name="Picture 198" descr="D:\PatenticsClient64\patentics\Fulltext\figure\CN\11075\351A-f.gif"/>
        <xdr:cNvPicPr>
          <a:picLocks noChangeAspect="1"/>
        </xdr:cNvPicPr>
      </xdr:nvPicPr>
      <xdr:blipFill>
        <a:blip r:embed="rId174" cstate="print"/>
        <a:stretch>
          <a:fillRect/>
        </a:stretch>
      </xdr:blipFill>
      <xdr:spPr>
        <a:xfrm>
          <a:off x="2200275" y="231794685"/>
          <a:ext cx="2000250" cy="1183640"/>
        </a:xfrm>
        <a:prstGeom prst="rect">
          <a:avLst/>
        </a:prstGeom>
      </xdr:spPr>
    </xdr:pic>
    <xdr:clientData/>
  </xdr:oneCellAnchor>
  <xdr:oneCellAnchor>
    <xdr:from>
      <xdr:col>2</xdr:col>
      <xdr:colOff>0</xdr:colOff>
      <xdr:row>200</xdr:row>
      <xdr:rowOff>0</xdr:rowOff>
    </xdr:from>
    <xdr:ext cx="2000250" cy="1184081"/>
    <xdr:pic>
      <xdr:nvPicPr>
        <xdr:cNvPr id="200" name="Picture 199" descr="D:\PatenticsClient64\patentics\Fulltext\figure\CN\11075\359A-f.gif"/>
        <xdr:cNvPicPr>
          <a:picLocks noChangeAspect="1"/>
        </xdr:cNvPicPr>
      </xdr:nvPicPr>
      <xdr:blipFill>
        <a:blip r:embed="rId175" cstate="print"/>
        <a:stretch>
          <a:fillRect/>
        </a:stretch>
      </xdr:blipFill>
      <xdr:spPr>
        <a:xfrm>
          <a:off x="2200275" y="232968165"/>
          <a:ext cx="2000250" cy="1183640"/>
        </a:xfrm>
        <a:prstGeom prst="rect">
          <a:avLst/>
        </a:prstGeom>
      </xdr:spPr>
    </xdr:pic>
    <xdr:clientData/>
  </xdr:oneCellAnchor>
  <xdr:oneCellAnchor>
    <xdr:from>
      <xdr:col>2</xdr:col>
      <xdr:colOff>0</xdr:colOff>
      <xdr:row>201</xdr:row>
      <xdr:rowOff>0</xdr:rowOff>
    </xdr:from>
    <xdr:ext cx="2000250" cy="1184081"/>
    <xdr:pic>
      <xdr:nvPicPr>
        <xdr:cNvPr id="201" name="Picture 200" descr="D:\PatenticsClient64\patentics\Fulltext\figure\CN\11075\312A-f.gif"/>
        <xdr:cNvPicPr>
          <a:picLocks noChangeAspect="1"/>
        </xdr:cNvPicPr>
      </xdr:nvPicPr>
      <xdr:blipFill>
        <a:blip r:embed="rId176" cstate="print"/>
        <a:stretch>
          <a:fillRect/>
        </a:stretch>
      </xdr:blipFill>
      <xdr:spPr>
        <a:xfrm>
          <a:off x="2200275" y="234141645"/>
          <a:ext cx="2000250" cy="1183640"/>
        </a:xfrm>
        <a:prstGeom prst="rect">
          <a:avLst/>
        </a:prstGeom>
      </xdr:spPr>
    </xdr:pic>
    <xdr:clientData/>
  </xdr:oneCellAnchor>
  <xdr:oneCellAnchor>
    <xdr:from>
      <xdr:col>2</xdr:col>
      <xdr:colOff>0</xdr:colOff>
      <xdr:row>202</xdr:row>
      <xdr:rowOff>0</xdr:rowOff>
    </xdr:from>
    <xdr:ext cx="2000250" cy="1184081"/>
    <xdr:pic>
      <xdr:nvPicPr>
        <xdr:cNvPr id="202" name="Picture 201" descr="D:\PatenticsClient64\patentics\Fulltext\figure\CN_CG\11041\3561B-f.gif"/>
        <xdr:cNvPicPr>
          <a:picLocks noChangeAspect="1"/>
        </xdr:cNvPicPr>
      </xdr:nvPicPr>
      <xdr:blipFill>
        <a:blip r:embed="rId177" cstate="print"/>
        <a:stretch>
          <a:fillRect/>
        </a:stretch>
      </xdr:blipFill>
      <xdr:spPr>
        <a:xfrm>
          <a:off x="2200275" y="235315125"/>
          <a:ext cx="2000250" cy="1183640"/>
        </a:xfrm>
        <a:prstGeom prst="rect">
          <a:avLst/>
        </a:prstGeom>
      </xdr:spPr>
    </xdr:pic>
    <xdr:clientData/>
  </xdr:oneCellAnchor>
  <xdr:oneCellAnchor>
    <xdr:from>
      <xdr:col>2</xdr:col>
      <xdr:colOff>0</xdr:colOff>
      <xdr:row>203</xdr:row>
      <xdr:rowOff>0</xdr:rowOff>
    </xdr:from>
    <xdr:ext cx="2000250" cy="1184081"/>
    <xdr:pic>
      <xdr:nvPicPr>
        <xdr:cNvPr id="203" name="Picture 202" descr="D:\PatenticsClient64\patentics\Fulltext\figure\CN_CG\10794\3756B-f.gif"/>
        <xdr:cNvPicPr>
          <a:picLocks noChangeAspect="1"/>
        </xdr:cNvPicPr>
      </xdr:nvPicPr>
      <xdr:blipFill>
        <a:blip r:embed="rId178" cstate="print"/>
        <a:stretch>
          <a:fillRect/>
        </a:stretch>
      </xdr:blipFill>
      <xdr:spPr>
        <a:xfrm>
          <a:off x="2200275" y="236488605"/>
          <a:ext cx="2000250" cy="1183640"/>
        </a:xfrm>
        <a:prstGeom prst="rect">
          <a:avLst/>
        </a:prstGeom>
      </xdr:spPr>
    </xdr:pic>
    <xdr:clientData/>
  </xdr:oneCellAnchor>
  <xdr:oneCellAnchor>
    <xdr:from>
      <xdr:col>2</xdr:col>
      <xdr:colOff>0</xdr:colOff>
      <xdr:row>204</xdr:row>
      <xdr:rowOff>0</xdr:rowOff>
    </xdr:from>
    <xdr:ext cx="2000250" cy="1184081"/>
    <xdr:pic>
      <xdr:nvPicPr>
        <xdr:cNvPr id="204" name="Picture 203" descr="D:\PatenticsClient64\patentics\Fulltext\figure\CN_CG\10809\28B-f.gif"/>
        <xdr:cNvPicPr>
          <a:picLocks noChangeAspect="1"/>
        </xdr:cNvPicPr>
      </xdr:nvPicPr>
      <xdr:blipFill>
        <a:blip r:embed="rId179" cstate="print"/>
        <a:stretch>
          <a:fillRect/>
        </a:stretch>
      </xdr:blipFill>
      <xdr:spPr>
        <a:xfrm>
          <a:off x="2200275" y="237662085"/>
          <a:ext cx="2000250" cy="1183640"/>
        </a:xfrm>
        <a:prstGeom prst="rect">
          <a:avLst/>
        </a:prstGeom>
      </xdr:spPr>
    </xdr:pic>
    <xdr:clientData/>
  </xdr:oneCellAnchor>
  <xdr:oneCellAnchor>
    <xdr:from>
      <xdr:col>2</xdr:col>
      <xdr:colOff>0</xdr:colOff>
      <xdr:row>205</xdr:row>
      <xdr:rowOff>0</xdr:rowOff>
    </xdr:from>
    <xdr:ext cx="2000250" cy="1184081"/>
    <xdr:pic>
      <xdr:nvPicPr>
        <xdr:cNvPr id="205" name="Picture 204" descr="D:\PatenticsClient64\patentics\Fulltext\figure\CN_CG\11083\7720B-f.gif"/>
        <xdr:cNvPicPr>
          <a:picLocks noChangeAspect="1"/>
        </xdr:cNvPicPr>
      </xdr:nvPicPr>
      <xdr:blipFill>
        <a:blip r:embed="rId165" cstate="print"/>
        <a:stretch>
          <a:fillRect/>
        </a:stretch>
      </xdr:blipFill>
      <xdr:spPr>
        <a:xfrm>
          <a:off x="2200275" y="238835565"/>
          <a:ext cx="2000250" cy="1183640"/>
        </a:xfrm>
        <a:prstGeom prst="rect">
          <a:avLst/>
        </a:prstGeom>
      </xdr:spPr>
    </xdr:pic>
    <xdr:clientData/>
  </xdr:oneCellAnchor>
  <xdr:oneCellAnchor>
    <xdr:from>
      <xdr:col>2</xdr:col>
      <xdr:colOff>0</xdr:colOff>
      <xdr:row>206</xdr:row>
      <xdr:rowOff>0</xdr:rowOff>
    </xdr:from>
    <xdr:ext cx="2000250" cy="1184081"/>
    <xdr:pic>
      <xdr:nvPicPr>
        <xdr:cNvPr id="206" name="Picture 205" descr="D:\PatenticsClient64\patentics\Fulltext\figure\CN_CG\11068\9138B-f.gif"/>
        <xdr:cNvPicPr>
          <a:picLocks noChangeAspect="1"/>
        </xdr:cNvPicPr>
      </xdr:nvPicPr>
      <xdr:blipFill>
        <a:blip r:embed="rId180" cstate="print"/>
        <a:stretch>
          <a:fillRect/>
        </a:stretch>
      </xdr:blipFill>
      <xdr:spPr>
        <a:xfrm>
          <a:off x="2200275" y="240009045"/>
          <a:ext cx="2000250" cy="1183640"/>
        </a:xfrm>
        <a:prstGeom prst="rect">
          <a:avLst/>
        </a:prstGeom>
      </xdr:spPr>
    </xdr:pic>
    <xdr:clientData/>
  </xdr:oneCellAnchor>
  <xdr:oneCellAnchor>
    <xdr:from>
      <xdr:col>2</xdr:col>
      <xdr:colOff>0</xdr:colOff>
      <xdr:row>207</xdr:row>
      <xdr:rowOff>0</xdr:rowOff>
    </xdr:from>
    <xdr:ext cx="2000250" cy="1184081"/>
    <xdr:pic>
      <xdr:nvPicPr>
        <xdr:cNvPr id="207" name="Picture 206" descr="D:\PatenticsClient64\patentics\Fulltext\figure\CN_CG\11054\3395B-f.gif"/>
        <xdr:cNvPicPr>
          <a:picLocks noChangeAspect="1"/>
        </xdr:cNvPicPr>
      </xdr:nvPicPr>
      <xdr:blipFill>
        <a:blip r:embed="rId181" cstate="print"/>
        <a:stretch>
          <a:fillRect/>
        </a:stretch>
      </xdr:blipFill>
      <xdr:spPr>
        <a:xfrm>
          <a:off x="2200275" y="241182525"/>
          <a:ext cx="2000250" cy="1183640"/>
        </a:xfrm>
        <a:prstGeom prst="rect">
          <a:avLst/>
        </a:prstGeom>
      </xdr:spPr>
    </xdr:pic>
    <xdr:clientData/>
  </xdr:oneCellAnchor>
  <xdr:oneCellAnchor>
    <xdr:from>
      <xdr:col>2</xdr:col>
      <xdr:colOff>0</xdr:colOff>
      <xdr:row>208</xdr:row>
      <xdr:rowOff>0</xdr:rowOff>
    </xdr:from>
    <xdr:ext cx="2000250" cy="1184081"/>
    <xdr:pic>
      <xdr:nvPicPr>
        <xdr:cNvPr id="208" name="Picture 207" descr="D:\PatenticsClient64\patentics\Fulltext\figure\CN_CG\11104\7045B-f.gif"/>
        <xdr:cNvPicPr>
          <a:picLocks noChangeAspect="1"/>
        </xdr:cNvPicPr>
      </xdr:nvPicPr>
      <xdr:blipFill>
        <a:blip r:embed="rId147" cstate="print"/>
        <a:stretch>
          <a:fillRect/>
        </a:stretch>
      </xdr:blipFill>
      <xdr:spPr>
        <a:xfrm>
          <a:off x="2200275" y="242356005"/>
          <a:ext cx="2000250" cy="1183640"/>
        </a:xfrm>
        <a:prstGeom prst="rect">
          <a:avLst/>
        </a:prstGeom>
      </xdr:spPr>
    </xdr:pic>
    <xdr:clientData/>
  </xdr:oneCellAnchor>
  <xdr:oneCellAnchor>
    <xdr:from>
      <xdr:col>2</xdr:col>
      <xdr:colOff>0</xdr:colOff>
      <xdr:row>209</xdr:row>
      <xdr:rowOff>0</xdr:rowOff>
    </xdr:from>
    <xdr:ext cx="2000250" cy="1184081"/>
    <xdr:pic>
      <xdr:nvPicPr>
        <xdr:cNvPr id="209" name="Picture 208" descr="D:\PatenticsClient64\patentics\Fulltext\figure\CN_CG\11090\9871B-f.gif"/>
        <xdr:cNvPicPr>
          <a:picLocks noChangeAspect="1"/>
        </xdr:cNvPicPr>
      </xdr:nvPicPr>
      <xdr:blipFill>
        <a:blip r:embed="rId155" cstate="print"/>
        <a:stretch>
          <a:fillRect/>
        </a:stretch>
      </xdr:blipFill>
      <xdr:spPr>
        <a:xfrm>
          <a:off x="2200275" y="243529485"/>
          <a:ext cx="2000250" cy="1183640"/>
        </a:xfrm>
        <a:prstGeom prst="rect">
          <a:avLst/>
        </a:prstGeom>
      </xdr:spPr>
    </xdr:pic>
    <xdr:clientData/>
  </xdr:oneCellAnchor>
  <xdr:oneCellAnchor>
    <xdr:from>
      <xdr:col>2</xdr:col>
      <xdr:colOff>0</xdr:colOff>
      <xdr:row>210</xdr:row>
      <xdr:rowOff>0</xdr:rowOff>
    </xdr:from>
    <xdr:ext cx="2000250" cy="1184081"/>
    <xdr:pic>
      <xdr:nvPicPr>
        <xdr:cNvPr id="210" name="Picture 209" descr="D:\PatenticsClient64\patentics\Fulltext\figure\CN_CG\11086\5792B-f.gif"/>
        <xdr:cNvPicPr>
          <a:picLocks noChangeAspect="1"/>
        </xdr:cNvPicPr>
      </xdr:nvPicPr>
      <xdr:blipFill>
        <a:blip r:embed="rId162" cstate="print"/>
        <a:stretch>
          <a:fillRect/>
        </a:stretch>
      </xdr:blipFill>
      <xdr:spPr>
        <a:xfrm>
          <a:off x="2200275" y="244702965"/>
          <a:ext cx="2000250" cy="1183640"/>
        </a:xfrm>
        <a:prstGeom prst="rect">
          <a:avLst/>
        </a:prstGeom>
      </xdr:spPr>
    </xdr:pic>
    <xdr:clientData/>
  </xdr:oneCellAnchor>
  <xdr:oneCellAnchor>
    <xdr:from>
      <xdr:col>2</xdr:col>
      <xdr:colOff>0</xdr:colOff>
      <xdr:row>211</xdr:row>
      <xdr:rowOff>0</xdr:rowOff>
    </xdr:from>
    <xdr:ext cx="2000250" cy="1184081"/>
    <xdr:pic>
      <xdr:nvPicPr>
        <xdr:cNvPr id="211" name="Picture 210" descr="D:\PatenticsClient64\patentics\Fulltext\figure\CN_CG\10756\3497B-f.gif"/>
        <xdr:cNvPicPr>
          <a:picLocks noChangeAspect="1"/>
        </xdr:cNvPicPr>
      </xdr:nvPicPr>
      <xdr:blipFill>
        <a:blip r:embed="rId182" cstate="print"/>
        <a:stretch>
          <a:fillRect/>
        </a:stretch>
      </xdr:blipFill>
      <xdr:spPr>
        <a:xfrm>
          <a:off x="2200275" y="245876445"/>
          <a:ext cx="2000250" cy="1183640"/>
        </a:xfrm>
        <a:prstGeom prst="rect">
          <a:avLst/>
        </a:prstGeom>
      </xdr:spPr>
    </xdr:pic>
    <xdr:clientData/>
  </xdr:oneCellAnchor>
  <xdr:oneCellAnchor>
    <xdr:from>
      <xdr:col>2</xdr:col>
      <xdr:colOff>0</xdr:colOff>
      <xdr:row>212</xdr:row>
      <xdr:rowOff>0</xdr:rowOff>
    </xdr:from>
    <xdr:ext cx="2000250" cy="1184081"/>
    <xdr:pic>
      <xdr:nvPicPr>
        <xdr:cNvPr id="212" name="Picture 211" descr="D:\PatenticsClient64\patentics\Fulltext\figure\CN_CG\11107\8293B-f.gif"/>
        <xdr:cNvPicPr>
          <a:picLocks noChangeAspect="1"/>
        </xdr:cNvPicPr>
      </xdr:nvPicPr>
      <xdr:blipFill>
        <a:blip r:embed="rId137" cstate="print"/>
        <a:stretch>
          <a:fillRect/>
        </a:stretch>
      </xdr:blipFill>
      <xdr:spPr>
        <a:xfrm>
          <a:off x="2200275" y="247049925"/>
          <a:ext cx="2000250" cy="1183640"/>
        </a:xfrm>
        <a:prstGeom prst="rect">
          <a:avLst/>
        </a:prstGeom>
      </xdr:spPr>
    </xdr:pic>
    <xdr:clientData/>
  </xdr:oneCellAnchor>
  <xdr:oneCellAnchor>
    <xdr:from>
      <xdr:col>2</xdr:col>
      <xdr:colOff>0</xdr:colOff>
      <xdr:row>213</xdr:row>
      <xdr:rowOff>0</xdr:rowOff>
    </xdr:from>
    <xdr:ext cx="2000250" cy="1184081"/>
    <xdr:pic>
      <xdr:nvPicPr>
        <xdr:cNvPr id="213" name="Picture 212" descr="D:\PatenticsClient64\patentics\Fulltext\figure\CN_CG\10997\8160B-f.gif"/>
        <xdr:cNvPicPr>
          <a:picLocks noChangeAspect="1"/>
        </xdr:cNvPicPr>
      </xdr:nvPicPr>
      <xdr:blipFill>
        <a:blip r:embed="rId183" cstate="print"/>
        <a:stretch>
          <a:fillRect/>
        </a:stretch>
      </xdr:blipFill>
      <xdr:spPr>
        <a:xfrm>
          <a:off x="2200275" y="248223405"/>
          <a:ext cx="2000250" cy="1183640"/>
        </a:xfrm>
        <a:prstGeom prst="rect">
          <a:avLst/>
        </a:prstGeom>
      </xdr:spPr>
    </xdr:pic>
    <xdr:clientData/>
  </xdr:oneCellAnchor>
  <xdr:oneCellAnchor>
    <xdr:from>
      <xdr:col>2</xdr:col>
      <xdr:colOff>0</xdr:colOff>
      <xdr:row>214</xdr:row>
      <xdr:rowOff>0</xdr:rowOff>
    </xdr:from>
    <xdr:ext cx="2000250" cy="1184081"/>
    <xdr:pic>
      <xdr:nvPicPr>
        <xdr:cNvPr id="214" name="Picture 213" descr="D:\PatenticsClient64\patentics\Fulltext\figure\CN_CG\10973\9514B-f.gif"/>
        <xdr:cNvPicPr>
          <a:picLocks noChangeAspect="1"/>
        </xdr:cNvPicPr>
      </xdr:nvPicPr>
      <xdr:blipFill>
        <a:blip r:embed="rId184" cstate="print"/>
        <a:stretch>
          <a:fillRect/>
        </a:stretch>
      </xdr:blipFill>
      <xdr:spPr>
        <a:xfrm>
          <a:off x="2200275" y="249396885"/>
          <a:ext cx="2000250" cy="1183640"/>
        </a:xfrm>
        <a:prstGeom prst="rect">
          <a:avLst/>
        </a:prstGeom>
      </xdr:spPr>
    </xdr:pic>
    <xdr:clientData/>
  </xdr:oneCellAnchor>
  <xdr:oneCellAnchor>
    <xdr:from>
      <xdr:col>2</xdr:col>
      <xdr:colOff>0</xdr:colOff>
      <xdr:row>215</xdr:row>
      <xdr:rowOff>0</xdr:rowOff>
    </xdr:from>
    <xdr:ext cx="2000250" cy="1184081"/>
    <xdr:pic>
      <xdr:nvPicPr>
        <xdr:cNvPr id="215" name="Picture 214" descr="D:\PatenticsClient64\patentics\Fulltext\figure\CN_CG\11107\8281B-f.gif"/>
        <xdr:cNvPicPr>
          <a:picLocks noChangeAspect="1"/>
        </xdr:cNvPicPr>
      </xdr:nvPicPr>
      <xdr:blipFill>
        <a:blip r:embed="rId141" cstate="print"/>
        <a:stretch>
          <a:fillRect/>
        </a:stretch>
      </xdr:blipFill>
      <xdr:spPr>
        <a:xfrm>
          <a:off x="2200275" y="250570365"/>
          <a:ext cx="2000250" cy="1183640"/>
        </a:xfrm>
        <a:prstGeom prst="rect">
          <a:avLst/>
        </a:prstGeom>
      </xdr:spPr>
    </xdr:pic>
    <xdr:clientData/>
  </xdr:oneCellAnchor>
  <xdr:oneCellAnchor>
    <xdr:from>
      <xdr:col>2</xdr:col>
      <xdr:colOff>0</xdr:colOff>
      <xdr:row>216</xdr:row>
      <xdr:rowOff>0</xdr:rowOff>
    </xdr:from>
    <xdr:ext cx="2000250" cy="1184081"/>
    <xdr:pic>
      <xdr:nvPicPr>
        <xdr:cNvPr id="216" name="Picture 215" descr="D:\PatenticsClient64\patentics\Fulltext\figure\CN_CG\11107\9912B-f.gif"/>
        <xdr:cNvPicPr>
          <a:picLocks noChangeAspect="1"/>
        </xdr:cNvPicPr>
      </xdr:nvPicPr>
      <xdr:blipFill>
        <a:blip r:embed="rId133" cstate="print"/>
        <a:stretch>
          <a:fillRect/>
        </a:stretch>
      </xdr:blipFill>
      <xdr:spPr>
        <a:xfrm>
          <a:off x="2200275" y="251743845"/>
          <a:ext cx="2000250" cy="1183640"/>
        </a:xfrm>
        <a:prstGeom prst="rect">
          <a:avLst/>
        </a:prstGeom>
      </xdr:spPr>
    </xdr:pic>
    <xdr:clientData/>
  </xdr:oneCellAnchor>
  <xdr:oneCellAnchor>
    <xdr:from>
      <xdr:col>2</xdr:col>
      <xdr:colOff>0</xdr:colOff>
      <xdr:row>217</xdr:row>
      <xdr:rowOff>0</xdr:rowOff>
    </xdr:from>
    <xdr:ext cx="2000250" cy="1184081"/>
    <xdr:pic>
      <xdr:nvPicPr>
        <xdr:cNvPr id="217" name="Picture 216" descr="D:\PatenticsClient64\patentics\Fulltext\figure\CN_CG\11107\9914B-f.gif"/>
        <xdr:cNvPicPr>
          <a:picLocks noChangeAspect="1"/>
        </xdr:cNvPicPr>
      </xdr:nvPicPr>
      <xdr:blipFill>
        <a:blip r:embed="rId133" cstate="print"/>
        <a:stretch>
          <a:fillRect/>
        </a:stretch>
      </xdr:blipFill>
      <xdr:spPr>
        <a:xfrm>
          <a:off x="2200275" y="252917325"/>
          <a:ext cx="2000250" cy="1183640"/>
        </a:xfrm>
        <a:prstGeom prst="rect">
          <a:avLst/>
        </a:prstGeom>
      </xdr:spPr>
    </xdr:pic>
    <xdr:clientData/>
  </xdr:oneCellAnchor>
  <xdr:oneCellAnchor>
    <xdr:from>
      <xdr:col>2</xdr:col>
      <xdr:colOff>0</xdr:colOff>
      <xdr:row>218</xdr:row>
      <xdr:rowOff>0</xdr:rowOff>
    </xdr:from>
    <xdr:ext cx="2000250" cy="1184081"/>
    <xdr:pic>
      <xdr:nvPicPr>
        <xdr:cNvPr id="218" name="Picture 217" descr="D:\PatenticsClient64\patentics\Fulltext\figure\CN_CG\11107\8283B-f.gif"/>
        <xdr:cNvPicPr>
          <a:picLocks noChangeAspect="1"/>
        </xdr:cNvPicPr>
      </xdr:nvPicPr>
      <xdr:blipFill>
        <a:blip r:embed="rId139" cstate="print"/>
        <a:stretch>
          <a:fillRect/>
        </a:stretch>
      </xdr:blipFill>
      <xdr:spPr>
        <a:xfrm>
          <a:off x="2200275" y="254090805"/>
          <a:ext cx="2000250" cy="1183640"/>
        </a:xfrm>
        <a:prstGeom prst="rect">
          <a:avLst/>
        </a:prstGeom>
      </xdr:spPr>
    </xdr:pic>
    <xdr:clientData/>
  </xdr:oneCellAnchor>
  <xdr:oneCellAnchor>
    <xdr:from>
      <xdr:col>2</xdr:col>
      <xdr:colOff>0</xdr:colOff>
      <xdr:row>219</xdr:row>
      <xdr:rowOff>0</xdr:rowOff>
    </xdr:from>
    <xdr:ext cx="2000250" cy="1184081"/>
    <xdr:pic>
      <xdr:nvPicPr>
        <xdr:cNvPr id="219" name="Picture 218" descr="D:\PatenticsClient64\patentics\Fulltext\figure\CN_CG\11107\8291B-f.gif"/>
        <xdr:cNvPicPr>
          <a:picLocks noChangeAspect="1"/>
        </xdr:cNvPicPr>
      </xdr:nvPicPr>
      <xdr:blipFill>
        <a:blip r:embed="rId143" cstate="print"/>
        <a:stretch>
          <a:fillRect/>
        </a:stretch>
      </xdr:blipFill>
      <xdr:spPr>
        <a:xfrm>
          <a:off x="2200275" y="255264285"/>
          <a:ext cx="2000250" cy="1183640"/>
        </a:xfrm>
        <a:prstGeom prst="rect">
          <a:avLst/>
        </a:prstGeom>
      </xdr:spPr>
    </xdr:pic>
    <xdr:clientData/>
  </xdr:oneCellAnchor>
  <xdr:oneCellAnchor>
    <xdr:from>
      <xdr:col>2</xdr:col>
      <xdr:colOff>0</xdr:colOff>
      <xdr:row>220</xdr:row>
      <xdr:rowOff>0</xdr:rowOff>
    </xdr:from>
    <xdr:ext cx="2000250" cy="1184081"/>
    <xdr:pic>
      <xdr:nvPicPr>
        <xdr:cNvPr id="220" name="Picture 219" descr="D:\PatenticsClient64\patentics\Fulltext\figure\CN_CG\11107\9911B-f.gif"/>
        <xdr:cNvPicPr>
          <a:picLocks noChangeAspect="1"/>
        </xdr:cNvPicPr>
      </xdr:nvPicPr>
      <xdr:blipFill>
        <a:blip r:embed="rId133" cstate="print"/>
        <a:stretch>
          <a:fillRect/>
        </a:stretch>
      </xdr:blipFill>
      <xdr:spPr>
        <a:xfrm>
          <a:off x="2200275" y="256437765"/>
          <a:ext cx="2000250" cy="1183640"/>
        </a:xfrm>
        <a:prstGeom prst="rect">
          <a:avLst/>
        </a:prstGeom>
      </xdr:spPr>
    </xdr:pic>
    <xdr:clientData/>
  </xdr:oneCellAnchor>
  <xdr:oneCellAnchor>
    <xdr:from>
      <xdr:col>2</xdr:col>
      <xdr:colOff>0</xdr:colOff>
      <xdr:row>221</xdr:row>
      <xdr:rowOff>0</xdr:rowOff>
    </xdr:from>
    <xdr:ext cx="2000250" cy="1184081"/>
    <xdr:pic>
      <xdr:nvPicPr>
        <xdr:cNvPr id="221" name="Picture 220" descr="D:\PatenticsClient64\patentics\Fulltext\figure\CN_CG\10803\7908B-f.gif"/>
        <xdr:cNvPicPr>
          <a:picLocks noChangeAspect="1"/>
        </xdr:cNvPicPr>
      </xdr:nvPicPr>
      <xdr:blipFill>
        <a:blip r:embed="rId179" cstate="print"/>
        <a:stretch>
          <a:fillRect/>
        </a:stretch>
      </xdr:blipFill>
      <xdr:spPr>
        <a:xfrm>
          <a:off x="2200275" y="257611245"/>
          <a:ext cx="2000250" cy="1183640"/>
        </a:xfrm>
        <a:prstGeom prst="rect">
          <a:avLst/>
        </a:prstGeom>
      </xdr:spPr>
    </xdr:pic>
    <xdr:clientData/>
  </xdr:oneCellAnchor>
  <xdr:oneCellAnchor>
    <xdr:from>
      <xdr:col>2</xdr:col>
      <xdr:colOff>0</xdr:colOff>
      <xdr:row>222</xdr:row>
      <xdr:rowOff>0</xdr:rowOff>
    </xdr:from>
    <xdr:ext cx="2000250" cy="1184081"/>
    <xdr:pic>
      <xdr:nvPicPr>
        <xdr:cNvPr id="222" name="Picture 221" descr="D:\PatenticsClient64\patentics\Fulltext\figure\CN_CG\11075\363B-f.gif"/>
        <xdr:cNvPicPr>
          <a:picLocks noChangeAspect="1"/>
        </xdr:cNvPicPr>
      </xdr:nvPicPr>
      <xdr:blipFill>
        <a:blip r:embed="rId172" cstate="print"/>
        <a:stretch>
          <a:fillRect/>
        </a:stretch>
      </xdr:blipFill>
      <xdr:spPr>
        <a:xfrm>
          <a:off x="2200275" y="258784725"/>
          <a:ext cx="2000250" cy="1183640"/>
        </a:xfrm>
        <a:prstGeom prst="rect">
          <a:avLst/>
        </a:prstGeom>
      </xdr:spPr>
    </xdr:pic>
    <xdr:clientData/>
  </xdr:oneCellAnchor>
  <xdr:oneCellAnchor>
    <xdr:from>
      <xdr:col>2</xdr:col>
      <xdr:colOff>0</xdr:colOff>
      <xdr:row>223</xdr:row>
      <xdr:rowOff>0</xdr:rowOff>
    </xdr:from>
    <xdr:ext cx="2000250" cy="1184081"/>
    <xdr:pic>
      <xdr:nvPicPr>
        <xdr:cNvPr id="223" name="Picture 222" descr="D:\PatenticsClient64\patentics\Fulltext\figure\CN_CG\11107\8284B-f.gif"/>
        <xdr:cNvPicPr>
          <a:picLocks noChangeAspect="1"/>
        </xdr:cNvPicPr>
      </xdr:nvPicPr>
      <xdr:blipFill>
        <a:blip r:embed="rId133" cstate="print"/>
        <a:stretch>
          <a:fillRect/>
        </a:stretch>
      </xdr:blipFill>
      <xdr:spPr>
        <a:xfrm>
          <a:off x="2200275" y="259958205"/>
          <a:ext cx="2000250" cy="1183640"/>
        </a:xfrm>
        <a:prstGeom prst="rect">
          <a:avLst/>
        </a:prstGeom>
      </xdr:spPr>
    </xdr:pic>
    <xdr:clientData/>
  </xdr:oneCellAnchor>
  <xdr:oneCellAnchor>
    <xdr:from>
      <xdr:col>2</xdr:col>
      <xdr:colOff>0</xdr:colOff>
      <xdr:row>224</xdr:row>
      <xdr:rowOff>0</xdr:rowOff>
    </xdr:from>
    <xdr:ext cx="2000250" cy="1184081"/>
    <xdr:pic>
      <xdr:nvPicPr>
        <xdr:cNvPr id="224" name="Picture 223" descr="D:\PatenticsClient64\patentics\Fulltext\figure\CN_CG\11107\9913B-f.gif"/>
        <xdr:cNvPicPr>
          <a:picLocks noChangeAspect="1"/>
        </xdr:cNvPicPr>
      </xdr:nvPicPr>
      <xdr:blipFill>
        <a:blip r:embed="rId142" cstate="print"/>
        <a:stretch>
          <a:fillRect/>
        </a:stretch>
      </xdr:blipFill>
      <xdr:spPr>
        <a:xfrm>
          <a:off x="2200275" y="261131685"/>
          <a:ext cx="2000250" cy="1183640"/>
        </a:xfrm>
        <a:prstGeom prst="rect">
          <a:avLst/>
        </a:prstGeom>
      </xdr:spPr>
    </xdr:pic>
    <xdr:clientData/>
  </xdr:oneCellAnchor>
  <xdr:oneCellAnchor>
    <xdr:from>
      <xdr:col>2</xdr:col>
      <xdr:colOff>0</xdr:colOff>
      <xdr:row>225</xdr:row>
      <xdr:rowOff>0</xdr:rowOff>
    </xdr:from>
    <xdr:ext cx="2000250" cy="1184081"/>
    <xdr:pic>
      <xdr:nvPicPr>
        <xdr:cNvPr id="225" name="Picture 224" descr="D:\PatenticsClient64\patentics\Fulltext\figure\CN_CG\11107\8125B-f.gif"/>
        <xdr:cNvPicPr>
          <a:picLocks noChangeAspect="1"/>
        </xdr:cNvPicPr>
      </xdr:nvPicPr>
      <xdr:blipFill>
        <a:blip r:embed="rId134" cstate="print"/>
        <a:stretch>
          <a:fillRect/>
        </a:stretch>
      </xdr:blipFill>
      <xdr:spPr>
        <a:xfrm>
          <a:off x="2200275" y="262305165"/>
          <a:ext cx="2000250" cy="1183640"/>
        </a:xfrm>
        <a:prstGeom prst="rect">
          <a:avLst/>
        </a:prstGeom>
      </xdr:spPr>
    </xdr:pic>
    <xdr:clientData/>
  </xdr:oneCellAnchor>
  <xdr:oneCellAnchor>
    <xdr:from>
      <xdr:col>2</xdr:col>
      <xdr:colOff>0</xdr:colOff>
      <xdr:row>226</xdr:row>
      <xdr:rowOff>0</xdr:rowOff>
    </xdr:from>
    <xdr:ext cx="2000250" cy="1184081"/>
    <xdr:pic>
      <xdr:nvPicPr>
        <xdr:cNvPr id="226" name="Picture 225" descr="D:\PatenticsClient64\patentics\Fulltext\figure\CN_CG\11059\8048B-f.gif"/>
        <xdr:cNvPicPr>
          <a:picLocks noChangeAspect="1"/>
        </xdr:cNvPicPr>
      </xdr:nvPicPr>
      <xdr:blipFill>
        <a:blip r:embed="rId185" cstate="print"/>
        <a:stretch>
          <a:fillRect/>
        </a:stretch>
      </xdr:blipFill>
      <xdr:spPr>
        <a:xfrm>
          <a:off x="2200275" y="263478645"/>
          <a:ext cx="2000250" cy="1183640"/>
        </a:xfrm>
        <a:prstGeom prst="rect">
          <a:avLst/>
        </a:prstGeom>
      </xdr:spPr>
    </xdr:pic>
    <xdr:clientData/>
  </xdr:oneCellAnchor>
  <xdr:oneCellAnchor>
    <xdr:from>
      <xdr:col>2</xdr:col>
      <xdr:colOff>0</xdr:colOff>
      <xdr:row>227</xdr:row>
      <xdr:rowOff>0</xdr:rowOff>
    </xdr:from>
    <xdr:ext cx="2000250" cy="1184081"/>
    <xdr:pic>
      <xdr:nvPicPr>
        <xdr:cNvPr id="227" name="Picture 226" descr="D:\PatenticsClient64\patentics\Fulltext\figure\CN_CG\10734\1541B-f.gif"/>
        <xdr:cNvPicPr>
          <a:picLocks noChangeAspect="1"/>
        </xdr:cNvPicPr>
      </xdr:nvPicPr>
      <xdr:blipFill>
        <a:blip r:embed="rId186" cstate="print"/>
        <a:stretch>
          <a:fillRect/>
        </a:stretch>
      </xdr:blipFill>
      <xdr:spPr>
        <a:xfrm>
          <a:off x="2200275" y="264652125"/>
          <a:ext cx="2000250" cy="1183640"/>
        </a:xfrm>
        <a:prstGeom prst="rect">
          <a:avLst/>
        </a:prstGeom>
      </xdr:spPr>
    </xdr:pic>
    <xdr:clientData/>
  </xdr:oneCellAnchor>
  <xdr:oneCellAnchor>
    <xdr:from>
      <xdr:col>2</xdr:col>
      <xdr:colOff>0</xdr:colOff>
      <xdr:row>228</xdr:row>
      <xdr:rowOff>0</xdr:rowOff>
    </xdr:from>
    <xdr:ext cx="2000250" cy="1184081"/>
    <xdr:pic>
      <xdr:nvPicPr>
        <xdr:cNvPr id="228" name="Picture 227" descr="D:\PatenticsClient64\patentics\Fulltext\figure\CN_CG\11064\7981B-f.gif"/>
        <xdr:cNvPicPr>
          <a:picLocks noChangeAspect="1"/>
        </xdr:cNvPicPr>
      </xdr:nvPicPr>
      <xdr:blipFill>
        <a:blip r:embed="rId187" cstate="print"/>
        <a:stretch>
          <a:fillRect/>
        </a:stretch>
      </xdr:blipFill>
      <xdr:spPr>
        <a:xfrm>
          <a:off x="2200275" y="265825605"/>
          <a:ext cx="2000250" cy="1183640"/>
        </a:xfrm>
        <a:prstGeom prst="rect">
          <a:avLst/>
        </a:prstGeom>
      </xdr:spPr>
    </xdr:pic>
    <xdr:clientData/>
  </xdr:oneCellAnchor>
  <xdr:oneCellAnchor>
    <xdr:from>
      <xdr:col>2</xdr:col>
      <xdr:colOff>0</xdr:colOff>
      <xdr:row>229</xdr:row>
      <xdr:rowOff>0</xdr:rowOff>
    </xdr:from>
    <xdr:ext cx="2000250" cy="1184081"/>
    <xdr:pic>
      <xdr:nvPicPr>
        <xdr:cNvPr id="229" name="Picture 228" descr="D:\PatenticsClient64\patentics\Fulltext\figure\CN_CG\11107\8285B-f.gif"/>
        <xdr:cNvPicPr>
          <a:picLocks noChangeAspect="1"/>
        </xdr:cNvPicPr>
      </xdr:nvPicPr>
      <xdr:blipFill>
        <a:blip r:embed="rId133" cstate="print"/>
        <a:stretch>
          <a:fillRect/>
        </a:stretch>
      </xdr:blipFill>
      <xdr:spPr>
        <a:xfrm>
          <a:off x="2200275" y="266999085"/>
          <a:ext cx="2000250" cy="1183640"/>
        </a:xfrm>
        <a:prstGeom prst="rect">
          <a:avLst/>
        </a:prstGeom>
      </xdr:spPr>
    </xdr:pic>
    <xdr:clientData/>
  </xdr:oneCellAnchor>
  <xdr:oneCellAnchor>
    <xdr:from>
      <xdr:col>2</xdr:col>
      <xdr:colOff>0</xdr:colOff>
      <xdr:row>230</xdr:row>
      <xdr:rowOff>0</xdr:rowOff>
    </xdr:from>
    <xdr:ext cx="2000250" cy="1184081"/>
    <xdr:pic>
      <xdr:nvPicPr>
        <xdr:cNvPr id="230" name="Picture 229" descr="D:\PatenticsClient64\patentics\Fulltext\figure\CN_CG\11107\9915B-f.gif"/>
        <xdr:cNvPicPr>
          <a:picLocks noChangeAspect="1"/>
        </xdr:cNvPicPr>
      </xdr:nvPicPr>
      <xdr:blipFill>
        <a:blip r:embed="rId135" cstate="print"/>
        <a:stretch>
          <a:fillRect/>
        </a:stretch>
      </xdr:blipFill>
      <xdr:spPr>
        <a:xfrm>
          <a:off x="2200275" y="268172565"/>
          <a:ext cx="2000250" cy="1183640"/>
        </a:xfrm>
        <a:prstGeom prst="rect">
          <a:avLst/>
        </a:prstGeom>
      </xdr:spPr>
    </xdr:pic>
    <xdr:clientData/>
  </xdr:oneCellAnchor>
  <xdr:oneCellAnchor>
    <xdr:from>
      <xdr:col>2</xdr:col>
      <xdr:colOff>0</xdr:colOff>
      <xdr:row>231</xdr:row>
      <xdr:rowOff>0</xdr:rowOff>
    </xdr:from>
    <xdr:ext cx="2000250" cy="1184081"/>
    <xdr:pic>
      <xdr:nvPicPr>
        <xdr:cNvPr id="231" name="Picture 230" descr="D:\PatenticsClient64\patentics\Fulltext\figure\CN_CG\11107\8280B-f.gif"/>
        <xdr:cNvPicPr>
          <a:picLocks noChangeAspect="1"/>
        </xdr:cNvPicPr>
      </xdr:nvPicPr>
      <xdr:blipFill>
        <a:blip r:embed="rId137" cstate="print"/>
        <a:stretch>
          <a:fillRect/>
        </a:stretch>
      </xdr:blipFill>
      <xdr:spPr>
        <a:xfrm>
          <a:off x="2200275" y="269346045"/>
          <a:ext cx="2000250" cy="1183640"/>
        </a:xfrm>
        <a:prstGeom prst="rect">
          <a:avLst/>
        </a:prstGeom>
      </xdr:spPr>
    </xdr:pic>
    <xdr:clientData/>
  </xdr:oneCellAnchor>
  <xdr:oneCellAnchor>
    <xdr:from>
      <xdr:col>2</xdr:col>
      <xdr:colOff>0</xdr:colOff>
      <xdr:row>232</xdr:row>
      <xdr:rowOff>0</xdr:rowOff>
    </xdr:from>
    <xdr:ext cx="2000250" cy="1184081"/>
    <xdr:pic>
      <xdr:nvPicPr>
        <xdr:cNvPr id="232" name="Picture 231" descr="D:\PatenticsClient64\patentics\Fulltext\figure\CN_CG\11107\9910B-f.gif"/>
        <xdr:cNvPicPr>
          <a:picLocks noChangeAspect="1"/>
        </xdr:cNvPicPr>
      </xdr:nvPicPr>
      <xdr:blipFill>
        <a:blip r:embed="rId140" cstate="print"/>
        <a:stretch>
          <a:fillRect/>
        </a:stretch>
      </xdr:blipFill>
      <xdr:spPr>
        <a:xfrm>
          <a:off x="2200275" y="270519525"/>
          <a:ext cx="2000250" cy="1183640"/>
        </a:xfrm>
        <a:prstGeom prst="rect">
          <a:avLst/>
        </a:prstGeom>
      </xdr:spPr>
    </xdr:pic>
    <xdr:clientData/>
  </xdr:oneCellAnchor>
  <xdr:oneCellAnchor>
    <xdr:from>
      <xdr:col>2</xdr:col>
      <xdr:colOff>0</xdr:colOff>
      <xdr:row>233</xdr:row>
      <xdr:rowOff>0</xdr:rowOff>
    </xdr:from>
    <xdr:ext cx="2000250" cy="1184081"/>
    <xdr:pic>
      <xdr:nvPicPr>
        <xdr:cNvPr id="233" name="Picture 232" descr="D:\PatenticsClient64\patentics\Fulltext\figure\CN_CG\11094\1584B-f.gif"/>
        <xdr:cNvPicPr>
          <a:picLocks noChangeAspect="1"/>
        </xdr:cNvPicPr>
      </xdr:nvPicPr>
      <xdr:blipFill>
        <a:blip r:embed="rId151" cstate="print"/>
        <a:stretch>
          <a:fillRect/>
        </a:stretch>
      </xdr:blipFill>
      <xdr:spPr>
        <a:xfrm>
          <a:off x="2200275" y="271693005"/>
          <a:ext cx="2000250" cy="1183640"/>
        </a:xfrm>
        <a:prstGeom prst="rect">
          <a:avLst/>
        </a:prstGeom>
      </xdr:spPr>
    </xdr:pic>
    <xdr:clientData/>
  </xdr:oneCellAnchor>
  <xdr:oneCellAnchor>
    <xdr:from>
      <xdr:col>2</xdr:col>
      <xdr:colOff>0</xdr:colOff>
      <xdr:row>234</xdr:row>
      <xdr:rowOff>0</xdr:rowOff>
    </xdr:from>
    <xdr:ext cx="2000250" cy="1184081"/>
    <xdr:pic>
      <xdr:nvPicPr>
        <xdr:cNvPr id="234" name="Picture 233" descr="D:\PatenticsClient64\patentics\Fulltext\figure\CN_CG\10730\1454B-f.gif"/>
        <xdr:cNvPicPr>
          <a:picLocks noChangeAspect="1"/>
        </xdr:cNvPicPr>
      </xdr:nvPicPr>
      <xdr:blipFill>
        <a:blip r:embed="rId188" cstate="print"/>
        <a:stretch>
          <a:fillRect/>
        </a:stretch>
      </xdr:blipFill>
      <xdr:spPr>
        <a:xfrm>
          <a:off x="2200275" y="272866485"/>
          <a:ext cx="2000250" cy="1183640"/>
        </a:xfrm>
        <a:prstGeom prst="rect">
          <a:avLst/>
        </a:prstGeom>
      </xdr:spPr>
    </xdr:pic>
    <xdr:clientData/>
  </xdr:oneCellAnchor>
  <xdr:oneCellAnchor>
    <xdr:from>
      <xdr:col>2</xdr:col>
      <xdr:colOff>0</xdr:colOff>
      <xdr:row>235</xdr:row>
      <xdr:rowOff>0</xdr:rowOff>
    </xdr:from>
    <xdr:ext cx="2000250" cy="1184081"/>
    <xdr:pic>
      <xdr:nvPicPr>
        <xdr:cNvPr id="235" name="Picture 234" descr="D:\PatenticsClient64\patentics\Fulltext\figure\CN_CG\11112\6581B-f.gif"/>
        <xdr:cNvPicPr>
          <a:picLocks noChangeAspect="1"/>
        </xdr:cNvPicPr>
      </xdr:nvPicPr>
      <xdr:blipFill>
        <a:blip r:embed="rId124" cstate="print"/>
        <a:stretch>
          <a:fillRect/>
        </a:stretch>
      </xdr:blipFill>
      <xdr:spPr>
        <a:xfrm>
          <a:off x="2200275" y="274039965"/>
          <a:ext cx="2000250" cy="1183640"/>
        </a:xfrm>
        <a:prstGeom prst="rect">
          <a:avLst/>
        </a:prstGeom>
      </xdr:spPr>
    </xdr:pic>
    <xdr:clientData/>
  </xdr:oneCellAnchor>
  <xdr:oneCellAnchor>
    <xdr:from>
      <xdr:col>2</xdr:col>
      <xdr:colOff>0</xdr:colOff>
      <xdr:row>236</xdr:row>
      <xdr:rowOff>0</xdr:rowOff>
    </xdr:from>
    <xdr:ext cx="2000250" cy="1184081"/>
    <xdr:pic>
      <xdr:nvPicPr>
        <xdr:cNvPr id="236" name="Picture 235" descr="D:\PatenticsClient64\patentics\Fulltext\figure\CN_CG\11095\5380B-f.gif"/>
        <xdr:cNvPicPr>
          <a:picLocks noChangeAspect="1"/>
        </xdr:cNvPicPr>
      </xdr:nvPicPr>
      <xdr:blipFill>
        <a:blip r:embed="rId150" cstate="print"/>
        <a:stretch>
          <a:fillRect/>
        </a:stretch>
      </xdr:blipFill>
      <xdr:spPr>
        <a:xfrm>
          <a:off x="2200275" y="275213445"/>
          <a:ext cx="2000250" cy="1183640"/>
        </a:xfrm>
        <a:prstGeom prst="rect">
          <a:avLst/>
        </a:prstGeom>
      </xdr:spPr>
    </xdr:pic>
    <xdr:clientData/>
  </xdr:oneCellAnchor>
  <xdr:oneCellAnchor>
    <xdr:from>
      <xdr:col>2</xdr:col>
      <xdr:colOff>0</xdr:colOff>
      <xdr:row>237</xdr:row>
      <xdr:rowOff>0</xdr:rowOff>
    </xdr:from>
    <xdr:ext cx="2000250" cy="1184081"/>
    <xdr:pic>
      <xdr:nvPicPr>
        <xdr:cNvPr id="237" name="Picture 236" descr="D:\PatenticsClient64\patentics\Fulltext\figure\CN_CG\11086\5950B-f.gif"/>
        <xdr:cNvPicPr>
          <a:picLocks noChangeAspect="1"/>
        </xdr:cNvPicPr>
      </xdr:nvPicPr>
      <xdr:blipFill>
        <a:blip r:embed="rId163" cstate="print"/>
        <a:stretch>
          <a:fillRect/>
        </a:stretch>
      </xdr:blipFill>
      <xdr:spPr>
        <a:xfrm>
          <a:off x="2200275" y="276386925"/>
          <a:ext cx="2000250" cy="1183640"/>
        </a:xfrm>
        <a:prstGeom prst="rect">
          <a:avLst/>
        </a:prstGeom>
      </xdr:spPr>
    </xdr:pic>
    <xdr:clientData/>
  </xdr:oneCellAnchor>
  <xdr:oneCellAnchor>
    <xdr:from>
      <xdr:col>2</xdr:col>
      <xdr:colOff>0</xdr:colOff>
      <xdr:row>238</xdr:row>
      <xdr:rowOff>0</xdr:rowOff>
    </xdr:from>
    <xdr:ext cx="2000250" cy="1184081"/>
    <xdr:pic>
      <xdr:nvPicPr>
        <xdr:cNvPr id="238" name="Picture 237" descr="D:\PatenticsClient64\patentics\Fulltext\figure\CN_CG\11107\9924B-f.gif"/>
        <xdr:cNvPicPr>
          <a:picLocks noChangeAspect="1"/>
        </xdr:cNvPicPr>
      </xdr:nvPicPr>
      <xdr:blipFill>
        <a:blip r:embed="rId133" cstate="print"/>
        <a:stretch>
          <a:fillRect/>
        </a:stretch>
      </xdr:blipFill>
      <xdr:spPr>
        <a:xfrm>
          <a:off x="2200275" y="277560405"/>
          <a:ext cx="2000250" cy="1183640"/>
        </a:xfrm>
        <a:prstGeom prst="rect">
          <a:avLst/>
        </a:prstGeom>
      </xdr:spPr>
    </xdr:pic>
    <xdr:clientData/>
  </xdr:oneCellAnchor>
  <xdr:oneCellAnchor>
    <xdr:from>
      <xdr:col>2</xdr:col>
      <xdr:colOff>0</xdr:colOff>
      <xdr:row>239</xdr:row>
      <xdr:rowOff>0</xdr:rowOff>
    </xdr:from>
    <xdr:ext cx="2000250" cy="1184081"/>
    <xdr:pic>
      <xdr:nvPicPr>
        <xdr:cNvPr id="239" name="Picture 238" descr="D:\PatenticsClient64\patentics\Fulltext\figure\CN_CG\11013\5581B-f.gif"/>
        <xdr:cNvPicPr>
          <a:picLocks noChangeAspect="1"/>
        </xdr:cNvPicPr>
      </xdr:nvPicPr>
      <xdr:blipFill>
        <a:blip r:embed="rId189" cstate="print"/>
        <a:stretch>
          <a:fillRect/>
        </a:stretch>
      </xdr:blipFill>
      <xdr:spPr>
        <a:xfrm>
          <a:off x="2200275" y="278733885"/>
          <a:ext cx="2000250" cy="1183640"/>
        </a:xfrm>
        <a:prstGeom prst="rect">
          <a:avLst/>
        </a:prstGeom>
      </xdr:spPr>
    </xdr:pic>
    <xdr:clientData/>
  </xdr:oneCellAnchor>
  <xdr:oneCellAnchor>
    <xdr:from>
      <xdr:col>2</xdr:col>
      <xdr:colOff>0</xdr:colOff>
      <xdr:row>240</xdr:row>
      <xdr:rowOff>0</xdr:rowOff>
    </xdr:from>
    <xdr:ext cx="2000250" cy="1184081"/>
    <xdr:pic>
      <xdr:nvPicPr>
        <xdr:cNvPr id="240" name="Picture 239" descr="D:\PatenticsClient64\patentics\Fulltext\figure\CN_CG\10750\6828B-f.gif"/>
        <xdr:cNvPicPr>
          <a:picLocks noChangeAspect="1"/>
        </xdr:cNvPicPr>
      </xdr:nvPicPr>
      <xdr:blipFill>
        <a:blip r:embed="rId190" cstate="print"/>
        <a:stretch>
          <a:fillRect/>
        </a:stretch>
      </xdr:blipFill>
      <xdr:spPr>
        <a:xfrm>
          <a:off x="2200275" y="279907365"/>
          <a:ext cx="2000250" cy="1183640"/>
        </a:xfrm>
        <a:prstGeom prst="rect">
          <a:avLst/>
        </a:prstGeom>
      </xdr:spPr>
    </xdr:pic>
    <xdr:clientData/>
  </xdr:oneCellAnchor>
  <xdr:oneCellAnchor>
    <xdr:from>
      <xdr:col>2</xdr:col>
      <xdr:colOff>0</xdr:colOff>
      <xdr:row>241</xdr:row>
      <xdr:rowOff>0</xdr:rowOff>
    </xdr:from>
    <xdr:ext cx="2000250" cy="1184081"/>
    <xdr:pic>
      <xdr:nvPicPr>
        <xdr:cNvPr id="241" name="Picture 240" descr="D:\PatenticsClient64\patentics\Fulltext\figure\CN_CG\10768\8466B-f.gif"/>
        <xdr:cNvPicPr>
          <a:picLocks noChangeAspect="1"/>
        </xdr:cNvPicPr>
      </xdr:nvPicPr>
      <xdr:blipFill>
        <a:blip r:embed="rId191" cstate="print"/>
        <a:stretch>
          <a:fillRect/>
        </a:stretch>
      </xdr:blipFill>
      <xdr:spPr>
        <a:xfrm>
          <a:off x="2200275" y="281080845"/>
          <a:ext cx="2000250" cy="1183640"/>
        </a:xfrm>
        <a:prstGeom prst="rect">
          <a:avLst/>
        </a:prstGeom>
      </xdr:spPr>
    </xdr:pic>
    <xdr:clientData/>
  </xdr:oneCellAnchor>
  <xdr:oneCellAnchor>
    <xdr:from>
      <xdr:col>2</xdr:col>
      <xdr:colOff>0</xdr:colOff>
      <xdr:row>242</xdr:row>
      <xdr:rowOff>0</xdr:rowOff>
    </xdr:from>
    <xdr:ext cx="2000250" cy="1184081"/>
    <xdr:pic>
      <xdr:nvPicPr>
        <xdr:cNvPr id="242" name="Picture 241" descr="D:\PatenticsClient64\patentics\Fulltext\figure\CN_CG\10731\5717B-f.gif"/>
        <xdr:cNvPicPr>
          <a:picLocks noChangeAspect="1"/>
        </xdr:cNvPicPr>
      </xdr:nvPicPr>
      <xdr:blipFill>
        <a:blip r:embed="rId192" cstate="print"/>
        <a:stretch>
          <a:fillRect/>
        </a:stretch>
      </xdr:blipFill>
      <xdr:spPr>
        <a:xfrm>
          <a:off x="2200275" y="282254325"/>
          <a:ext cx="2000250" cy="1183640"/>
        </a:xfrm>
        <a:prstGeom prst="rect">
          <a:avLst/>
        </a:prstGeom>
      </xdr:spPr>
    </xdr:pic>
    <xdr:clientData/>
  </xdr:oneCellAnchor>
  <xdr:oneCellAnchor>
    <xdr:from>
      <xdr:col>2</xdr:col>
      <xdr:colOff>0</xdr:colOff>
      <xdr:row>243</xdr:row>
      <xdr:rowOff>0</xdr:rowOff>
    </xdr:from>
    <xdr:ext cx="2000250" cy="1184081"/>
    <xdr:pic>
      <xdr:nvPicPr>
        <xdr:cNvPr id="243" name="Picture 242" descr="D:\PatenticsClient64\patentics\Fulltext\figure\CN_CG\10731\5715B-f.gif"/>
        <xdr:cNvPicPr>
          <a:picLocks noChangeAspect="1"/>
        </xdr:cNvPicPr>
      </xdr:nvPicPr>
      <xdr:blipFill>
        <a:blip r:embed="rId193" cstate="print"/>
        <a:stretch>
          <a:fillRect/>
        </a:stretch>
      </xdr:blipFill>
      <xdr:spPr>
        <a:xfrm>
          <a:off x="2200275" y="283427805"/>
          <a:ext cx="2000250" cy="1183640"/>
        </a:xfrm>
        <a:prstGeom prst="rect">
          <a:avLst/>
        </a:prstGeom>
      </xdr:spPr>
    </xdr:pic>
    <xdr:clientData/>
  </xdr:oneCellAnchor>
  <xdr:oneCellAnchor>
    <xdr:from>
      <xdr:col>2</xdr:col>
      <xdr:colOff>0</xdr:colOff>
      <xdr:row>244</xdr:row>
      <xdr:rowOff>0</xdr:rowOff>
    </xdr:from>
    <xdr:ext cx="2000250" cy="1184081"/>
    <xdr:pic>
      <xdr:nvPicPr>
        <xdr:cNvPr id="244" name="Picture 243" descr="D:\PatenticsClient64\patentics\Fulltext\figure\CN_CG\10731\5566B-f.gif"/>
        <xdr:cNvPicPr>
          <a:picLocks noChangeAspect="1"/>
        </xdr:cNvPicPr>
      </xdr:nvPicPr>
      <xdr:blipFill>
        <a:blip r:embed="rId194" cstate="print"/>
        <a:stretch>
          <a:fillRect/>
        </a:stretch>
      </xdr:blipFill>
      <xdr:spPr>
        <a:xfrm>
          <a:off x="2200275" y="284601285"/>
          <a:ext cx="2000250" cy="1183640"/>
        </a:xfrm>
        <a:prstGeom prst="rect">
          <a:avLst/>
        </a:prstGeom>
      </xdr:spPr>
    </xdr:pic>
    <xdr:clientData/>
  </xdr:oneCellAnchor>
  <xdr:oneCellAnchor>
    <xdr:from>
      <xdr:col>2</xdr:col>
      <xdr:colOff>0</xdr:colOff>
      <xdr:row>245</xdr:row>
      <xdr:rowOff>0</xdr:rowOff>
    </xdr:from>
    <xdr:ext cx="2000250" cy="1184081"/>
    <xdr:pic>
      <xdr:nvPicPr>
        <xdr:cNvPr id="245" name="Picture 244" descr="D:\PatenticsClient64\patentics\Fulltext\figure\CN_CG\10730\5486B-f.gif"/>
        <xdr:cNvPicPr>
          <a:picLocks noChangeAspect="1"/>
        </xdr:cNvPicPr>
      </xdr:nvPicPr>
      <xdr:blipFill>
        <a:blip r:embed="rId195" cstate="print"/>
        <a:stretch>
          <a:fillRect/>
        </a:stretch>
      </xdr:blipFill>
      <xdr:spPr>
        <a:xfrm>
          <a:off x="2200275" y="285774765"/>
          <a:ext cx="2000250" cy="1183640"/>
        </a:xfrm>
        <a:prstGeom prst="rect">
          <a:avLst/>
        </a:prstGeom>
      </xdr:spPr>
    </xdr:pic>
    <xdr:clientData/>
  </xdr:oneCellAnchor>
  <xdr:oneCellAnchor>
    <xdr:from>
      <xdr:col>2</xdr:col>
      <xdr:colOff>0</xdr:colOff>
      <xdr:row>246</xdr:row>
      <xdr:rowOff>0</xdr:rowOff>
    </xdr:from>
    <xdr:ext cx="2000250" cy="1184081"/>
    <xdr:pic>
      <xdr:nvPicPr>
        <xdr:cNvPr id="246" name="Picture 245" descr="D:\PatenticsClient64\patentics\Fulltext\figure\CN_CG\11079\5226B-f.gif"/>
        <xdr:cNvPicPr>
          <a:picLocks noChangeAspect="1"/>
        </xdr:cNvPicPr>
      </xdr:nvPicPr>
      <xdr:blipFill>
        <a:blip r:embed="rId168" cstate="print"/>
        <a:stretch>
          <a:fillRect/>
        </a:stretch>
      </xdr:blipFill>
      <xdr:spPr>
        <a:xfrm>
          <a:off x="2200275" y="286948245"/>
          <a:ext cx="2000250" cy="1183640"/>
        </a:xfrm>
        <a:prstGeom prst="rect">
          <a:avLst/>
        </a:prstGeom>
      </xdr:spPr>
    </xdr:pic>
    <xdr:clientData/>
  </xdr:oneCellAnchor>
  <xdr:oneCellAnchor>
    <xdr:from>
      <xdr:col>2</xdr:col>
      <xdr:colOff>0</xdr:colOff>
      <xdr:row>247</xdr:row>
      <xdr:rowOff>0</xdr:rowOff>
    </xdr:from>
    <xdr:ext cx="2000250" cy="1184081"/>
    <xdr:pic>
      <xdr:nvPicPr>
        <xdr:cNvPr id="247" name="Picture 246" descr="D:\PatenticsClient64\patentics\Fulltext\figure\CN_CG\11023\1958B-f.gif"/>
        <xdr:cNvPicPr>
          <a:picLocks noChangeAspect="1"/>
        </xdr:cNvPicPr>
      </xdr:nvPicPr>
      <xdr:blipFill>
        <a:blip r:embed="rId196" cstate="print"/>
        <a:stretch>
          <a:fillRect/>
        </a:stretch>
      </xdr:blipFill>
      <xdr:spPr>
        <a:xfrm>
          <a:off x="2200275" y="288121725"/>
          <a:ext cx="2000250" cy="1183640"/>
        </a:xfrm>
        <a:prstGeom prst="rect">
          <a:avLst/>
        </a:prstGeom>
      </xdr:spPr>
    </xdr:pic>
    <xdr:clientData/>
  </xdr:oneCellAnchor>
  <xdr:oneCellAnchor>
    <xdr:from>
      <xdr:col>2</xdr:col>
      <xdr:colOff>0</xdr:colOff>
      <xdr:row>248</xdr:row>
      <xdr:rowOff>0</xdr:rowOff>
    </xdr:from>
    <xdr:ext cx="2000250" cy="1184081"/>
    <xdr:pic>
      <xdr:nvPicPr>
        <xdr:cNvPr id="248" name="Picture 247" descr="D:\PatenticsClient64\patentics\Fulltext\figure\CN_CG\10961\5062B-f.gif"/>
        <xdr:cNvPicPr>
          <a:picLocks noChangeAspect="1"/>
        </xdr:cNvPicPr>
      </xdr:nvPicPr>
      <xdr:blipFill>
        <a:blip r:embed="rId197" cstate="print"/>
        <a:stretch>
          <a:fillRect/>
        </a:stretch>
      </xdr:blipFill>
      <xdr:spPr>
        <a:xfrm>
          <a:off x="2200275" y="289295205"/>
          <a:ext cx="2000250" cy="1183640"/>
        </a:xfrm>
        <a:prstGeom prst="rect">
          <a:avLst/>
        </a:prstGeom>
      </xdr:spPr>
    </xdr:pic>
    <xdr:clientData/>
  </xdr:oneCellAnchor>
  <xdr:oneCellAnchor>
    <xdr:from>
      <xdr:col>2</xdr:col>
      <xdr:colOff>0</xdr:colOff>
      <xdr:row>249</xdr:row>
      <xdr:rowOff>0</xdr:rowOff>
    </xdr:from>
    <xdr:ext cx="2000250" cy="1184081"/>
    <xdr:pic>
      <xdr:nvPicPr>
        <xdr:cNvPr id="249" name="Picture 248" descr="D:\PatenticsClient64\patentics\Fulltext\figure\CN_CG\10972\9734B-f.gif"/>
        <xdr:cNvPicPr>
          <a:picLocks noChangeAspect="1"/>
        </xdr:cNvPicPr>
      </xdr:nvPicPr>
      <xdr:blipFill>
        <a:blip r:embed="rId198" cstate="print"/>
        <a:stretch>
          <a:fillRect/>
        </a:stretch>
      </xdr:blipFill>
      <xdr:spPr>
        <a:xfrm>
          <a:off x="2200275" y="290468685"/>
          <a:ext cx="2000250" cy="1183640"/>
        </a:xfrm>
        <a:prstGeom prst="rect">
          <a:avLst/>
        </a:prstGeom>
      </xdr:spPr>
    </xdr:pic>
    <xdr:clientData/>
  </xdr:oneCellAnchor>
  <xdr:oneCellAnchor>
    <xdr:from>
      <xdr:col>2</xdr:col>
      <xdr:colOff>0</xdr:colOff>
      <xdr:row>250</xdr:row>
      <xdr:rowOff>0</xdr:rowOff>
    </xdr:from>
    <xdr:ext cx="2000250" cy="1184081"/>
    <xdr:pic>
      <xdr:nvPicPr>
        <xdr:cNvPr id="250" name="Picture 249" descr="D:\PatenticsClient64\patentics\Fulltext\figure\CN_CG\10699\937B-f.gif"/>
        <xdr:cNvPicPr>
          <a:picLocks noChangeAspect="1"/>
        </xdr:cNvPicPr>
      </xdr:nvPicPr>
      <xdr:blipFill>
        <a:blip r:embed="rId199" cstate="print"/>
        <a:stretch>
          <a:fillRect/>
        </a:stretch>
      </xdr:blipFill>
      <xdr:spPr>
        <a:xfrm>
          <a:off x="2200275" y="291642165"/>
          <a:ext cx="2000250" cy="1183640"/>
        </a:xfrm>
        <a:prstGeom prst="rect">
          <a:avLst/>
        </a:prstGeom>
      </xdr:spPr>
    </xdr:pic>
    <xdr:clientData/>
  </xdr:oneCellAnchor>
  <xdr:oneCellAnchor>
    <xdr:from>
      <xdr:col>2</xdr:col>
      <xdr:colOff>0</xdr:colOff>
      <xdr:row>251</xdr:row>
      <xdr:rowOff>0</xdr:rowOff>
    </xdr:from>
    <xdr:ext cx="2000250" cy="1184081"/>
    <xdr:pic>
      <xdr:nvPicPr>
        <xdr:cNvPr id="251" name="Picture 250" descr="D:\PatenticsClient64\patentics\Fulltext\figure\CN_CG\11024\5752B-f.gif"/>
        <xdr:cNvPicPr>
          <a:picLocks noChangeAspect="1"/>
        </xdr:cNvPicPr>
      </xdr:nvPicPr>
      <xdr:blipFill>
        <a:blip r:embed="rId196" cstate="print"/>
        <a:stretch>
          <a:fillRect/>
        </a:stretch>
      </xdr:blipFill>
      <xdr:spPr>
        <a:xfrm>
          <a:off x="2200275" y="292815645"/>
          <a:ext cx="2000250" cy="1183640"/>
        </a:xfrm>
        <a:prstGeom prst="rect">
          <a:avLst/>
        </a:prstGeom>
      </xdr:spPr>
    </xdr:pic>
    <xdr:clientData/>
  </xdr:oneCellAnchor>
  <xdr:oneCellAnchor>
    <xdr:from>
      <xdr:col>2</xdr:col>
      <xdr:colOff>0</xdr:colOff>
      <xdr:row>252</xdr:row>
      <xdr:rowOff>0</xdr:rowOff>
    </xdr:from>
    <xdr:ext cx="2000250" cy="1184081"/>
    <xdr:pic>
      <xdr:nvPicPr>
        <xdr:cNvPr id="252" name="Picture 251" descr="D:\PatenticsClient64\patentics\Fulltext\figure\CN_CG\11024\5751B-f.gif"/>
        <xdr:cNvPicPr>
          <a:picLocks noChangeAspect="1"/>
        </xdr:cNvPicPr>
      </xdr:nvPicPr>
      <xdr:blipFill>
        <a:blip r:embed="rId196" cstate="print"/>
        <a:stretch>
          <a:fillRect/>
        </a:stretch>
      </xdr:blipFill>
      <xdr:spPr>
        <a:xfrm>
          <a:off x="2200275" y="293989125"/>
          <a:ext cx="2000250" cy="1183640"/>
        </a:xfrm>
        <a:prstGeom prst="rect">
          <a:avLst/>
        </a:prstGeom>
      </xdr:spPr>
    </xdr:pic>
    <xdr:clientData/>
  </xdr:oneCellAnchor>
  <xdr:oneCellAnchor>
    <xdr:from>
      <xdr:col>2</xdr:col>
      <xdr:colOff>0</xdr:colOff>
      <xdr:row>253</xdr:row>
      <xdr:rowOff>0</xdr:rowOff>
    </xdr:from>
    <xdr:ext cx="2000250" cy="1184081"/>
    <xdr:pic>
      <xdr:nvPicPr>
        <xdr:cNvPr id="253" name="Picture 252" descr="D:\PatenticsClient64\patentics\Fulltext\figure\CN_CG\10972\6822B-f.gif"/>
        <xdr:cNvPicPr>
          <a:picLocks noChangeAspect="1"/>
        </xdr:cNvPicPr>
      </xdr:nvPicPr>
      <xdr:blipFill>
        <a:blip r:embed="rId200" cstate="print"/>
        <a:stretch>
          <a:fillRect/>
        </a:stretch>
      </xdr:blipFill>
      <xdr:spPr>
        <a:xfrm>
          <a:off x="2200275" y="295162605"/>
          <a:ext cx="2000250" cy="1183640"/>
        </a:xfrm>
        <a:prstGeom prst="rect">
          <a:avLst/>
        </a:prstGeom>
      </xdr:spPr>
    </xdr:pic>
    <xdr:clientData/>
  </xdr:oneCellAnchor>
  <xdr:oneCellAnchor>
    <xdr:from>
      <xdr:col>2</xdr:col>
      <xdr:colOff>0</xdr:colOff>
      <xdr:row>254</xdr:row>
      <xdr:rowOff>0</xdr:rowOff>
    </xdr:from>
    <xdr:ext cx="2000250" cy="1184081"/>
    <xdr:pic>
      <xdr:nvPicPr>
        <xdr:cNvPr id="254" name="Picture 253" descr="D:\PatenticsClient64\patentics\Fulltext\figure\CN_CG\10937\5951B-f.gif"/>
        <xdr:cNvPicPr>
          <a:picLocks noChangeAspect="1"/>
        </xdr:cNvPicPr>
      </xdr:nvPicPr>
      <xdr:blipFill>
        <a:blip r:embed="rId201" cstate="print"/>
        <a:stretch>
          <a:fillRect/>
        </a:stretch>
      </xdr:blipFill>
      <xdr:spPr>
        <a:xfrm>
          <a:off x="2200275" y="296336085"/>
          <a:ext cx="2000250" cy="1183640"/>
        </a:xfrm>
        <a:prstGeom prst="rect">
          <a:avLst/>
        </a:prstGeom>
      </xdr:spPr>
    </xdr:pic>
    <xdr:clientData/>
  </xdr:oneCellAnchor>
  <xdr:oneCellAnchor>
    <xdr:from>
      <xdr:col>2</xdr:col>
      <xdr:colOff>0</xdr:colOff>
      <xdr:row>255</xdr:row>
      <xdr:rowOff>0</xdr:rowOff>
    </xdr:from>
    <xdr:ext cx="2000250" cy="1184081"/>
    <xdr:pic>
      <xdr:nvPicPr>
        <xdr:cNvPr id="255" name="Picture 254" descr="D:\PatenticsClient64\patentics\Fulltext\figure\CN_CG\10997\8149B-f.gif"/>
        <xdr:cNvPicPr>
          <a:picLocks noChangeAspect="1"/>
        </xdr:cNvPicPr>
      </xdr:nvPicPr>
      <xdr:blipFill>
        <a:blip r:embed="rId202" cstate="print"/>
        <a:stretch>
          <a:fillRect/>
        </a:stretch>
      </xdr:blipFill>
      <xdr:spPr>
        <a:xfrm>
          <a:off x="2200275" y="297509565"/>
          <a:ext cx="2000250" cy="1183640"/>
        </a:xfrm>
        <a:prstGeom prst="rect">
          <a:avLst/>
        </a:prstGeom>
      </xdr:spPr>
    </xdr:pic>
    <xdr:clientData/>
  </xdr:oneCellAnchor>
  <xdr:oneCellAnchor>
    <xdr:from>
      <xdr:col>2</xdr:col>
      <xdr:colOff>0</xdr:colOff>
      <xdr:row>256</xdr:row>
      <xdr:rowOff>0</xdr:rowOff>
    </xdr:from>
    <xdr:ext cx="2000250" cy="1184081"/>
    <xdr:pic>
      <xdr:nvPicPr>
        <xdr:cNvPr id="256" name="Picture 255" descr="D:\PatenticsClient64\patentics\Fulltext\figure\CN_CG\10997\8153B-f.gif"/>
        <xdr:cNvPicPr>
          <a:picLocks noChangeAspect="1"/>
        </xdr:cNvPicPr>
      </xdr:nvPicPr>
      <xdr:blipFill>
        <a:blip r:embed="rId203" cstate="print"/>
        <a:stretch>
          <a:fillRect/>
        </a:stretch>
      </xdr:blipFill>
      <xdr:spPr>
        <a:xfrm>
          <a:off x="2200275" y="298683045"/>
          <a:ext cx="2000250" cy="1183640"/>
        </a:xfrm>
        <a:prstGeom prst="rect">
          <a:avLst/>
        </a:prstGeom>
      </xdr:spPr>
    </xdr:pic>
    <xdr:clientData/>
  </xdr:oneCellAnchor>
  <xdr:oneCellAnchor>
    <xdr:from>
      <xdr:col>2</xdr:col>
      <xdr:colOff>0</xdr:colOff>
      <xdr:row>257</xdr:row>
      <xdr:rowOff>0</xdr:rowOff>
    </xdr:from>
    <xdr:ext cx="2000250" cy="1184081"/>
    <xdr:pic>
      <xdr:nvPicPr>
        <xdr:cNvPr id="257" name="Picture 256" descr="D:\PatenticsClient64\patentics\Fulltext\figure\CN_CG\10990\2812B-f.gif"/>
        <xdr:cNvPicPr>
          <a:picLocks noChangeAspect="1"/>
        </xdr:cNvPicPr>
      </xdr:nvPicPr>
      <xdr:blipFill>
        <a:blip r:embed="rId204" cstate="print"/>
        <a:stretch>
          <a:fillRect/>
        </a:stretch>
      </xdr:blipFill>
      <xdr:spPr>
        <a:xfrm>
          <a:off x="2200275" y="299856525"/>
          <a:ext cx="2000250" cy="1183640"/>
        </a:xfrm>
        <a:prstGeom prst="rect">
          <a:avLst/>
        </a:prstGeom>
      </xdr:spPr>
    </xdr:pic>
    <xdr:clientData/>
  </xdr:oneCellAnchor>
  <xdr:oneCellAnchor>
    <xdr:from>
      <xdr:col>2</xdr:col>
      <xdr:colOff>0</xdr:colOff>
      <xdr:row>258</xdr:row>
      <xdr:rowOff>0</xdr:rowOff>
    </xdr:from>
    <xdr:ext cx="2000250" cy="1184081"/>
    <xdr:pic>
      <xdr:nvPicPr>
        <xdr:cNvPr id="258" name="Picture 257" descr="D:\PatenticsClient64\patentics\Fulltext\figure\CN_CG\10996\1137B-f.gif"/>
        <xdr:cNvPicPr>
          <a:picLocks noChangeAspect="1"/>
        </xdr:cNvPicPr>
      </xdr:nvPicPr>
      <xdr:blipFill>
        <a:blip r:embed="rId205" cstate="print"/>
        <a:stretch>
          <a:fillRect/>
        </a:stretch>
      </xdr:blipFill>
      <xdr:spPr>
        <a:xfrm>
          <a:off x="2200275" y="301030005"/>
          <a:ext cx="2000250" cy="1183640"/>
        </a:xfrm>
        <a:prstGeom prst="rect">
          <a:avLst/>
        </a:prstGeom>
      </xdr:spPr>
    </xdr:pic>
    <xdr:clientData/>
  </xdr:oneCellAnchor>
  <xdr:oneCellAnchor>
    <xdr:from>
      <xdr:col>2</xdr:col>
      <xdr:colOff>0</xdr:colOff>
      <xdr:row>259</xdr:row>
      <xdr:rowOff>0</xdr:rowOff>
    </xdr:from>
    <xdr:ext cx="2000250" cy="1184081"/>
    <xdr:pic>
      <xdr:nvPicPr>
        <xdr:cNvPr id="259" name="Picture 258" descr="D:\PatenticsClient64\patentics\Fulltext\figure\CN_CG\10732\9733B-f.gif"/>
        <xdr:cNvPicPr>
          <a:picLocks noChangeAspect="1"/>
        </xdr:cNvPicPr>
      </xdr:nvPicPr>
      <xdr:blipFill>
        <a:blip r:embed="rId206" cstate="print"/>
        <a:stretch>
          <a:fillRect/>
        </a:stretch>
      </xdr:blipFill>
      <xdr:spPr>
        <a:xfrm>
          <a:off x="2200275" y="302203485"/>
          <a:ext cx="2000250" cy="1183640"/>
        </a:xfrm>
        <a:prstGeom prst="rect">
          <a:avLst/>
        </a:prstGeom>
      </xdr:spPr>
    </xdr:pic>
    <xdr:clientData/>
  </xdr:oneCellAnchor>
  <xdr:oneCellAnchor>
    <xdr:from>
      <xdr:col>2</xdr:col>
      <xdr:colOff>0</xdr:colOff>
      <xdr:row>260</xdr:row>
      <xdr:rowOff>0</xdr:rowOff>
    </xdr:from>
    <xdr:ext cx="2000250" cy="1184081"/>
    <xdr:pic>
      <xdr:nvPicPr>
        <xdr:cNvPr id="260" name="Picture 259" descr="D:\PatenticsClient64\patentics\Fulltext\figure\CN_CG\11008\3390B-f.gif"/>
        <xdr:cNvPicPr>
          <a:picLocks noChangeAspect="1"/>
        </xdr:cNvPicPr>
      </xdr:nvPicPr>
      <xdr:blipFill>
        <a:blip r:embed="rId196" cstate="print"/>
        <a:stretch>
          <a:fillRect/>
        </a:stretch>
      </xdr:blipFill>
      <xdr:spPr>
        <a:xfrm>
          <a:off x="2200275" y="303376965"/>
          <a:ext cx="2000250" cy="1183640"/>
        </a:xfrm>
        <a:prstGeom prst="rect">
          <a:avLst/>
        </a:prstGeom>
      </xdr:spPr>
    </xdr:pic>
    <xdr:clientData/>
  </xdr:oneCellAnchor>
  <xdr:oneCellAnchor>
    <xdr:from>
      <xdr:col>2</xdr:col>
      <xdr:colOff>0</xdr:colOff>
      <xdr:row>261</xdr:row>
      <xdr:rowOff>0</xdr:rowOff>
    </xdr:from>
    <xdr:ext cx="2000250" cy="1184081"/>
    <xdr:pic>
      <xdr:nvPicPr>
        <xdr:cNvPr id="261" name="Picture 260" descr="D:\PatenticsClient64\patentics\Fulltext\figure\CN_CG\11021\614B-f.gif"/>
        <xdr:cNvPicPr>
          <a:picLocks noChangeAspect="1"/>
        </xdr:cNvPicPr>
      </xdr:nvPicPr>
      <xdr:blipFill>
        <a:blip r:embed="rId207" cstate="print"/>
        <a:stretch>
          <a:fillRect/>
        </a:stretch>
      </xdr:blipFill>
      <xdr:spPr>
        <a:xfrm>
          <a:off x="2200275" y="304550445"/>
          <a:ext cx="2000250" cy="1183640"/>
        </a:xfrm>
        <a:prstGeom prst="rect">
          <a:avLst/>
        </a:prstGeom>
      </xdr:spPr>
    </xdr:pic>
    <xdr:clientData/>
  </xdr:oneCellAnchor>
  <xdr:oneCellAnchor>
    <xdr:from>
      <xdr:col>2</xdr:col>
      <xdr:colOff>0</xdr:colOff>
      <xdr:row>262</xdr:row>
      <xdr:rowOff>0</xdr:rowOff>
    </xdr:from>
    <xdr:ext cx="2000250" cy="1184081"/>
    <xdr:pic>
      <xdr:nvPicPr>
        <xdr:cNvPr id="262" name="Picture 261" descr="D:\PatenticsClient64\patentics\Fulltext\figure\CN_CG\10997\6809B-f.gif"/>
        <xdr:cNvPicPr>
          <a:picLocks noChangeAspect="1"/>
        </xdr:cNvPicPr>
      </xdr:nvPicPr>
      <xdr:blipFill>
        <a:blip r:embed="rId208" cstate="print"/>
        <a:stretch>
          <a:fillRect/>
        </a:stretch>
      </xdr:blipFill>
      <xdr:spPr>
        <a:xfrm>
          <a:off x="2200275" y="305723925"/>
          <a:ext cx="2000250" cy="1183640"/>
        </a:xfrm>
        <a:prstGeom prst="rect">
          <a:avLst/>
        </a:prstGeom>
      </xdr:spPr>
    </xdr:pic>
    <xdr:clientData/>
  </xdr:oneCellAnchor>
  <xdr:oneCellAnchor>
    <xdr:from>
      <xdr:col>2</xdr:col>
      <xdr:colOff>0</xdr:colOff>
      <xdr:row>263</xdr:row>
      <xdr:rowOff>0</xdr:rowOff>
    </xdr:from>
    <xdr:ext cx="2000250" cy="1184081"/>
    <xdr:pic>
      <xdr:nvPicPr>
        <xdr:cNvPr id="263" name="Picture 262" descr="D:\PatenticsClient64\patentics\Fulltext\figure\CN_CG\10997\8129B-f.gif"/>
        <xdr:cNvPicPr>
          <a:picLocks noChangeAspect="1"/>
        </xdr:cNvPicPr>
      </xdr:nvPicPr>
      <xdr:blipFill>
        <a:blip r:embed="rId209" cstate="print"/>
        <a:stretch>
          <a:fillRect/>
        </a:stretch>
      </xdr:blipFill>
      <xdr:spPr>
        <a:xfrm>
          <a:off x="2200275" y="306897405"/>
          <a:ext cx="2000250" cy="1183640"/>
        </a:xfrm>
        <a:prstGeom prst="rect">
          <a:avLst/>
        </a:prstGeom>
      </xdr:spPr>
    </xdr:pic>
    <xdr:clientData/>
  </xdr:oneCellAnchor>
  <xdr:oneCellAnchor>
    <xdr:from>
      <xdr:col>2</xdr:col>
      <xdr:colOff>0</xdr:colOff>
      <xdr:row>264</xdr:row>
      <xdr:rowOff>0</xdr:rowOff>
    </xdr:from>
    <xdr:ext cx="2000250" cy="1184081"/>
    <xdr:pic>
      <xdr:nvPicPr>
        <xdr:cNvPr id="264" name="Picture 263" descr="D:\PatenticsClient64\patentics\Fulltext\figure\CN_CG\10947\1612B-f.gif"/>
        <xdr:cNvPicPr>
          <a:picLocks noChangeAspect="1"/>
        </xdr:cNvPicPr>
      </xdr:nvPicPr>
      <xdr:blipFill>
        <a:blip r:embed="rId210" cstate="print"/>
        <a:stretch>
          <a:fillRect/>
        </a:stretch>
      </xdr:blipFill>
      <xdr:spPr>
        <a:xfrm>
          <a:off x="2200275" y="308070885"/>
          <a:ext cx="2000250" cy="1183640"/>
        </a:xfrm>
        <a:prstGeom prst="rect">
          <a:avLst/>
        </a:prstGeom>
      </xdr:spPr>
    </xdr:pic>
    <xdr:clientData/>
  </xdr:oneCellAnchor>
  <xdr:oneCellAnchor>
    <xdr:from>
      <xdr:col>2</xdr:col>
      <xdr:colOff>0</xdr:colOff>
      <xdr:row>265</xdr:row>
      <xdr:rowOff>0</xdr:rowOff>
    </xdr:from>
    <xdr:ext cx="2000250" cy="1184081"/>
    <xdr:pic>
      <xdr:nvPicPr>
        <xdr:cNvPr id="265" name="Picture 264" descr="D:\PatenticsClient64\patentics\Fulltext\figure\CN_CG\10731\5718B-f.gif"/>
        <xdr:cNvPicPr>
          <a:picLocks noChangeAspect="1"/>
        </xdr:cNvPicPr>
      </xdr:nvPicPr>
      <xdr:blipFill>
        <a:blip r:embed="rId211" cstate="print"/>
        <a:stretch>
          <a:fillRect/>
        </a:stretch>
      </xdr:blipFill>
      <xdr:spPr>
        <a:xfrm>
          <a:off x="2200275" y="309244365"/>
          <a:ext cx="2000250" cy="1183640"/>
        </a:xfrm>
        <a:prstGeom prst="rect">
          <a:avLst/>
        </a:prstGeom>
      </xdr:spPr>
    </xdr:pic>
    <xdr:clientData/>
  </xdr:oneCellAnchor>
  <xdr:oneCellAnchor>
    <xdr:from>
      <xdr:col>2</xdr:col>
      <xdr:colOff>0</xdr:colOff>
      <xdr:row>266</xdr:row>
      <xdr:rowOff>0</xdr:rowOff>
    </xdr:from>
    <xdr:ext cx="2000250" cy="1184081"/>
    <xdr:pic>
      <xdr:nvPicPr>
        <xdr:cNvPr id="266" name="Picture 265" descr="D:\PatenticsClient64\patentics\Fulltext\figure\CN_CG\10699\1477B-f.gif"/>
        <xdr:cNvPicPr>
          <a:picLocks noChangeAspect="1"/>
        </xdr:cNvPicPr>
      </xdr:nvPicPr>
      <xdr:blipFill>
        <a:blip r:embed="rId212" cstate="print"/>
        <a:stretch>
          <a:fillRect/>
        </a:stretch>
      </xdr:blipFill>
      <xdr:spPr>
        <a:xfrm>
          <a:off x="2200275" y="310417845"/>
          <a:ext cx="2000250" cy="1183640"/>
        </a:xfrm>
        <a:prstGeom prst="rect">
          <a:avLst/>
        </a:prstGeom>
      </xdr:spPr>
    </xdr:pic>
    <xdr:clientData/>
  </xdr:oneCellAnchor>
  <xdr:oneCellAnchor>
    <xdr:from>
      <xdr:col>2</xdr:col>
      <xdr:colOff>0</xdr:colOff>
      <xdr:row>267</xdr:row>
      <xdr:rowOff>0</xdr:rowOff>
    </xdr:from>
    <xdr:ext cx="2000250" cy="1184081"/>
    <xdr:pic>
      <xdr:nvPicPr>
        <xdr:cNvPr id="267" name="Picture 266" descr="D:\PatenticsClient64\patentics\Fulltext\figure\CN_CG\10732\9734B-f.gif"/>
        <xdr:cNvPicPr>
          <a:picLocks noChangeAspect="1"/>
        </xdr:cNvPicPr>
      </xdr:nvPicPr>
      <xdr:blipFill>
        <a:blip r:embed="rId213" cstate="print"/>
        <a:stretch>
          <a:fillRect/>
        </a:stretch>
      </xdr:blipFill>
      <xdr:spPr>
        <a:xfrm>
          <a:off x="2200275" y="311591325"/>
          <a:ext cx="2000250" cy="1183640"/>
        </a:xfrm>
        <a:prstGeom prst="rect">
          <a:avLst/>
        </a:prstGeom>
      </xdr:spPr>
    </xdr:pic>
    <xdr:clientData/>
  </xdr:oneCellAnchor>
  <xdr:oneCellAnchor>
    <xdr:from>
      <xdr:col>2</xdr:col>
      <xdr:colOff>0</xdr:colOff>
      <xdr:row>268</xdr:row>
      <xdr:rowOff>0</xdr:rowOff>
    </xdr:from>
    <xdr:ext cx="2000250" cy="1184081"/>
    <xdr:pic>
      <xdr:nvPicPr>
        <xdr:cNvPr id="268" name="Picture 267" descr="D:\PatenticsClient64\patentics\Fulltext\figure\CN_CG\10731\5568B-f.gif"/>
        <xdr:cNvPicPr>
          <a:picLocks noChangeAspect="1"/>
        </xdr:cNvPicPr>
      </xdr:nvPicPr>
      <xdr:blipFill>
        <a:blip r:embed="rId214" cstate="print"/>
        <a:stretch>
          <a:fillRect/>
        </a:stretch>
      </xdr:blipFill>
      <xdr:spPr>
        <a:xfrm>
          <a:off x="2200275" y="312764805"/>
          <a:ext cx="2000250" cy="1183640"/>
        </a:xfrm>
        <a:prstGeom prst="rect">
          <a:avLst/>
        </a:prstGeom>
      </xdr:spPr>
    </xdr:pic>
    <xdr:clientData/>
  </xdr:oneCellAnchor>
  <xdr:oneCellAnchor>
    <xdr:from>
      <xdr:col>2</xdr:col>
      <xdr:colOff>0</xdr:colOff>
      <xdr:row>269</xdr:row>
      <xdr:rowOff>0</xdr:rowOff>
    </xdr:from>
    <xdr:ext cx="2000250" cy="1184081"/>
    <xdr:pic>
      <xdr:nvPicPr>
        <xdr:cNvPr id="269" name="Picture 268" descr="D:\PatenticsClient64\patentics\Fulltext\figure\CN_CG\10731\5716B-f.gif"/>
        <xdr:cNvPicPr>
          <a:picLocks noChangeAspect="1"/>
        </xdr:cNvPicPr>
      </xdr:nvPicPr>
      <xdr:blipFill>
        <a:blip r:embed="rId215" cstate="print"/>
        <a:stretch>
          <a:fillRect/>
        </a:stretch>
      </xdr:blipFill>
      <xdr:spPr>
        <a:xfrm>
          <a:off x="2200275" y="313938285"/>
          <a:ext cx="2000250" cy="1183640"/>
        </a:xfrm>
        <a:prstGeom prst="rect">
          <a:avLst/>
        </a:prstGeom>
      </xdr:spPr>
    </xdr:pic>
    <xdr:clientData/>
  </xdr:oneCellAnchor>
  <xdr:oneCellAnchor>
    <xdr:from>
      <xdr:col>2</xdr:col>
      <xdr:colOff>0</xdr:colOff>
      <xdr:row>270</xdr:row>
      <xdr:rowOff>0</xdr:rowOff>
    </xdr:from>
    <xdr:ext cx="2000250" cy="1184081"/>
    <xdr:pic>
      <xdr:nvPicPr>
        <xdr:cNvPr id="270" name="Picture 269" descr="D:\PatenticsClient64\patentics\Fulltext\figure\CN_CG\10731\5567B-f.gif"/>
        <xdr:cNvPicPr>
          <a:picLocks noChangeAspect="1"/>
        </xdr:cNvPicPr>
      </xdr:nvPicPr>
      <xdr:blipFill>
        <a:blip r:embed="rId216" cstate="print"/>
        <a:stretch>
          <a:fillRect/>
        </a:stretch>
      </xdr:blipFill>
      <xdr:spPr>
        <a:xfrm>
          <a:off x="2200275" y="315111765"/>
          <a:ext cx="2000250" cy="1183640"/>
        </a:xfrm>
        <a:prstGeom prst="rect">
          <a:avLst/>
        </a:prstGeom>
      </xdr:spPr>
    </xdr:pic>
    <xdr:clientData/>
  </xdr:oneCellAnchor>
  <xdr:oneCellAnchor>
    <xdr:from>
      <xdr:col>2</xdr:col>
      <xdr:colOff>0</xdr:colOff>
      <xdr:row>271</xdr:row>
      <xdr:rowOff>0</xdr:rowOff>
    </xdr:from>
    <xdr:ext cx="2000250" cy="1184081"/>
    <xdr:pic>
      <xdr:nvPicPr>
        <xdr:cNvPr id="271" name="Picture 270" descr="D:\PatenticsClient64\patentics\Fulltext\figure\CN_CG\10731\5563B-f.gif"/>
        <xdr:cNvPicPr>
          <a:picLocks noChangeAspect="1"/>
        </xdr:cNvPicPr>
      </xdr:nvPicPr>
      <xdr:blipFill>
        <a:blip r:embed="rId217" cstate="print"/>
        <a:stretch>
          <a:fillRect/>
        </a:stretch>
      </xdr:blipFill>
      <xdr:spPr>
        <a:xfrm>
          <a:off x="2200275" y="316285245"/>
          <a:ext cx="2000250" cy="1183640"/>
        </a:xfrm>
        <a:prstGeom prst="rect">
          <a:avLst/>
        </a:prstGeom>
      </xdr:spPr>
    </xdr:pic>
    <xdr:clientData/>
  </xdr:oneCellAnchor>
  <xdr:oneCellAnchor>
    <xdr:from>
      <xdr:col>2</xdr:col>
      <xdr:colOff>0</xdr:colOff>
      <xdr:row>272</xdr:row>
      <xdr:rowOff>0</xdr:rowOff>
    </xdr:from>
    <xdr:ext cx="2000250" cy="1184081"/>
    <xdr:pic>
      <xdr:nvPicPr>
        <xdr:cNvPr id="272" name="Picture 271" descr="D:\PatenticsClient64\patentics\Fulltext\figure\CN_CG\10731\5565B-f.gif"/>
        <xdr:cNvPicPr>
          <a:picLocks noChangeAspect="1"/>
        </xdr:cNvPicPr>
      </xdr:nvPicPr>
      <xdr:blipFill>
        <a:blip r:embed="rId218" cstate="print"/>
        <a:stretch>
          <a:fillRect/>
        </a:stretch>
      </xdr:blipFill>
      <xdr:spPr>
        <a:xfrm>
          <a:off x="2200275" y="317458725"/>
          <a:ext cx="2000250" cy="1183640"/>
        </a:xfrm>
        <a:prstGeom prst="rect">
          <a:avLst/>
        </a:prstGeom>
      </xdr:spPr>
    </xdr:pic>
    <xdr:clientData/>
  </xdr:oneCellAnchor>
  <xdr:oneCellAnchor>
    <xdr:from>
      <xdr:col>2</xdr:col>
      <xdr:colOff>0</xdr:colOff>
      <xdr:row>273</xdr:row>
      <xdr:rowOff>0</xdr:rowOff>
    </xdr:from>
    <xdr:ext cx="2000250" cy="1184081"/>
    <xdr:pic>
      <xdr:nvPicPr>
        <xdr:cNvPr id="273" name="Picture 272" descr="D:\PatenticsClient64\patentics\Fulltext\figure\CN_CG\11080\1216B-f.gif"/>
        <xdr:cNvPicPr>
          <a:picLocks noChangeAspect="1"/>
        </xdr:cNvPicPr>
      </xdr:nvPicPr>
      <xdr:blipFill>
        <a:blip r:embed="rId167" cstate="print"/>
        <a:stretch>
          <a:fillRect/>
        </a:stretch>
      </xdr:blipFill>
      <xdr:spPr>
        <a:xfrm>
          <a:off x="2200275" y="318632205"/>
          <a:ext cx="2000250" cy="1183640"/>
        </a:xfrm>
        <a:prstGeom prst="rect">
          <a:avLst/>
        </a:prstGeom>
      </xdr:spPr>
    </xdr:pic>
    <xdr:clientData/>
  </xdr:oneCellAnchor>
  <xdr:oneCellAnchor>
    <xdr:from>
      <xdr:col>2</xdr:col>
      <xdr:colOff>0</xdr:colOff>
      <xdr:row>274</xdr:row>
      <xdr:rowOff>0</xdr:rowOff>
    </xdr:from>
    <xdr:ext cx="2000250" cy="1184081"/>
    <xdr:pic>
      <xdr:nvPicPr>
        <xdr:cNvPr id="274" name="Picture 273" descr="D:\PatenticsClient64\patentics\Fulltext\figure\CN_CG\11016\2338B-f.gif"/>
        <xdr:cNvPicPr>
          <a:picLocks noChangeAspect="1"/>
        </xdr:cNvPicPr>
      </xdr:nvPicPr>
      <xdr:blipFill>
        <a:blip r:embed="rId219" cstate="print"/>
        <a:stretch>
          <a:fillRect/>
        </a:stretch>
      </xdr:blipFill>
      <xdr:spPr>
        <a:xfrm>
          <a:off x="2200275" y="319805685"/>
          <a:ext cx="2000250" cy="1183640"/>
        </a:xfrm>
        <a:prstGeom prst="rect">
          <a:avLst/>
        </a:prstGeom>
      </xdr:spPr>
    </xdr:pic>
    <xdr:clientData/>
  </xdr:oneCellAnchor>
  <xdr:oneCellAnchor>
    <xdr:from>
      <xdr:col>2</xdr:col>
      <xdr:colOff>0</xdr:colOff>
      <xdr:row>275</xdr:row>
      <xdr:rowOff>0</xdr:rowOff>
    </xdr:from>
    <xdr:ext cx="2000250" cy="1184081"/>
    <xdr:pic>
      <xdr:nvPicPr>
        <xdr:cNvPr id="275" name="Picture 274" descr="D:\PatenticsClient64\patentics\Fulltext\figure\CN_CG\10990\2813B-f.gif"/>
        <xdr:cNvPicPr>
          <a:picLocks noChangeAspect="1"/>
        </xdr:cNvPicPr>
      </xdr:nvPicPr>
      <xdr:blipFill>
        <a:blip r:embed="rId220" cstate="print"/>
        <a:stretch>
          <a:fillRect/>
        </a:stretch>
      </xdr:blipFill>
      <xdr:spPr>
        <a:xfrm>
          <a:off x="2200275" y="320979165"/>
          <a:ext cx="2000250" cy="1183640"/>
        </a:xfrm>
        <a:prstGeom prst="rect">
          <a:avLst/>
        </a:prstGeom>
      </xdr:spPr>
    </xdr:pic>
    <xdr:clientData/>
  </xdr:oneCellAnchor>
  <xdr:oneCellAnchor>
    <xdr:from>
      <xdr:col>2</xdr:col>
      <xdr:colOff>0</xdr:colOff>
      <xdr:row>276</xdr:row>
      <xdr:rowOff>0</xdr:rowOff>
    </xdr:from>
    <xdr:ext cx="2000250" cy="1184081"/>
    <xdr:pic>
      <xdr:nvPicPr>
        <xdr:cNvPr id="276" name="Picture 275" descr="D:\PatenticsClient64\patentics\Fulltext\figure\CN_CG\10999\3292B-f.gif"/>
        <xdr:cNvPicPr>
          <a:picLocks noChangeAspect="1"/>
        </xdr:cNvPicPr>
      </xdr:nvPicPr>
      <xdr:blipFill>
        <a:blip r:embed="rId221" cstate="print"/>
        <a:stretch>
          <a:fillRect/>
        </a:stretch>
      </xdr:blipFill>
      <xdr:spPr>
        <a:xfrm>
          <a:off x="2200275" y="322152645"/>
          <a:ext cx="2000250" cy="1183640"/>
        </a:xfrm>
        <a:prstGeom prst="rect">
          <a:avLst/>
        </a:prstGeom>
      </xdr:spPr>
    </xdr:pic>
    <xdr:clientData/>
  </xdr:oneCellAnchor>
  <xdr:oneCellAnchor>
    <xdr:from>
      <xdr:col>2</xdr:col>
      <xdr:colOff>0</xdr:colOff>
      <xdr:row>277</xdr:row>
      <xdr:rowOff>0</xdr:rowOff>
    </xdr:from>
    <xdr:ext cx="2000250" cy="1184081"/>
    <xdr:pic>
      <xdr:nvPicPr>
        <xdr:cNvPr id="277" name="Picture 276" descr="D:\PatenticsClient64\patentics\Fulltext\figure\CN_CG\10999\3284B-f.gif"/>
        <xdr:cNvPicPr>
          <a:picLocks noChangeAspect="1"/>
        </xdr:cNvPicPr>
      </xdr:nvPicPr>
      <xdr:blipFill>
        <a:blip r:embed="rId222" cstate="print"/>
        <a:stretch>
          <a:fillRect/>
        </a:stretch>
      </xdr:blipFill>
      <xdr:spPr>
        <a:xfrm>
          <a:off x="2200275" y="323326125"/>
          <a:ext cx="2000250" cy="1183640"/>
        </a:xfrm>
        <a:prstGeom prst="rect">
          <a:avLst/>
        </a:prstGeom>
      </xdr:spPr>
    </xdr:pic>
    <xdr:clientData/>
  </xdr:oneCellAnchor>
  <xdr:oneCellAnchor>
    <xdr:from>
      <xdr:col>2</xdr:col>
      <xdr:colOff>0</xdr:colOff>
      <xdr:row>278</xdr:row>
      <xdr:rowOff>0</xdr:rowOff>
    </xdr:from>
    <xdr:ext cx="2000250" cy="1184081"/>
    <xdr:pic>
      <xdr:nvPicPr>
        <xdr:cNvPr id="278" name="Picture 277" descr="D:\PatenticsClient64\patentics\Fulltext\figure\CN_CG\10990\2816B-f.gif"/>
        <xdr:cNvPicPr>
          <a:picLocks noChangeAspect="1"/>
        </xdr:cNvPicPr>
      </xdr:nvPicPr>
      <xdr:blipFill>
        <a:blip r:embed="rId223" cstate="print"/>
        <a:stretch>
          <a:fillRect/>
        </a:stretch>
      </xdr:blipFill>
      <xdr:spPr>
        <a:xfrm>
          <a:off x="2200275" y="324499605"/>
          <a:ext cx="2000250" cy="1183640"/>
        </a:xfrm>
        <a:prstGeom prst="rect">
          <a:avLst/>
        </a:prstGeom>
      </xdr:spPr>
    </xdr:pic>
    <xdr:clientData/>
  </xdr:oneCellAnchor>
  <xdr:oneCellAnchor>
    <xdr:from>
      <xdr:col>2</xdr:col>
      <xdr:colOff>0</xdr:colOff>
      <xdr:row>279</xdr:row>
      <xdr:rowOff>0</xdr:rowOff>
    </xdr:from>
    <xdr:ext cx="2000250" cy="1184081"/>
    <xdr:pic>
      <xdr:nvPicPr>
        <xdr:cNvPr id="279" name="Picture 278" descr="D:\PatenticsClient64\patentics\Fulltext\figure\CN_CG\10731\5571B-f.gif"/>
        <xdr:cNvPicPr>
          <a:picLocks noChangeAspect="1"/>
        </xdr:cNvPicPr>
      </xdr:nvPicPr>
      <xdr:blipFill>
        <a:blip r:embed="rId224" cstate="print"/>
        <a:stretch>
          <a:fillRect/>
        </a:stretch>
      </xdr:blipFill>
      <xdr:spPr>
        <a:xfrm>
          <a:off x="2200275" y="325673085"/>
          <a:ext cx="2000250" cy="1183640"/>
        </a:xfrm>
        <a:prstGeom prst="rect">
          <a:avLst/>
        </a:prstGeom>
      </xdr:spPr>
    </xdr:pic>
    <xdr:clientData/>
  </xdr:oneCellAnchor>
  <xdr:oneCellAnchor>
    <xdr:from>
      <xdr:col>2</xdr:col>
      <xdr:colOff>0</xdr:colOff>
      <xdr:row>280</xdr:row>
      <xdr:rowOff>0</xdr:rowOff>
    </xdr:from>
    <xdr:ext cx="2000250" cy="1184081"/>
    <xdr:pic>
      <xdr:nvPicPr>
        <xdr:cNvPr id="280" name="Picture 279" descr="D:\PatenticsClient64\patentics\Fulltext\figure\CN_CG\10731\5575B-f.gif"/>
        <xdr:cNvPicPr>
          <a:picLocks noChangeAspect="1"/>
        </xdr:cNvPicPr>
      </xdr:nvPicPr>
      <xdr:blipFill>
        <a:blip r:embed="rId225" cstate="print"/>
        <a:stretch>
          <a:fillRect/>
        </a:stretch>
      </xdr:blipFill>
      <xdr:spPr>
        <a:xfrm>
          <a:off x="2200275" y="326846565"/>
          <a:ext cx="2000250" cy="1183640"/>
        </a:xfrm>
        <a:prstGeom prst="rect">
          <a:avLst/>
        </a:prstGeom>
      </xdr:spPr>
    </xdr:pic>
    <xdr:clientData/>
  </xdr:oneCellAnchor>
  <xdr:oneCellAnchor>
    <xdr:from>
      <xdr:col>2</xdr:col>
      <xdr:colOff>0</xdr:colOff>
      <xdr:row>281</xdr:row>
      <xdr:rowOff>0</xdr:rowOff>
    </xdr:from>
    <xdr:ext cx="2000250" cy="1184081"/>
    <xdr:pic>
      <xdr:nvPicPr>
        <xdr:cNvPr id="281" name="Picture 280" descr="D:\PatenticsClient64\patentics\Fulltext\figure\CN_CG\10730\5538B-f.gif"/>
        <xdr:cNvPicPr>
          <a:picLocks noChangeAspect="1"/>
        </xdr:cNvPicPr>
      </xdr:nvPicPr>
      <xdr:blipFill>
        <a:blip r:embed="rId226" cstate="print"/>
        <a:stretch>
          <a:fillRect/>
        </a:stretch>
      </xdr:blipFill>
      <xdr:spPr>
        <a:xfrm>
          <a:off x="2200275" y="328020045"/>
          <a:ext cx="2000250" cy="1183640"/>
        </a:xfrm>
        <a:prstGeom prst="rect">
          <a:avLst/>
        </a:prstGeom>
      </xdr:spPr>
    </xdr:pic>
    <xdr:clientData/>
  </xdr:oneCellAnchor>
  <xdr:oneCellAnchor>
    <xdr:from>
      <xdr:col>2</xdr:col>
      <xdr:colOff>0</xdr:colOff>
      <xdr:row>282</xdr:row>
      <xdr:rowOff>0</xdr:rowOff>
    </xdr:from>
    <xdr:ext cx="2000250" cy="1184081"/>
    <xdr:pic>
      <xdr:nvPicPr>
        <xdr:cNvPr id="282" name="Picture 281" descr="D:\PatenticsClient64\patentics\Fulltext\figure\CN_CG\11014\7872B-f.gif"/>
        <xdr:cNvPicPr>
          <a:picLocks noChangeAspect="1"/>
        </xdr:cNvPicPr>
      </xdr:nvPicPr>
      <xdr:blipFill>
        <a:blip r:embed="rId227" cstate="print"/>
        <a:stretch>
          <a:fillRect/>
        </a:stretch>
      </xdr:blipFill>
      <xdr:spPr>
        <a:xfrm>
          <a:off x="2200275" y="329193525"/>
          <a:ext cx="2000250" cy="1183640"/>
        </a:xfrm>
        <a:prstGeom prst="rect">
          <a:avLst/>
        </a:prstGeom>
      </xdr:spPr>
    </xdr:pic>
    <xdr:clientData/>
  </xdr:oneCellAnchor>
  <xdr:oneCellAnchor>
    <xdr:from>
      <xdr:col>2</xdr:col>
      <xdr:colOff>0</xdr:colOff>
      <xdr:row>283</xdr:row>
      <xdr:rowOff>0</xdr:rowOff>
    </xdr:from>
    <xdr:ext cx="2000250" cy="1184081"/>
    <xdr:pic>
      <xdr:nvPicPr>
        <xdr:cNvPr id="283" name="Picture 282" descr="D:\PatenticsClient64\patentics\Fulltext\figure\CN_CG\10731\5564B-f.gif"/>
        <xdr:cNvPicPr>
          <a:picLocks noChangeAspect="1"/>
        </xdr:cNvPicPr>
      </xdr:nvPicPr>
      <xdr:blipFill>
        <a:blip r:embed="rId228" cstate="print"/>
        <a:stretch>
          <a:fillRect/>
        </a:stretch>
      </xdr:blipFill>
      <xdr:spPr>
        <a:xfrm>
          <a:off x="2200275" y="330367005"/>
          <a:ext cx="2000250" cy="1183640"/>
        </a:xfrm>
        <a:prstGeom prst="rect">
          <a:avLst/>
        </a:prstGeom>
      </xdr:spPr>
    </xdr:pic>
    <xdr:clientData/>
  </xdr:oneCellAnchor>
  <xdr:oneCellAnchor>
    <xdr:from>
      <xdr:col>2</xdr:col>
      <xdr:colOff>0</xdr:colOff>
      <xdr:row>284</xdr:row>
      <xdr:rowOff>0</xdr:rowOff>
    </xdr:from>
    <xdr:ext cx="2000250" cy="1184081"/>
    <xdr:pic>
      <xdr:nvPicPr>
        <xdr:cNvPr id="284" name="Picture 283" descr="D:\PatenticsClient64\patentics\Fulltext\figure\CN_CG\10999\3291B-f.gif"/>
        <xdr:cNvPicPr>
          <a:picLocks noChangeAspect="1"/>
        </xdr:cNvPicPr>
      </xdr:nvPicPr>
      <xdr:blipFill>
        <a:blip r:embed="rId229" cstate="print"/>
        <a:stretch>
          <a:fillRect/>
        </a:stretch>
      </xdr:blipFill>
      <xdr:spPr>
        <a:xfrm>
          <a:off x="2200275" y="331540485"/>
          <a:ext cx="2000250" cy="1183640"/>
        </a:xfrm>
        <a:prstGeom prst="rect">
          <a:avLst/>
        </a:prstGeom>
      </xdr:spPr>
    </xdr:pic>
    <xdr:clientData/>
  </xdr:oneCellAnchor>
  <xdr:oneCellAnchor>
    <xdr:from>
      <xdr:col>2</xdr:col>
      <xdr:colOff>0</xdr:colOff>
      <xdr:row>285</xdr:row>
      <xdr:rowOff>0</xdr:rowOff>
    </xdr:from>
    <xdr:ext cx="2000250" cy="1184081"/>
    <xdr:pic>
      <xdr:nvPicPr>
        <xdr:cNvPr id="285" name="Picture 284" descr="D:\PatenticsClient64\patentics\Fulltext\figure\CN_CG\10997\7446B-f.gif"/>
        <xdr:cNvPicPr>
          <a:picLocks noChangeAspect="1"/>
        </xdr:cNvPicPr>
      </xdr:nvPicPr>
      <xdr:blipFill>
        <a:blip r:embed="rId230" cstate="print"/>
        <a:stretch>
          <a:fillRect/>
        </a:stretch>
      </xdr:blipFill>
      <xdr:spPr>
        <a:xfrm>
          <a:off x="2200275" y="332713965"/>
          <a:ext cx="2000250" cy="1183640"/>
        </a:xfrm>
        <a:prstGeom prst="rect">
          <a:avLst/>
        </a:prstGeom>
      </xdr:spPr>
    </xdr:pic>
    <xdr:clientData/>
  </xdr:oneCellAnchor>
  <xdr:oneCellAnchor>
    <xdr:from>
      <xdr:col>2</xdr:col>
      <xdr:colOff>0</xdr:colOff>
      <xdr:row>286</xdr:row>
      <xdr:rowOff>0</xdr:rowOff>
    </xdr:from>
    <xdr:ext cx="2000250" cy="1184081"/>
    <xdr:pic>
      <xdr:nvPicPr>
        <xdr:cNvPr id="286" name="Picture 285" descr="D:\PatenticsClient64\patentics\Fulltext\figure\CN_CG\11016\2337B-f.gif"/>
        <xdr:cNvPicPr>
          <a:picLocks noChangeAspect="1"/>
        </xdr:cNvPicPr>
      </xdr:nvPicPr>
      <xdr:blipFill>
        <a:blip r:embed="rId231" cstate="print"/>
        <a:stretch>
          <a:fillRect/>
        </a:stretch>
      </xdr:blipFill>
      <xdr:spPr>
        <a:xfrm>
          <a:off x="2200275" y="333887445"/>
          <a:ext cx="2000250" cy="1183640"/>
        </a:xfrm>
        <a:prstGeom prst="rect">
          <a:avLst/>
        </a:prstGeom>
      </xdr:spPr>
    </xdr:pic>
    <xdr:clientData/>
  </xdr:oneCellAnchor>
  <xdr:oneCellAnchor>
    <xdr:from>
      <xdr:col>2</xdr:col>
      <xdr:colOff>0</xdr:colOff>
      <xdr:row>287</xdr:row>
      <xdr:rowOff>0</xdr:rowOff>
    </xdr:from>
    <xdr:ext cx="2000250" cy="1184081"/>
    <xdr:pic>
      <xdr:nvPicPr>
        <xdr:cNvPr id="287" name="Picture 286" descr="D:\PatenticsClient64\patentics\Fulltext\figure\CN_CG\10935\8900B-f.gif"/>
        <xdr:cNvPicPr>
          <a:picLocks noChangeAspect="1"/>
        </xdr:cNvPicPr>
      </xdr:nvPicPr>
      <xdr:blipFill>
        <a:blip r:embed="rId232" cstate="print"/>
        <a:stretch>
          <a:fillRect/>
        </a:stretch>
      </xdr:blipFill>
      <xdr:spPr>
        <a:xfrm>
          <a:off x="2200275" y="335060925"/>
          <a:ext cx="2000250" cy="1183640"/>
        </a:xfrm>
        <a:prstGeom prst="rect">
          <a:avLst/>
        </a:prstGeom>
      </xdr:spPr>
    </xdr:pic>
    <xdr:clientData/>
  </xdr:oneCellAnchor>
  <xdr:oneCellAnchor>
    <xdr:from>
      <xdr:col>2</xdr:col>
      <xdr:colOff>0</xdr:colOff>
      <xdr:row>288</xdr:row>
      <xdr:rowOff>0</xdr:rowOff>
    </xdr:from>
    <xdr:ext cx="2000250" cy="1184081"/>
    <xdr:pic>
      <xdr:nvPicPr>
        <xdr:cNvPr id="288" name="Picture 287" descr="D:\PatenticsClient64\patentics\Fulltext\figure\CN_CG\10975\4072B-f.gif"/>
        <xdr:cNvPicPr>
          <a:picLocks noChangeAspect="1"/>
        </xdr:cNvPicPr>
      </xdr:nvPicPr>
      <xdr:blipFill>
        <a:blip r:embed="rId233" cstate="print"/>
        <a:stretch>
          <a:fillRect/>
        </a:stretch>
      </xdr:blipFill>
      <xdr:spPr>
        <a:xfrm>
          <a:off x="2200275" y="336234405"/>
          <a:ext cx="2000250" cy="1183640"/>
        </a:xfrm>
        <a:prstGeom prst="rect">
          <a:avLst/>
        </a:prstGeom>
      </xdr:spPr>
    </xdr:pic>
    <xdr:clientData/>
  </xdr:oneCellAnchor>
  <xdr:oneCellAnchor>
    <xdr:from>
      <xdr:col>2</xdr:col>
      <xdr:colOff>0</xdr:colOff>
      <xdr:row>289</xdr:row>
      <xdr:rowOff>0</xdr:rowOff>
    </xdr:from>
    <xdr:ext cx="2000250" cy="1184081"/>
    <xdr:pic>
      <xdr:nvPicPr>
        <xdr:cNvPr id="289" name="Picture 288" descr="D:\PatenticsClient64\patentics\Fulltext\figure\CN_CG\10997\8148B-f.gif"/>
        <xdr:cNvPicPr>
          <a:picLocks noChangeAspect="1"/>
        </xdr:cNvPicPr>
      </xdr:nvPicPr>
      <xdr:blipFill>
        <a:blip r:embed="rId234" cstate="print"/>
        <a:stretch>
          <a:fillRect/>
        </a:stretch>
      </xdr:blipFill>
      <xdr:spPr>
        <a:xfrm>
          <a:off x="2200275" y="337407885"/>
          <a:ext cx="2000250" cy="1183640"/>
        </a:xfrm>
        <a:prstGeom prst="rect">
          <a:avLst/>
        </a:prstGeom>
      </xdr:spPr>
    </xdr:pic>
    <xdr:clientData/>
  </xdr:oneCellAnchor>
  <xdr:oneCellAnchor>
    <xdr:from>
      <xdr:col>2</xdr:col>
      <xdr:colOff>0</xdr:colOff>
      <xdr:row>290</xdr:row>
      <xdr:rowOff>0</xdr:rowOff>
    </xdr:from>
    <xdr:ext cx="2000250" cy="1184081"/>
    <xdr:pic>
      <xdr:nvPicPr>
        <xdr:cNvPr id="290" name="Picture 289" descr="D:\PatenticsClient64\patentics\Fulltext\figure\CN_CG\10812\1688B-f.gif"/>
        <xdr:cNvPicPr>
          <a:picLocks noChangeAspect="1"/>
        </xdr:cNvPicPr>
      </xdr:nvPicPr>
      <xdr:blipFill>
        <a:blip r:embed="rId235" cstate="print"/>
        <a:stretch>
          <a:fillRect/>
        </a:stretch>
      </xdr:blipFill>
      <xdr:spPr>
        <a:xfrm>
          <a:off x="2200275" y="338581365"/>
          <a:ext cx="2000250" cy="1183640"/>
        </a:xfrm>
        <a:prstGeom prst="rect">
          <a:avLst/>
        </a:prstGeom>
      </xdr:spPr>
    </xdr:pic>
    <xdr:clientData/>
  </xdr:oneCellAnchor>
  <xdr:oneCellAnchor>
    <xdr:from>
      <xdr:col>2</xdr:col>
      <xdr:colOff>0</xdr:colOff>
      <xdr:row>291</xdr:row>
      <xdr:rowOff>0</xdr:rowOff>
    </xdr:from>
    <xdr:ext cx="2000250" cy="1184081"/>
    <xdr:pic>
      <xdr:nvPicPr>
        <xdr:cNvPr id="291" name="Picture 290" descr="D:\PatenticsClient64\patentics\Fulltext\figure\CN_CG\10996\1134B-f.gif"/>
        <xdr:cNvPicPr>
          <a:picLocks noChangeAspect="1"/>
        </xdr:cNvPicPr>
      </xdr:nvPicPr>
      <xdr:blipFill>
        <a:blip r:embed="rId236" cstate="print"/>
        <a:stretch>
          <a:fillRect/>
        </a:stretch>
      </xdr:blipFill>
      <xdr:spPr>
        <a:xfrm>
          <a:off x="2200275" y="339754845"/>
          <a:ext cx="2000250" cy="1183640"/>
        </a:xfrm>
        <a:prstGeom prst="rect">
          <a:avLst/>
        </a:prstGeom>
      </xdr:spPr>
    </xdr:pic>
    <xdr:clientData/>
  </xdr:oneCellAnchor>
  <xdr:oneCellAnchor>
    <xdr:from>
      <xdr:col>2</xdr:col>
      <xdr:colOff>0</xdr:colOff>
      <xdr:row>292</xdr:row>
      <xdr:rowOff>0</xdr:rowOff>
    </xdr:from>
    <xdr:ext cx="2000250" cy="1184081"/>
    <xdr:pic>
      <xdr:nvPicPr>
        <xdr:cNvPr id="292" name="Picture 291" descr="D:\PatenticsClient64\patentics\Fulltext\figure\CN_CG\10996\1135B-f.gif"/>
        <xdr:cNvPicPr>
          <a:picLocks noChangeAspect="1"/>
        </xdr:cNvPicPr>
      </xdr:nvPicPr>
      <xdr:blipFill>
        <a:blip r:embed="rId237" cstate="print"/>
        <a:stretch>
          <a:fillRect/>
        </a:stretch>
      </xdr:blipFill>
      <xdr:spPr>
        <a:xfrm>
          <a:off x="2200275" y="340928325"/>
          <a:ext cx="2000250" cy="1183640"/>
        </a:xfrm>
        <a:prstGeom prst="rect">
          <a:avLst/>
        </a:prstGeom>
      </xdr:spPr>
    </xdr:pic>
    <xdr:clientData/>
  </xdr:oneCellAnchor>
  <xdr:oneCellAnchor>
    <xdr:from>
      <xdr:col>2</xdr:col>
      <xdr:colOff>0</xdr:colOff>
      <xdr:row>293</xdr:row>
      <xdr:rowOff>0</xdr:rowOff>
    </xdr:from>
    <xdr:ext cx="2000250" cy="1184081"/>
    <xdr:pic>
      <xdr:nvPicPr>
        <xdr:cNvPr id="293" name="Picture 292" descr="D:\PatenticsClient64\patentics\Fulltext\figure\CN_CG\10993\4331B-f.gif"/>
        <xdr:cNvPicPr>
          <a:picLocks noChangeAspect="1"/>
        </xdr:cNvPicPr>
      </xdr:nvPicPr>
      <xdr:blipFill>
        <a:blip r:embed="rId238" cstate="print"/>
        <a:stretch>
          <a:fillRect/>
        </a:stretch>
      </xdr:blipFill>
      <xdr:spPr>
        <a:xfrm>
          <a:off x="2200275" y="342101805"/>
          <a:ext cx="2000250" cy="1183640"/>
        </a:xfrm>
        <a:prstGeom prst="rect">
          <a:avLst/>
        </a:prstGeom>
      </xdr:spPr>
    </xdr:pic>
    <xdr:clientData/>
  </xdr:oneCellAnchor>
  <xdr:oneCellAnchor>
    <xdr:from>
      <xdr:col>2</xdr:col>
      <xdr:colOff>0</xdr:colOff>
      <xdr:row>294</xdr:row>
      <xdr:rowOff>0</xdr:rowOff>
    </xdr:from>
    <xdr:ext cx="2000250" cy="1184081"/>
    <xdr:pic>
      <xdr:nvPicPr>
        <xdr:cNvPr id="294" name="Picture 293" descr="D:\PatenticsClient64\patentics\Fulltext\figure\CN_CG\10975\4084B-f.gif"/>
        <xdr:cNvPicPr>
          <a:picLocks noChangeAspect="1"/>
        </xdr:cNvPicPr>
      </xdr:nvPicPr>
      <xdr:blipFill>
        <a:blip r:embed="rId239" cstate="print"/>
        <a:stretch>
          <a:fillRect/>
        </a:stretch>
      </xdr:blipFill>
      <xdr:spPr>
        <a:xfrm>
          <a:off x="2200275" y="343275285"/>
          <a:ext cx="2000250" cy="1183640"/>
        </a:xfrm>
        <a:prstGeom prst="rect">
          <a:avLst/>
        </a:prstGeom>
      </xdr:spPr>
    </xdr:pic>
    <xdr:clientData/>
  </xdr:oneCellAnchor>
  <xdr:oneCellAnchor>
    <xdr:from>
      <xdr:col>2</xdr:col>
      <xdr:colOff>0</xdr:colOff>
      <xdr:row>295</xdr:row>
      <xdr:rowOff>0</xdr:rowOff>
    </xdr:from>
    <xdr:ext cx="2000250" cy="1184081"/>
    <xdr:pic>
      <xdr:nvPicPr>
        <xdr:cNvPr id="295" name="Picture 294" descr="D:\PatenticsClient64\patentics\Fulltext\figure\CN_CG\10997\8156B-f.gif"/>
        <xdr:cNvPicPr>
          <a:picLocks noChangeAspect="1"/>
        </xdr:cNvPicPr>
      </xdr:nvPicPr>
      <xdr:blipFill>
        <a:blip r:embed="rId240" cstate="print"/>
        <a:stretch>
          <a:fillRect/>
        </a:stretch>
      </xdr:blipFill>
      <xdr:spPr>
        <a:xfrm>
          <a:off x="2200275" y="344448765"/>
          <a:ext cx="2000250" cy="1183640"/>
        </a:xfrm>
        <a:prstGeom prst="rect">
          <a:avLst/>
        </a:prstGeom>
      </xdr:spPr>
    </xdr:pic>
    <xdr:clientData/>
  </xdr:oneCellAnchor>
  <xdr:oneCellAnchor>
    <xdr:from>
      <xdr:col>2</xdr:col>
      <xdr:colOff>0</xdr:colOff>
      <xdr:row>296</xdr:row>
      <xdr:rowOff>0</xdr:rowOff>
    </xdr:from>
    <xdr:ext cx="2000250" cy="1184081"/>
    <xdr:pic>
      <xdr:nvPicPr>
        <xdr:cNvPr id="296" name="Picture 295" descr="D:\PatenticsClient64\patentics\Fulltext\figure\CN_CG\11076\5028B-f.gif"/>
        <xdr:cNvPicPr>
          <a:picLocks noChangeAspect="1"/>
        </xdr:cNvPicPr>
      </xdr:nvPicPr>
      <xdr:blipFill>
        <a:blip r:embed="rId170" cstate="print"/>
        <a:stretch>
          <a:fillRect/>
        </a:stretch>
      </xdr:blipFill>
      <xdr:spPr>
        <a:xfrm>
          <a:off x="2200275" y="345622245"/>
          <a:ext cx="2000250" cy="1183640"/>
        </a:xfrm>
        <a:prstGeom prst="rect">
          <a:avLst/>
        </a:prstGeom>
      </xdr:spPr>
    </xdr:pic>
    <xdr:clientData/>
  </xdr:oneCellAnchor>
  <xdr:oneCellAnchor>
    <xdr:from>
      <xdr:col>2</xdr:col>
      <xdr:colOff>0</xdr:colOff>
      <xdr:row>297</xdr:row>
      <xdr:rowOff>0</xdr:rowOff>
    </xdr:from>
    <xdr:ext cx="2000250" cy="1184081"/>
    <xdr:pic>
      <xdr:nvPicPr>
        <xdr:cNvPr id="297" name="Picture 296" descr="D:\PatenticsClient64\patentics\Fulltext\figure\CN_CG\10969\7500B-f.gif"/>
        <xdr:cNvPicPr>
          <a:picLocks noChangeAspect="1"/>
        </xdr:cNvPicPr>
      </xdr:nvPicPr>
      <xdr:blipFill>
        <a:blip r:embed="rId241" cstate="print"/>
        <a:stretch>
          <a:fillRect/>
        </a:stretch>
      </xdr:blipFill>
      <xdr:spPr>
        <a:xfrm>
          <a:off x="2200275" y="346795725"/>
          <a:ext cx="2000250" cy="1183640"/>
        </a:xfrm>
        <a:prstGeom prst="rect">
          <a:avLst/>
        </a:prstGeom>
      </xdr:spPr>
    </xdr:pic>
    <xdr:clientData/>
  </xdr:oneCellAnchor>
  <xdr:oneCellAnchor>
    <xdr:from>
      <xdr:col>2</xdr:col>
      <xdr:colOff>0</xdr:colOff>
      <xdr:row>298</xdr:row>
      <xdr:rowOff>0</xdr:rowOff>
    </xdr:from>
    <xdr:ext cx="2000250" cy="1184081"/>
    <xdr:pic>
      <xdr:nvPicPr>
        <xdr:cNvPr id="298" name="Picture 297" descr="D:\PatenticsClient64\patentics\Fulltext\figure\CN_CG\10699\1073B-f.gif"/>
        <xdr:cNvPicPr>
          <a:picLocks noChangeAspect="1"/>
        </xdr:cNvPicPr>
      </xdr:nvPicPr>
      <xdr:blipFill>
        <a:blip r:embed="rId242" cstate="print"/>
        <a:stretch>
          <a:fillRect/>
        </a:stretch>
      </xdr:blipFill>
      <xdr:spPr>
        <a:xfrm>
          <a:off x="2200275" y="347969205"/>
          <a:ext cx="2000250" cy="1183640"/>
        </a:xfrm>
        <a:prstGeom prst="rect">
          <a:avLst/>
        </a:prstGeom>
      </xdr:spPr>
    </xdr:pic>
    <xdr:clientData/>
  </xdr:oneCellAnchor>
  <xdr:oneCellAnchor>
    <xdr:from>
      <xdr:col>2</xdr:col>
      <xdr:colOff>0</xdr:colOff>
      <xdr:row>299</xdr:row>
      <xdr:rowOff>0</xdr:rowOff>
    </xdr:from>
    <xdr:ext cx="2000250" cy="1184081"/>
    <xdr:pic>
      <xdr:nvPicPr>
        <xdr:cNvPr id="299" name="Picture 298" descr="D:\PatenticsClient64\patentics\Fulltext\figure\CN_CG\10997\8157B-f.gif"/>
        <xdr:cNvPicPr>
          <a:picLocks noChangeAspect="1"/>
        </xdr:cNvPicPr>
      </xdr:nvPicPr>
      <xdr:blipFill>
        <a:blip r:embed="rId243" cstate="print"/>
        <a:stretch>
          <a:fillRect/>
        </a:stretch>
      </xdr:blipFill>
      <xdr:spPr>
        <a:xfrm>
          <a:off x="2200275" y="349142685"/>
          <a:ext cx="2000250" cy="1183640"/>
        </a:xfrm>
        <a:prstGeom prst="rect">
          <a:avLst/>
        </a:prstGeom>
      </xdr:spPr>
    </xdr:pic>
    <xdr:clientData/>
  </xdr:oneCellAnchor>
  <xdr:oneCellAnchor>
    <xdr:from>
      <xdr:col>2</xdr:col>
      <xdr:colOff>0</xdr:colOff>
      <xdr:row>300</xdr:row>
      <xdr:rowOff>0</xdr:rowOff>
    </xdr:from>
    <xdr:ext cx="2000250" cy="1184081"/>
    <xdr:pic>
      <xdr:nvPicPr>
        <xdr:cNvPr id="300" name="Picture 299" descr="D:\PatenticsClient64\patentics\Fulltext\figure\CN_CG\10971\1539B-f.gif"/>
        <xdr:cNvPicPr>
          <a:picLocks noChangeAspect="1"/>
        </xdr:cNvPicPr>
      </xdr:nvPicPr>
      <xdr:blipFill>
        <a:blip r:embed="rId244" cstate="print"/>
        <a:stretch>
          <a:fillRect/>
        </a:stretch>
      </xdr:blipFill>
      <xdr:spPr>
        <a:xfrm>
          <a:off x="2200275" y="350316165"/>
          <a:ext cx="2000250" cy="1183640"/>
        </a:xfrm>
        <a:prstGeom prst="rect">
          <a:avLst/>
        </a:prstGeom>
      </xdr:spPr>
    </xdr:pic>
    <xdr:clientData/>
  </xdr:oneCellAnchor>
  <xdr:oneCellAnchor>
    <xdr:from>
      <xdr:col>2</xdr:col>
      <xdr:colOff>0</xdr:colOff>
      <xdr:row>301</xdr:row>
      <xdr:rowOff>0</xdr:rowOff>
    </xdr:from>
    <xdr:ext cx="2000250" cy="1184081"/>
    <xdr:pic>
      <xdr:nvPicPr>
        <xdr:cNvPr id="301" name="Picture 300" descr="D:\PatenticsClient64\patentics\Fulltext\figure\CN_CG\10842\7990B-f.gif"/>
        <xdr:cNvPicPr>
          <a:picLocks noChangeAspect="1"/>
        </xdr:cNvPicPr>
      </xdr:nvPicPr>
      <xdr:blipFill>
        <a:blip r:embed="rId245" cstate="print"/>
        <a:stretch>
          <a:fillRect/>
        </a:stretch>
      </xdr:blipFill>
      <xdr:spPr>
        <a:xfrm>
          <a:off x="2200275" y="351489645"/>
          <a:ext cx="2000250" cy="1183640"/>
        </a:xfrm>
        <a:prstGeom prst="rect">
          <a:avLst/>
        </a:prstGeom>
      </xdr:spPr>
    </xdr:pic>
    <xdr:clientData/>
  </xdr:oneCellAnchor>
  <xdr:oneCellAnchor>
    <xdr:from>
      <xdr:col>2</xdr:col>
      <xdr:colOff>0</xdr:colOff>
      <xdr:row>302</xdr:row>
      <xdr:rowOff>0</xdr:rowOff>
    </xdr:from>
    <xdr:ext cx="2000250" cy="1184081"/>
    <xdr:pic>
      <xdr:nvPicPr>
        <xdr:cNvPr id="302" name="Picture 301" descr="D:\PatenticsClient64\patentics\Fulltext\figure\CN_CG\10997\8131B-f.gif"/>
        <xdr:cNvPicPr>
          <a:picLocks noChangeAspect="1"/>
        </xdr:cNvPicPr>
      </xdr:nvPicPr>
      <xdr:blipFill>
        <a:blip r:embed="rId234" cstate="print"/>
        <a:stretch>
          <a:fillRect/>
        </a:stretch>
      </xdr:blipFill>
      <xdr:spPr>
        <a:xfrm>
          <a:off x="2200275" y="352663125"/>
          <a:ext cx="2000250" cy="1183640"/>
        </a:xfrm>
        <a:prstGeom prst="rect">
          <a:avLst/>
        </a:prstGeom>
      </xdr:spPr>
    </xdr:pic>
    <xdr:clientData/>
  </xdr:oneCellAnchor>
  <xdr:oneCellAnchor>
    <xdr:from>
      <xdr:col>2</xdr:col>
      <xdr:colOff>0</xdr:colOff>
      <xdr:row>303</xdr:row>
      <xdr:rowOff>0</xdr:rowOff>
    </xdr:from>
    <xdr:ext cx="2000250" cy="1184081"/>
    <xdr:pic>
      <xdr:nvPicPr>
        <xdr:cNvPr id="303" name="Picture 302" descr="D:\PatenticsClient64\patentics\Fulltext\figure\CN_CG\10997\8152B-f.gif"/>
        <xdr:cNvPicPr>
          <a:picLocks noChangeAspect="1"/>
        </xdr:cNvPicPr>
      </xdr:nvPicPr>
      <xdr:blipFill>
        <a:blip r:embed="rId246" cstate="print"/>
        <a:stretch>
          <a:fillRect/>
        </a:stretch>
      </xdr:blipFill>
      <xdr:spPr>
        <a:xfrm>
          <a:off x="2200275" y="353836605"/>
          <a:ext cx="2000250" cy="1183640"/>
        </a:xfrm>
        <a:prstGeom prst="rect">
          <a:avLst/>
        </a:prstGeom>
      </xdr:spPr>
    </xdr:pic>
    <xdr:clientData/>
  </xdr:oneCellAnchor>
  <xdr:oneCellAnchor>
    <xdr:from>
      <xdr:col>2</xdr:col>
      <xdr:colOff>0</xdr:colOff>
      <xdr:row>304</xdr:row>
      <xdr:rowOff>0</xdr:rowOff>
    </xdr:from>
    <xdr:ext cx="2000250" cy="1184081"/>
    <xdr:pic>
      <xdr:nvPicPr>
        <xdr:cNvPr id="304" name="Picture 303" descr="D:\PatenticsClient64\patentics\Fulltext\figure\CN_CG\10990\2810B-f.gif"/>
        <xdr:cNvPicPr>
          <a:picLocks noChangeAspect="1"/>
        </xdr:cNvPicPr>
      </xdr:nvPicPr>
      <xdr:blipFill>
        <a:blip r:embed="rId247" cstate="print"/>
        <a:stretch>
          <a:fillRect/>
        </a:stretch>
      </xdr:blipFill>
      <xdr:spPr>
        <a:xfrm>
          <a:off x="2200275" y="355010085"/>
          <a:ext cx="2000250" cy="1183640"/>
        </a:xfrm>
        <a:prstGeom prst="rect">
          <a:avLst/>
        </a:prstGeom>
      </xdr:spPr>
    </xdr:pic>
    <xdr:clientData/>
  </xdr:oneCellAnchor>
  <xdr:oneCellAnchor>
    <xdr:from>
      <xdr:col>2</xdr:col>
      <xdr:colOff>0</xdr:colOff>
      <xdr:row>305</xdr:row>
      <xdr:rowOff>0</xdr:rowOff>
    </xdr:from>
    <xdr:ext cx="2000250" cy="1184081"/>
    <xdr:pic>
      <xdr:nvPicPr>
        <xdr:cNvPr id="305" name="Picture 304" descr="D:\PatenticsClient64\patentics\Fulltext\figure\CN_CG\10699\940B-f.gif"/>
        <xdr:cNvPicPr>
          <a:picLocks noChangeAspect="1"/>
        </xdr:cNvPicPr>
      </xdr:nvPicPr>
      <xdr:blipFill>
        <a:blip r:embed="rId248" cstate="print"/>
        <a:stretch>
          <a:fillRect/>
        </a:stretch>
      </xdr:blipFill>
      <xdr:spPr>
        <a:xfrm>
          <a:off x="2200275" y="356183565"/>
          <a:ext cx="2000250" cy="1183640"/>
        </a:xfrm>
        <a:prstGeom prst="rect">
          <a:avLst/>
        </a:prstGeom>
      </xdr:spPr>
    </xdr:pic>
    <xdr:clientData/>
  </xdr:oneCellAnchor>
  <xdr:oneCellAnchor>
    <xdr:from>
      <xdr:col>2</xdr:col>
      <xdr:colOff>0</xdr:colOff>
      <xdr:row>306</xdr:row>
      <xdr:rowOff>0</xdr:rowOff>
    </xdr:from>
    <xdr:ext cx="2000250" cy="1184081"/>
    <xdr:pic>
      <xdr:nvPicPr>
        <xdr:cNvPr id="306" name="Picture 305" descr="D:\PatenticsClient64\patentics\Fulltext\figure\CN_CG\10999\3301B-f.gif"/>
        <xdr:cNvPicPr>
          <a:picLocks noChangeAspect="1"/>
        </xdr:cNvPicPr>
      </xdr:nvPicPr>
      <xdr:blipFill>
        <a:blip r:embed="rId249" cstate="print"/>
        <a:stretch>
          <a:fillRect/>
        </a:stretch>
      </xdr:blipFill>
      <xdr:spPr>
        <a:xfrm>
          <a:off x="2200275" y="357357045"/>
          <a:ext cx="2000250" cy="1183640"/>
        </a:xfrm>
        <a:prstGeom prst="rect">
          <a:avLst/>
        </a:prstGeom>
      </xdr:spPr>
    </xdr:pic>
    <xdr:clientData/>
  </xdr:oneCellAnchor>
  <xdr:oneCellAnchor>
    <xdr:from>
      <xdr:col>2</xdr:col>
      <xdr:colOff>0</xdr:colOff>
      <xdr:row>307</xdr:row>
      <xdr:rowOff>0</xdr:rowOff>
    </xdr:from>
    <xdr:ext cx="2000250" cy="1184081"/>
    <xdr:pic>
      <xdr:nvPicPr>
        <xdr:cNvPr id="307" name="Picture 306" descr="D:\PatenticsClient64\patentics\Fulltext\figure\CN_CG\10996\1136B-f.gif"/>
        <xdr:cNvPicPr>
          <a:picLocks noChangeAspect="1"/>
        </xdr:cNvPicPr>
      </xdr:nvPicPr>
      <xdr:blipFill>
        <a:blip r:embed="rId250" cstate="print"/>
        <a:stretch>
          <a:fillRect/>
        </a:stretch>
      </xdr:blipFill>
      <xdr:spPr>
        <a:xfrm>
          <a:off x="2200275" y="358530525"/>
          <a:ext cx="2000250" cy="1183640"/>
        </a:xfrm>
        <a:prstGeom prst="rect">
          <a:avLst/>
        </a:prstGeom>
      </xdr:spPr>
    </xdr:pic>
    <xdr:clientData/>
  </xdr:oneCellAnchor>
  <xdr:oneCellAnchor>
    <xdr:from>
      <xdr:col>2</xdr:col>
      <xdr:colOff>0</xdr:colOff>
      <xdr:row>308</xdr:row>
      <xdr:rowOff>0</xdr:rowOff>
    </xdr:from>
    <xdr:ext cx="2000250" cy="1184081"/>
    <xdr:pic>
      <xdr:nvPicPr>
        <xdr:cNvPr id="308" name="Picture 307" descr="D:\PatenticsClient64\patentics\Fulltext\figure\CN_CG\10990\2815B-f.gif"/>
        <xdr:cNvPicPr>
          <a:picLocks noChangeAspect="1"/>
        </xdr:cNvPicPr>
      </xdr:nvPicPr>
      <xdr:blipFill>
        <a:blip r:embed="rId251" cstate="print"/>
        <a:stretch>
          <a:fillRect/>
        </a:stretch>
      </xdr:blipFill>
      <xdr:spPr>
        <a:xfrm>
          <a:off x="2200275" y="359704005"/>
          <a:ext cx="2000250" cy="1183640"/>
        </a:xfrm>
        <a:prstGeom prst="rect">
          <a:avLst/>
        </a:prstGeom>
      </xdr:spPr>
    </xdr:pic>
    <xdr:clientData/>
  </xdr:oneCellAnchor>
  <xdr:oneCellAnchor>
    <xdr:from>
      <xdr:col>2</xdr:col>
      <xdr:colOff>0</xdr:colOff>
      <xdr:row>309</xdr:row>
      <xdr:rowOff>0</xdr:rowOff>
    </xdr:from>
    <xdr:ext cx="2000250" cy="1184081"/>
    <xdr:pic>
      <xdr:nvPicPr>
        <xdr:cNvPr id="309" name="Picture 308" descr="D:\PatenticsClient64\patentics\Fulltext\figure\CN_CG\10997\8158B-f.gif"/>
        <xdr:cNvPicPr>
          <a:picLocks noChangeAspect="1"/>
        </xdr:cNvPicPr>
      </xdr:nvPicPr>
      <xdr:blipFill>
        <a:blip r:embed="rId252" cstate="print"/>
        <a:stretch>
          <a:fillRect/>
        </a:stretch>
      </xdr:blipFill>
      <xdr:spPr>
        <a:xfrm>
          <a:off x="2200275" y="360877485"/>
          <a:ext cx="2000250" cy="1183640"/>
        </a:xfrm>
        <a:prstGeom prst="rect">
          <a:avLst/>
        </a:prstGeom>
      </xdr:spPr>
    </xdr:pic>
    <xdr:clientData/>
  </xdr:oneCellAnchor>
  <xdr:oneCellAnchor>
    <xdr:from>
      <xdr:col>2</xdr:col>
      <xdr:colOff>0</xdr:colOff>
      <xdr:row>310</xdr:row>
      <xdr:rowOff>0</xdr:rowOff>
    </xdr:from>
    <xdr:ext cx="2000250" cy="1184081"/>
    <xdr:pic>
      <xdr:nvPicPr>
        <xdr:cNvPr id="310" name="Picture 309" descr="D:\PatenticsClient64\patentics\Fulltext\figure\CN_CG\11085\1787B-f.gif"/>
        <xdr:cNvPicPr>
          <a:picLocks noChangeAspect="1"/>
        </xdr:cNvPicPr>
      </xdr:nvPicPr>
      <xdr:blipFill>
        <a:blip r:embed="rId164" cstate="print"/>
        <a:stretch>
          <a:fillRect/>
        </a:stretch>
      </xdr:blipFill>
      <xdr:spPr>
        <a:xfrm>
          <a:off x="2200275" y="362050965"/>
          <a:ext cx="2000250" cy="1183640"/>
        </a:xfrm>
        <a:prstGeom prst="rect">
          <a:avLst/>
        </a:prstGeom>
      </xdr:spPr>
    </xdr:pic>
    <xdr:clientData/>
  </xdr:oneCellAnchor>
  <xdr:oneCellAnchor>
    <xdr:from>
      <xdr:col>2</xdr:col>
      <xdr:colOff>0</xdr:colOff>
      <xdr:row>311</xdr:row>
      <xdr:rowOff>0</xdr:rowOff>
    </xdr:from>
    <xdr:ext cx="2000250" cy="1184081"/>
    <xdr:pic>
      <xdr:nvPicPr>
        <xdr:cNvPr id="311" name="Picture 310" descr="D:\PatenticsClient64\patentics\Fulltext\figure\CN_CG\11079\6580B-f.gif"/>
        <xdr:cNvPicPr>
          <a:picLocks noChangeAspect="1"/>
        </xdr:cNvPicPr>
      </xdr:nvPicPr>
      <xdr:blipFill>
        <a:blip r:embed="rId169" cstate="print"/>
        <a:stretch>
          <a:fillRect/>
        </a:stretch>
      </xdr:blipFill>
      <xdr:spPr>
        <a:xfrm>
          <a:off x="2200275" y="363224445"/>
          <a:ext cx="2000250" cy="1183640"/>
        </a:xfrm>
        <a:prstGeom prst="rect">
          <a:avLst/>
        </a:prstGeom>
      </xdr:spPr>
    </xdr:pic>
    <xdr:clientData/>
  </xdr:oneCellAnchor>
  <xdr:oneCellAnchor>
    <xdr:from>
      <xdr:col>2</xdr:col>
      <xdr:colOff>0</xdr:colOff>
      <xdr:row>312</xdr:row>
      <xdr:rowOff>0</xdr:rowOff>
    </xdr:from>
    <xdr:ext cx="2000250" cy="1184081"/>
    <xdr:pic>
      <xdr:nvPicPr>
        <xdr:cNvPr id="312" name="Picture 311" descr="D:\PatenticsClient64\patentics\Fulltext\figure\CN_CG\10952\2052B-f.gif"/>
        <xdr:cNvPicPr>
          <a:picLocks noChangeAspect="1"/>
        </xdr:cNvPicPr>
      </xdr:nvPicPr>
      <xdr:blipFill>
        <a:blip r:embed="rId253" cstate="print"/>
        <a:stretch>
          <a:fillRect/>
        </a:stretch>
      </xdr:blipFill>
      <xdr:spPr>
        <a:xfrm>
          <a:off x="2200275" y="364397925"/>
          <a:ext cx="2000250" cy="1183640"/>
        </a:xfrm>
        <a:prstGeom prst="rect">
          <a:avLst/>
        </a:prstGeom>
      </xdr:spPr>
    </xdr:pic>
    <xdr:clientData/>
  </xdr:oneCellAnchor>
  <xdr:oneCellAnchor>
    <xdr:from>
      <xdr:col>2</xdr:col>
      <xdr:colOff>0</xdr:colOff>
      <xdr:row>313</xdr:row>
      <xdr:rowOff>0</xdr:rowOff>
    </xdr:from>
    <xdr:ext cx="2000250" cy="1184081"/>
    <xdr:pic>
      <xdr:nvPicPr>
        <xdr:cNvPr id="313" name="Picture 312" descr="D:\PatenticsClient64\patentics\Fulltext\figure\CN_CG\10924\2094B-f.gif"/>
        <xdr:cNvPicPr>
          <a:picLocks noChangeAspect="1"/>
        </xdr:cNvPicPr>
      </xdr:nvPicPr>
      <xdr:blipFill>
        <a:blip r:embed="rId254" cstate="print"/>
        <a:stretch>
          <a:fillRect/>
        </a:stretch>
      </xdr:blipFill>
      <xdr:spPr>
        <a:xfrm>
          <a:off x="2200275" y="365571405"/>
          <a:ext cx="2000250" cy="1183640"/>
        </a:xfrm>
        <a:prstGeom prst="rect">
          <a:avLst/>
        </a:prstGeom>
      </xdr:spPr>
    </xdr:pic>
    <xdr:clientData/>
  </xdr:oneCellAnchor>
  <xdr:oneCellAnchor>
    <xdr:from>
      <xdr:col>2</xdr:col>
      <xdr:colOff>0</xdr:colOff>
      <xdr:row>314</xdr:row>
      <xdr:rowOff>0</xdr:rowOff>
    </xdr:from>
    <xdr:ext cx="2000250" cy="1184081"/>
    <xdr:pic>
      <xdr:nvPicPr>
        <xdr:cNvPr id="314" name="Picture 313" descr="D:\PatenticsClient64\patentics\Fulltext\figure\CN_CG\10908\6877B-f.gif"/>
        <xdr:cNvPicPr>
          <a:picLocks noChangeAspect="1"/>
        </xdr:cNvPicPr>
      </xdr:nvPicPr>
      <xdr:blipFill>
        <a:blip r:embed="rId255" cstate="print"/>
        <a:stretch>
          <a:fillRect/>
        </a:stretch>
      </xdr:blipFill>
      <xdr:spPr>
        <a:xfrm>
          <a:off x="2200275" y="366744885"/>
          <a:ext cx="2000250" cy="1183640"/>
        </a:xfrm>
        <a:prstGeom prst="rect">
          <a:avLst/>
        </a:prstGeom>
      </xdr:spPr>
    </xdr:pic>
    <xdr:clientData/>
  </xdr:oneCellAnchor>
  <xdr:oneCellAnchor>
    <xdr:from>
      <xdr:col>2</xdr:col>
      <xdr:colOff>0</xdr:colOff>
      <xdr:row>315</xdr:row>
      <xdr:rowOff>0</xdr:rowOff>
    </xdr:from>
    <xdr:ext cx="2000250" cy="1184081"/>
    <xdr:pic>
      <xdr:nvPicPr>
        <xdr:cNvPr id="315" name="Picture 314" descr="D:\PatenticsClient64\patentics\Fulltext\figure\CN_CG\10996\1131B-f.gif"/>
        <xdr:cNvPicPr>
          <a:picLocks noChangeAspect="1"/>
        </xdr:cNvPicPr>
      </xdr:nvPicPr>
      <xdr:blipFill>
        <a:blip r:embed="rId256" cstate="print"/>
        <a:stretch>
          <a:fillRect/>
        </a:stretch>
      </xdr:blipFill>
      <xdr:spPr>
        <a:xfrm>
          <a:off x="2200275" y="367918365"/>
          <a:ext cx="2000250" cy="1183640"/>
        </a:xfrm>
        <a:prstGeom prst="rect">
          <a:avLst/>
        </a:prstGeom>
      </xdr:spPr>
    </xdr:pic>
    <xdr:clientData/>
  </xdr:oneCellAnchor>
  <xdr:oneCellAnchor>
    <xdr:from>
      <xdr:col>2</xdr:col>
      <xdr:colOff>0</xdr:colOff>
      <xdr:row>316</xdr:row>
      <xdr:rowOff>0</xdr:rowOff>
    </xdr:from>
    <xdr:ext cx="2000250" cy="1184081"/>
    <xdr:pic>
      <xdr:nvPicPr>
        <xdr:cNvPr id="316" name="Picture 315" descr="D:\PatenticsClient64\patentics\Fulltext\figure\CN_CG\10770\4267B-f.gif"/>
        <xdr:cNvPicPr>
          <a:picLocks noChangeAspect="1"/>
        </xdr:cNvPicPr>
      </xdr:nvPicPr>
      <xdr:blipFill>
        <a:blip r:embed="rId257" cstate="print"/>
        <a:stretch>
          <a:fillRect/>
        </a:stretch>
      </xdr:blipFill>
      <xdr:spPr>
        <a:xfrm>
          <a:off x="2200275" y="369091845"/>
          <a:ext cx="2000250" cy="1183640"/>
        </a:xfrm>
        <a:prstGeom prst="rect">
          <a:avLst/>
        </a:prstGeom>
      </xdr:spPr>
    </xdr:pic>
    <xdr:clientData/>
  </xdr:oneCellAnchor>
  <xdr:oneCellAnchor>
    <xdr:from>
      <xdr:col>2</xdr:col>
      <xdr:colOff>0</xdr:colOff>
      <xdr:row>317</xdr:row>
      <xdr:rowOff>0</xdr:rowOff>
    </xdr:from>
    <xdr:ext cx="2000250" cy="1184081"/>
    <xdr:pic>
      <xdr:nvPicPr>
        <xdr:cNvPr id="317" name="Picture 316" descr="D:\PatenticsClient64\patentics\Fulltext\figure\CN_CG\10699\1478B-f.gif"/>
        <xdr:cNvPicPr>
          <a:picLocks noChangeAspect="1"/>
        </xdr:cNvPicPr>
      </xdr:nvPicPr>
      <xdr:blipFill>
        <a:blip r:embed="rId258" cstate="print"/>
        <a:stretch>
          <a:fillRect/>
        </a:stretch>
      </xdr:blipFill>
      <xdr:spPr>
        <a:xfrm>
          <a:off x="2200275" y="370265325"/>
          <a:ext cx="2000250" cy="1183640"/>
        </a:xfrm>
        <a:prstGeom prst="rect">
          <a:avLst/>
        </a:prstGeom>
      </xdr:spPr>
    </xdr:pic>
    <xdr:clientData/>
  </xdr:oneCellAnchor>
  <xdr:oneCellAnchor>
    <xdr:from>
      <xdr:col>2</xdr:col>
      <xdr:colOff>0</xdr:colOff>
      <xdr:row>318</xdr:row>
      <xdr:rowOff>0</xdr:rowOff>
    </xdr:from>
    <xdr:ext cx="2000250" cy="1184081"/>
    <xdr:pic>
      <xdr:nvPicPr>
        <xdr:cNvPr id="318" name="Picture 317" descr="D:\PatenticsClient64\patentics\Fulltext\figure\CN_CG\10975\4071B-f.gif"/>
        <xdr:cNvPicPr>
          <a:picLocks noChangeAspect="1"/>
        </xdr:cNvPicPr>
      </xdr:nvPicPr>
      <xdr:blipFill>
        <a:blip r:embed="rId259" cstate="print"/>
        <a:stretch>
          <a:fillRect/>
        </a:stretch>
      </xdr:blipFill>
      <xdr:spPr>
        <a:xfrm>
          <a:off x="2200275" y="371438805"/>
          <a:ext cx="2000250" cy="1183640"/>
        </a:xfrm>
        <a:prstGeom prst="rect">
          <a:avLst/>
        </a:prstGeom>
      </xdr:spPr>
    </xdr:pic>
    <xdr:clientData/>
  </xdr:oneCellAnchor>
  <xdr:oneCellAnchor>
    <xdr:from>
      <xdr:col>2</xdr:col>
      <xdr:colOff>0</xdr:colOff>
      <xdr:row>319</xdr:row>
      <xdr:rowOff>0</xdr:rowOff>
    </xdr:from>
    <xdr:ext cx="2000250" cy="1184081"/>
    <xdr:pic>
      <xdr:nvPicPr>
        <xdr:cNvPr id="319" name="Picture 318" descr="D:\PatenticsClient64\patentics\Fulltext\figure\CN_CG\10999\3288B-f.gif"/>
        <xdr:cNvPicPr>
          <a:picLocks noChangeAspect="1"/>
        </xdr:cNvPicPr>
      </xdr:nvPicPr>
      <xdr:blipFill>
        <a:blip r:embed="rId260" cstate="print"/>
        <a:stretch>
          <a:fillRect/>
        </a:stretch>
      </xdr:blipFill>
      <xdr:spPr>
        <a:xfrm>
          <a:off x="2200275" y="372612285"/>
          <a:ext cx="2000250" cy="1183640"/>
        </a:xfrm>
        <a:prstGeom prst="rect">
          <a:avLst/>
        </a:prstGeom>
      </xdr:spPr>
    </xdr:pic>
    <xdr:clientData/>
  </xdr:oneCellAnchor>
  <xdr:oneCellAnchor>
    <xdr:from>
      <xdr:col>2</xdr:col>
      <xdr:colOff>0</xdr:colOff>
      <xdr:row>320</xdr:row>
      <xdr:rowOff>0</xdr:rowOff>
    </xdr:from>
    <xdr:ext cx="2000250" cy="1184081"/>
    <xdr:pic>
      <xdr:nvPicPr>
        <xdr:cNvPr id="320" name="Picture 319" descr="D:\PatenticsClient64\patentics\Fulltext\figure\CN_CG\10974\739B-f.gif"/>
        <xdr:cNvPicPr>
          <a:picLocks noChangeAspect="1"/>
        </xdr:cNvPicPr>
      </xdr:nvPicPr>
      <xdr:blipFill>
        <a:blip r:embed="rId261" cstate="print"/>
        <a:stretch>
          <a:fillRect/>
        </a:stretch>
      </xdr:blipFill>
      <xdr:spPr>
        <a:xfrm>
          <a:off x="2200275" y="373785765"/>
          <a:ext cx="2000250" cy="1183640"/>
        </a:xfrm>
        <a:prstGeom prst="rect">
          <a:avLst/>
        </a:prstGeom>
      </xdr:spPr>
    </xdr:pic>
    <xdr:clientData/>
  </xdr:oneCellAnchor>
  <xdr:oneCellAnchor>
    <xdr:from>
      <xdr:col>2</xdr:col>
      <xdr:colOff>0</xdr:colOff>
      <xdr:row>321</xdr:row>
      <xdr:rowOff>0</xdr:rowOff>
    </xdr:from>
    <xdr:ext cx="2000250" cy="1184081"/>
    <xdr:pic>
      <xdr:nvPicPr>
        <xdr:cNvPr id="321" name="Picture 320" descr="D:\PatenticsClient64\patentics\Fulltext\figure\CN_CG\10937\6861B-f.gif"/>
        <xdr:cNvPicPr>
          <a:picLocks noChangeAspect="1"/>
        </xdr:cNvPicPr>
      </xdr:nvPicPr>
      <xdr:blipFill>
        <a:blip r:embed="rId255" cstate="print"/>
        <a:stretch>
          <a:fillRect/>
        </a:stretch>
      </xdr:blipFill>
      <xdr:spPr>
        <a:xfrm>
          <a:off x="2200275" y="374959245"/>
          <a:ext cx="2000250" cy="1183640"/>
        </a:xfrm>
        <a:prstGeom prst="rect">
          <a:avLst/>
        </a:prstGeom>
      </xdr:spPr>
    </xdr:pic>
    <xdr:clientData/>
  </xdr:oneCellAnchor>
  <xdr:oneCellAnchor>
    <xdr:from>
      <xdr:col>2</xdr:col>
      <xdr:colOff>0</xdr:colOff>
      <xdr:row>322</xdr:row>
      <xdr:rowOff>0</xdr:rowOff>
    </xdr:from>
    <xdr:ext cx="2000250" cy="1184081"/>
    <xdr:pic>
      <xdr:nvPicPr>
        <xdr:cNvPr id="322" name="Picture 321" descr="D:\PatenticsClient64\patentics\Fulltext\figure\CN_CG\10795\7977B-f.gif"/>
        <xdr:cNvPicPr>
          <a:picLocks noChangeAspect="1"/>
        </xdr:cNvPicPr>
      </xdr:nvPicPr>
      <xdr:blipFill>
        <a:blip r:embed="rId262" cstate="print"/>
        <a:stretch>
          <a:fillRect/>
        </a:stretch>
      </xdr:blipFill>
      <xdr:spPr>
        <a:xfrm>
          <a:off x="2200275" y="376132725"/>
          <a:ext cx="2000250" cy="1183640"/>
        </a:xfrm>
        <a:prstGeom prst="rect">
          <a:avLst/>
        </a:prstGeom>
      </xdr:spPr>
    </xdr:pic>
    <xdr:clientData/>
  </xdr:oneCellAnchor>
  <xdr:oneCellAnchor>
    <xdr:from>
      <xdr:col>2</xdr:col>
      <xdr:colOff>0</xdr:colOff>
      <xdr:row>323</xdr:row>
      <xdr:rowOff>0</xdr:rowOff>
    </xdr:from>
    <xdr:ext cx="2000250" cy="1184081"/>
    <xdr:pic>
      <xdr:nvPicPr>
        <xdr:cNvPr id="323" name="Picture 322" descr="D:\PatenticsClient64\patentics\Fulltext\figure\CN_CG\10996\1133B-f.gif"/>
        <xdr:cNvPicPr>
          <a:picLocks noChangeAspect="1"/>
        </xdr:cNvPicPr>
      </xdr:nvPicPr>
      <xdr:blipFill>
        <a:blip r:embed="rId263" cstate="print"/>
        <a:stretch>
          <a:fillRect/>
        </a:stretch>
      </xdr:blipFill>
      <xdr:spPr>
        <a:xfrm>
          <a:off x="2200275" y="377306205"/>
          <a:ext cx="2000250" cy="1183640"/>
        </a:xfrm>
        <a:prstGeom prst="rect">
          <a:avLst/>
        </a:prstGeom>
      </xdr:spPr>
    </xdr:pic>
    <xdr:clientData/>
  </xdr:oneCellAnchor>
  <xdr:oneCellAnchor>
    <xdr:from>
      <xdr:col>2</xdr:col>
      <xdr:colOff>0</xdr:colOff>
      <xdr:row>324</xdr:row>
      <xdr:rowOff>0</xdr:rowOff>
    </xdr:from>
    <xdr:ext cx="2000250" cy="1184081"/>
    <xdr:pic>
      <xdr:nvPicPr>
        <xdr:cNvPr id="324" name="Picture 323" descr="D:\PatenticsClient64\patentics\Fulltext\figure\CN_CG\11016\3372B-f.gif"/>
        <xdr:cNvPicPr>
          <a:picLocks noChangeAspect="1"/>
        </xdr:cNvPicPr>
      </xdr:nvPicPr>
      <xdr:blipFill>
        <a:blip r:embed="rId264" cstate="print"/>
        <a:stretch>
          <a:fillRect/>
        </a:stretch>
      </xdr:blipFill>
      <xdr:spPr>
        <a:xfrm>
          <a:off x="2200275" y="378479685"/>
          <a:ext cx="2000250" cy="1183640"/>
        </a:xfrm>
        <a:prstGeom prst="rect">
          <a:avLst/>
        </a:prstGeom>
      </xdr:spPr>
    </xdr:pic>
    <xdr:clientData/>
  </xdr:oneCellAnchor>
  <xdr:oneCellAnchor>
    <xdr:from>
      <xdr:col>2</xdr:col>
      <xdr:colOff>0</xdr:colOff>
      <xdr:row>325</xdr:row>
      <xdr:rowOff>0</xdr:rowOff>
    </xdr:from>
    <xdr:ext cx="2000250" cy="1184081"/>
    <xdr:pic>
      <xdr:nvPicPr>
        <xdr:cNvPr id="325" name="Picture 324" descr="D:\PatenticsClient64\patentics\Fulltext\figure\CN_CG\10833\4944B-f.gif"/>
        <xdr:cNvPicPr>
          <a:picLocks noChangeAspect="1"/>
        </xdr:cNvPicPr>
      </xdr:nvPicPr>
      <xdr:blipFill>
        <a:blip r:embed="rId265" cstate="print"/>
        <a:stretch>
          <a:fillRect/>
        </a:stretch>
      </xdr:blipFill>
      <xdr:spPr>
        <a:xfrm>
          <a:off x="2200275" y="379653165"/>
          <a:ext cx="2000250" cy="1183640"/>
        </a:xfrm>
        <a:prstGeom prst="rect">
          <a:avLst/>
        </a:prstGeom>
      </xdr:spPr>
    </xdr:pic>
    <xdr:clientData/>
  </xdr:oneCellAnchor>
  <xdr:oneCellAnchor>
    <xdr:from>
      <xdr:col>2</xdr:col>
      <xdr:colOff>0</xdr:colOff>
      <xdr:row>326</xdr:row>
      <xdr:rowOff>0</xdr:rowOff>
    </xdr:from>
    <xdr:ext cx="2000250" cy="1184081"/>
    <xdr:pic>
      <xdr:nvPicPr>
        <xdr:cNvPr id="326" name="Picture 325" descr="D:\PatenticsClient64\patentics\Fulltext\figure\CN_CG\10974\754B-f.gif"/>
        <xdr:cNvPicPr>
          <a:picLocks noChangeAspect="1"/>
        </xdr:cNvPicPr>
      </xdr:nvPicPr>
      <xdr:blipFill>
        <a:blip r:embed="rId266" cstate="print"/>
        <a:stretch>
          <a:fillRect/>
        </a:stretch>
      </xdr:blipFill>
      <xdr:spPr>
        <a:xfrm>
          <a:off x="2200275" y="380826645"/>
          <a:ext cx="2000250" cy="1183640"/>
        </a:xfrm>
        <a:prstGeom prst="rect">
          <a:avLst/>
        </a:prstGeom>
      </xdr:spPr>
    </xdr:pic>
    <xdr:clientData/>
  </xdr:oneCellAnchor>
  <xdr:oneCellAnchor>
    <xdr:from>
      <xdr:col>2</xdr:col>
      <xdr:colOff>0</xdr:colOff>
      <xdr:row>327</xdr:row>
      <xdr:rowOff>0</xdr:rowOff>
    </xdr:from>
    <xdr:ext cx="2000250" cy="1184081"/>
    <xdr:pic>
      <xdr:nvPicPr>
        <xdr:cNvPr id="327" name="Picture 326" descr="D:\PatenticsClient64\patentics\Fulltext\figure\CN_CG\10974\751B-f.gif"/>
        <xdr:cNvPicPr>
          <a:picLocks noChangeAspect="1"/>
        </xdr:cNvPicPr>
      </xdr:nvPicPr>
      <xdr:blipFill>
        <a:blip r:embed="rId267" cstate="print"/>
        <a:stretch>
          <a:fillRect/>
        </a:stretch>
      </xdr:blipFill>
      <xdr:spPr>
        <a:xfrm>
          <a:off x="2200275" y="382000125"/>
          <a:ext cx="2000250" cy="1183640"/>
        </a:xfrm>
        <a:prstGeom prst="rect">
          <a:avLst/>
        </a:prstGeom>
      </xdr:spPr>
    </xdr:pic>
    <xdr:clientData/>
  </xdr:oneCellAnchor>
  <xdr:oneCellAnchor>
    <xdr:from>
      <xdr:col>2</xdr:col>
      <xdr:colOff>0</xdr:colOff>
      <xdr:row>328</xdr:row>
      <xdr:rowOff>0</xdr:rowOff>
    </xdr:from>
    <xdr:ext cx="2000250" cy="1184081"/>
    <xdr:pic>
      <xdr:nvPicPr>
        <xdr:cNvPr id="328" name="Picture 327" descr="D:\PatenticsClient64\patentics\Fulltext\figure\CN_CG\10928\4825B-f.gif"/>
        <xdr:cNvPicPr>
          <a:picLocks noChangeAspect="1"/>
        </xdr:cNvPicPr>
      </xdr:nvPicPr>
      <xdr:blipFill>
        <a:blip r:embed="rId268" cstate="print"/>
        <a:stretch>
          <a:fillRect/>
        </a:stretch>
      </xdr:blipFill>
      <xdr:spPr>
        <a:xfrm>
          <a:off x="2200275" y="383173605"/>
          <a:ext cx="2000250" cy="1183640"/>
        </a:xfrm>
        <a:prstGeom prst="rect">
          <a:avLst/>
        </a:prstGeom>
      </xdr:spPr>
    </xdr:pic>
    <xdr:clientData/>
  </xdr:oneCellAnchor>
  <xdr:oneCellAnchor>
    <xdr:from>
      <xdr:col>2</xdr:col>
      <xdr:colOff>0</xdr:colOff>
      <xdr:row>329</xdr:row>
      <xdr:rowOff>0</xdr:rowOff>
    </xdr:from>
    <xdr:ext cx="2000250" cy="1184081"/>
    <xdr:pic>
      <xdr:nvPicPr>
        <xdr:cNvPr id="329" name="Picture 328" descr="D:\PatenticsClient64\patentics\Fulltext\figure\CN_CG\10996\1138B-f.gif"/>
        <xdr:cNvPicPr>
          <a:picLocks noChangeAspect="1"/>
        </xdr:cNvPicPr>
      </xdr:nvPicPr>
      <xdr:blipFill>
        <a:blip r:embed="rId269" cstate="print"/>
        <a:stretch>
          <a:fillRect/>
        </a:stretch>
      </xdr:blipFill>
      <xdr:spPr>
        <a:xfrm>
          <a:off x="2200275" y="384347085"/>
          <a:ext cx="2000250" cy="1183640"/>
        </a:xfrm>
        <a:prstGeom prst="rect">
          <a:avLst/>
        </a:prstGeom>
      </xdr:spPr>
    </xdr:pic>
    <xdr:clientData/>
  </xdr:oneCellAnchor>
  <xdr:oneCellAnchor>
    <xdr:from>
      <xdr:col>2</xdr:col>
      <xdr:colOff>0</xdr:colOff>
      <xdr:row>330</xdr:row>
      <xdr:rowOff>0</xdr:rowOff>
    </xdr:from>
    <xdr:ext cx="2000250" cy="1184081"/>
    <xdr:pic>
      <xdr:nvPicPr>
        <xdr:cNvPr id="330" name="Picture 329" descr="D:\PatenticsClient64\patentics\Fulltext\figure\CN_CG\10699\1476B-f.gif"/>
        <xdr:cNvPicPr>
          <a:picLocks noChangeAspect="1"/>
        </xdr:cNvPicPr>
      </xdr:nvPicPr>
      <xdr:blipFill>
        <a:blip r:embed="rId270" cstate="print"/>
        <a:stretch>
          <a:fillRect/>
        </a:stretch>
      </xdr:blipFill>
      <xdr:spPr>
        <a:xfrm>
          <a:off x="2200275" y="385520565"/>
          <a:ext cx="2000250" cy="1183640"/>
        </a:xfrm>
        <a:prstGeom prst="rect">
          <a:avLst/>
        </a:prstGeom>
      </xdr:spPr>
    </xdr:pic>
    <xdr:clientData/>
  </xdr:oneCellAnchor>
  <xdr:oneCellAnchor>
    <xdr:from>
      <xdr:col>2</xdr:col>
      <xdr:colOff>0</xdr:colOff>
      <xdr:row>331</xdr:row>
      <xdr:rowOff>0</xdr:rowOff>
    </xdr:from>
    <xdr:ext cx="2000250" cy="1184081"/>
    <xdr:pic>
      <xdr:nvPicPr>
        <xdr:cNvPr id="331" name="Picture 330" descr="D:\PatenticsClient64\patentics\Fulltext\figure\CN_CG\10997\6887B-f.gif"/>
        <xdr:cNvPicPr>
          <a:picLocks noChangeAspect="1"/>
        </xdr:cNvPicPr>
      </xdr:nvPicPr>
      <xdr:blipFill>
        <a:blip r:embed="rId271" cstate="print"/>
        <a:stretch>
          <a:fillRect/>
        </a:stretch>
      </xdr:blipFill>
      <xdr:spPr>
        <a:xfrm>
          <a:off x="2200275" y="386694045"/>
          <a:ext cx="2000250" cy="1183640"/>
        </a:xfrm>
        <a:prstGeom prst="rect">
          <a:avLst/>
        </a:prstGeom>
      </xdr:spPr>
    </xdr:pic>
    <xdr:clientData/>
  </xdr:oneCellAnchor>
  <xdr:oneCellAnchor>
    <xdr:from>
      <xdr:col>2</xdr:col>
      <xdr:colOff>0</xdr:colOff>
      <xdr:row>332</xdr:row>
      <xdr:rowOff>0</xdr:rowOff>
    </xdr:from>
    <xdr:ext cx="2000250" cy="1184081"/>
    <xdr:pic>
      <xdr:nvPicPr>
        <xdr:cNvPr id="332" name="Picture 331" descr="D:\PatenticsClient64\patentics\Fulltext\figure\CN_CG\10954\3832B-f.gif"/>
        <xdr:cNvPicPr>
          <a:picLocks noChangeAspect="1"/>
        </xdr:cNvPicPr>
      </xdr:nvPicPr>
      <xdr:blipFill>
        <a:blip r:embed="rId272" cstate="print"/>
        <a:stretch>
          <a:fillRect/>
        </a:stretch>
      </xdr:blipFill>
      <xdr:spPr>
        <a:xfrm>
          <a:off x="2200275" y="387867525"/>
          <a:ext cx="2000250" cy="1183640"/>
        </a:xfrm>
        <a:prstGeom prst="rect">
          <a:avLst/>
        </a:prstGeom>
      </xdr:spPr>
    </xdr:pic>
    <xdr:clientData/>
  </xdr:oneCellAnchor>
  <xdr:oneCellAnchor>
    <xdr:from>
      <xdr:col>2</xdr:col>
      <xdr:colOff>0</xdr:colOff>
      <xdr:row>333</xdr:row>
      <xdr:rowOff>0</xdr:rowOff>
    </xdr:from>
    <xdr:ext cx="2000250" cy="1184081"/>
    <xdr:pic>
      <xdr:nvPicPr>
        <xdr:cNvPr id="333" name="Picture 332" descr="D:\PatenticsClient64\patentics\Fulltext\figure\CN_CG\10802\1528B-f.gif"/>
        <xdr:cNvPicPr>
          <a:picLocks noChangeAspect="1"/>
        </xdr:cNvPicPr>
      </xdr:nvPicPr>
      <xdr:blipFill>
        <a:blip r:embed="rId273" cstate="print"/>
        <a:stretch>
          <a:fillRect/>
        </a:stretch>
      </xdr:blipFill>
      <xdr:spPr>
        <a:xfrm>
          <a:off x="2200275" y="389041005"/>
          <a:ext cx="2000250" cy="1183640"/>
        </a:xfrm>
        <a:prstGeom prst="rect">
          <a:avLst/>
        </a:prstGeom>
      </xdr:spPr>
    </xdr:pic>
    <xdr:clientData/>
  </xdr:oneCellAnchor>
  <xdr:oneCellAnchor>
    <xdr:from>
      <xdr:col>2</xdr:col>
      <xdr:colOff>0</xdr:colOff>
      <xdr:row>334</xdr:row>
      <xdr:rowOff>0</xdr:rowOff>
    </xdr:from>
    <xdr:ext cx="2000250" cy="1184081"/>
    <xdr:pic>
      <xdr:nvPicPr>
        <xdr:cNvPr id="334" name="Picture 333" descr="D:\PatenticsClient64\patentics\Fulltext\figure\CN_CG\10975\4073B-f.gif"/>
        <xdr:cNvPicPr>
          <a:picLocks noChangeAspect="1"/>
        </xdr:cNvPicPr>
      </xdr:nvPicPr>
      <xdr:blipFill>
        <a:blip r:embed="rId274" cstate="print"/>
        <a:stretch>
          <a:fillRect/>
        </a:stretch>
      </xdr:blipFill>
      <xdr:spPr>
        <a:xfrm>
          <a:off x="2200275" y="390214485"/>
          <a:ext cx="2000250" cy="1183640"/>
        </a:xfrm>
        <a:prstGeom prst="rect">
          <a:avLst/>
        </a:prstGeom>
      </xdr:spPr>
    </xdr:pic>
    <xdr:clientData/>
  </xdr:oneCellAnchor>
  <xdr:oneCellAnchor>
    <xdr:from>
      <xdr:col>2</xdr:col>
      <xdr:colOff>0</xdr:colOff>
      <xdr:row>335</xdr:row>
      <xdr:rowOff>0</xdr:rowOff>
    </xdr:from>
    <xdr:ext cx="2000250" cy="1184081"/>
    <xdr:pic>
      <xdr:nvPicPr>
        <xdr:cNvPr id="335" name="Picture 334" descr="D:\PatenticsClient64\patentics\Fulltext\figure\CN_CG\11005\9797B-f.gif"/>
        <xdr:cNvPicPr>
          <a:picLocks noChangeAspect="1"/>
        </xdr:cNvPicPr>
      </xdr:nvPicPr>
      <xdr:blipFill>
        <a:blip r:embed="rId275" cstate="print"/>
        <a:stretch>
          <a:fillRect/>
        </a:stretch>
      </xdr:blipFill>
      <xdr:spPr>
        <a:xfrm>
          <a:off x="2200275" y="391387965"/>
          <a:ext cx="2000250" cy="1183640"/>
        </a:xfrm>
        <a:prstGeom prst="rect">
          <a:avLst/>
        </a:prstGeom>
      </xdr:spPr>
    </xdr:pic>
    <xdr:clientData/>
  </xdr:oneCellAnchor>
  <xdr:oneCellAnchor>
    <xdr:from>
      <xdr:col>2</xdr:col>
      <xdr:colOff>0</xdr:colOff>
      <xdr:row>336</xdr:row>
      <xdr:rowOff>0</xdr:rowOff>
    </xdr:from>
    <xdr:ext cx="2000250" cy="1184081"/>
    <xdr:pic>
      <xdr:nvPicPr>
        <xdr:cNvPr id="336" name="Picture 335" descr="D:\PatenticsClient64\patentics\Fulltext\figure\CN_CG\10949\2241B-f.gif"/>
        <xdr:cNvPicPr>
          <a:picLocks noChangeAspect="1"/>
        </xdr:cNvPicPr>
      </xdr:nvPicPr>
      <xdr:blipFill>
        <a:blip r:embed="rId276" cstate="print"/>
        <a:stretch>
          <a:fillRect/>
        </a:stretch>
      </xdr:blipFill>
      <xdr:spPr>
        <a:xfrm>
          <a:off x="2200275" y="392561445"/>
          <a:ext cx="2000250" cy="1183640"/>
        </a:xfrm>
        <a:prstGeom prst="rect">
          <a:avLst/>
        </a:prstGeom>
      </xdr:spPr>
    </xdr:pic>
    <xdr:clientData/>
  </xdr:oneCellAnchor>
  <xdr:oneCellAnchor>
    <xdr:from>
      <xdr:col>2</xdr:col>
      <xdr:colOff>0</xdr:colOff>
      <xdr:row>337</xdr:row>
      <xdr:rowOff>0</xdr:rowOff>
    </xdr:from>
    <xdr:ext cx="2000250" cy="1184081"/>
    <xdr:pic>
      <xdr:nvPicPr>
        <xdr:cNvPr id="337" name="Picture 336" descr="D:\PatenticsClient64\patentics\Fulltext\figure\CN_CG\11019\843B-f.gif"/>
        <xdr:cNvPicPr>
          <a:picLocks noChangeAspect="1"/>
        </xdr:cNvPicPr>
      </xdr:nvPicPr>
      <xdr:blipFill>
        <a:blip r:embed="rId277" cstate="print"/>
        <a:stretch>
          <a:fillRect/>
        </a:stretch>
      </xdr:blipFill>
      <xdr:spPr>
        <a:xfrm>
          <a:off x="2200275" y="393734925"/>
          <a:ext cx="2000250" cy="1183640"/>
        </a:xfrm>
        <a:prstGeom prst="rect">
          <a:avLst/>
        </a:prstGeom>
      </xdr:spPr>
    </xdr:pic>
    <xdr:clientData/>
  </xdr:oneCellAnchor>
  <xdr:oneCellAnchor>
    <xdr:from>
      <xdr:col>2</xdr:col>
      <xdr:colOff>0</xdr:colOff>
      <xdr:row>338</xdr:row>
      <xdr:rowOff>0</xdr:rowOff>
    </xdr:from>
    <xdr:ext cx="2000250" cy="1184081"/>
    <xdr:pic>
      <xdr:nvPicPr>
        <xdr:cNvPr id="338" name="Picture 337" descr="D:\PatenticsClient64\patentics\Fulltext\figure\CN_CG\10999\2461B-f.gif"/>
        <xdr:cNvPicPr>
          <a:picLocks noChangeAspect="1"/>
        </xdr:cNvPicPr>
      </xdr:nvPicPr>
      <xdr:blipFill>
        <a:blip r:embed="rId278" cstate="print"/>
        <a:stretch>
          <a:fillRect/>
        </a:stretch>
      </xdr:blipFill>
      <xdr:spPr>
        <a:xfrm>
          <a:off x="2200275" y="394908405"/>
          <a:ext cx="2000250" cy="1183640"/>
        </a:xfrm>
        <a:prstGeom prst="rect">
          <a:avLst/>
        </a:prstGeom>
      </xdr:spPr>
    </xdr:pic>
    <xdr:clientData/>
  </xdr:oneCellAnchor>
  <xdr:oneCellAnchor>
    <xdr:from>
      <xdr:col>2</xdr:col>
      <xdr:colOff>0</xdr:colOff>
      <xdr:row>339</xdr:row>
      <xdr:rowOff>0</xdr:rowOff>
    </xdr:from>
    <xdr:ext cx="2000250" cy="1184081"/>
    <xdr:pic>
      <xdr:nvPicPr>
        <xdr:cNvPr id="339" name="Picture 338" descr="D:\PatenticsClient64\patentics\Fulltext\figure\CN_CG\10990\2811B-f.gif"/>
        <xdr:cNvPicPr>
          <a:picLocks noChangeAspect="1"/>
        </xdr:cNvPicPr>
      </xdr:nvPicPr>
      <xdr:blipFill>
        <a:blip r:embed="rId279" cstate="print"/>
        <a:stretch>
          <a:fillRect/>
        </a:stretch>
      </xdr:blipFill>
      <xdr:spPr>
        <a:xfrm>
          <a:off x="2200275" y="396081885"/>
          <a:ext cx="2000250" cy="1183640"/>
        </a:xfrm>
        <a:prstGeom prst="rect">
          <a:avLst/>
        </a:prstGeom>
      </xdr:spPr>
    </xdr:pic>
    <xdr:clientData/>
  </xdr:oneCellAnchor>
  <xdr:oneCellAnchor>
    <xdr:from>
      <xdr:col>2</xdr:col>
      <xdr:colOff>0</xdr:colOff>
      <xdr:row>340</xdr:row>
      <xdr:rowOff>0</xdr:rowOff>
    </xdr:from>
    <xdr:ext cx="2000250" cy="1184081"/>
    <xdr:pic>
      <xdr:nvPicPr>
        <xdr:cNvPr id="340" name="Picture 339" descr="D:\PatenticsClient64\patentics\Fulltext\figure\CN_CG\10971\1367B-f.gif"/>
        <xdr:cNvPicPr>
          <a:picLocks noChangeAspect="1"/>
        </xdr:cNvPicPr>
      </xdr:nvPicPr>
      <xdr:blipFill>
        <a:blip r:embed="rId280" cstate="print"/>
        <a:stretch>
          <a:fillRect/>
        </a:stretch>
      </xdr:blipFill>
      <xdr:spPr>
        <a:xfrm>
          <a:off x="2200275" y="397255365"/>
          <a:ext cx="2000250" cy="1183640"/>
        </a:xfrm>
        <a:prstGeom prst="rect">
          <a:avLst/>
        </a:prstGeom>
      </xdr:spPr>
    </xdr:pic>
    <xdr:clientData/>
  </xdr:oneCellAnchor>
  <xdr:oneCellAnchor>
    <xdr:from>
      <xdr:col>2</xdr:col>
      <xdr:colOff>0</xdr:colOff>
      <xdr:row>341</xdr:row>
      <xdr:rowOff>0</xdr:rowOff>
    </xdr:from>
    <xdr:ext cx="2000250" cy="1184081"/>
    <xdr:pic>
      <xdr:nvPicPr>
        <xdr:cNvPr id="341" name="Picture 340" descr="D:\PatenticsClient64\patentics\Fulltext\figure\CN_CG\10832\18B-f.gif"/>
        <xdr:cNvPicPr>
          <a:picLocks noChangeAspect="1"/>
        </xdr:cNvPicPr>
      </xdr:nvPicPr>
      <xdr:blipFill>
        <a:blip r:embed="rId281" cstate="print"/>
        <a:stretch>
          <a:fillRect/>
        </a:stretch>
      </xdr:blipFill>
      <xdr:spPr>
        <a:xfrm>
          <a:off x="2200275" y="398428845"/>
          <a:ext cx="2000250" cy="1183640"/>
        </a:xfrm>
        <a:prstGeom prst="rect">
          <a:avLst/>
        </a:prstGeom>
      </xdr:spPr>
    </xdr:pic>
    <xdr:clientData/>
  </xdr:oneCellAnchor>
  <xdr:oneCellAnchor>
    <xdr:from>
      <xdr:col>2</xdr:col>
      <xdr:colOff>0</xdr:colOff>
      <xdr:row>342</xdr:row>
      <xdr:rowOff>0</xdr:rowOff>
    </xdr:from>
    <xdr:ext cx="2000250" cy="1184081"/>
    <xdr:pic>
      <xdr:nvPicPr>
        <xdr:cNvPr id="342" name="Picture 341" descr="D:\PatenticsClient64\patentics\Fulltext\figure\CN_CG\10987\1941B-f.gif"/>
        <xdr:cNvPicPr>
          <a:picLocks noChangeAspect="1"/>
        </xdr:cNvPicPr>
      </xdr:nvPicPr>
      <xdr:blipFill>
        <a:blip r:embed="rId282" cstate="print"/>
        <a:stretch>
          <a:fillRect/>
        </a:stretch>
      </xdr:blipFill>
      <xdr:spPr>
        <a:xfrm>
          <a:off x="2200275" y="399602325"/>
          <a:ext cx="2000250" cy="1183640"/>
        </a:xfrm>
        <a:prstGeom prst="rect">
          <a:avLst/>
        </a:prstGeom>
      </xdr:spPr>
    </xdr:pic>
    <xdr:clientData/>
  </xdr:oneCellAnchor>
  <xdr:oneCellAnchor>
    <xdr:from>
      <xdr:col>2</xdr:col>
      <xdr:colOff>0</xdr:colOff>
      <xdr:row>343</xdr:row>
      <xdr:rowOff>0</xdr:rowOff>
    </xdr:from>
    <xdr:ext cx="2000250" cy="1184081"/>
    <xdr:pic>
      <xdr:nvPicPr>
        <xdr:cNvPr id="343" name="Picture 342" descr="D:\PatenticsClient64\patentics\Fulltext\figure\CN_CG\10788\6166B-f.gif"/>
        <xdr:cNvPicPr>
          <a:picLocks noChangeAspect="1"/>
        </xdr:cNvPicPr>
      </xdr:nvPicPr>
      <xdr:blipFill>
        <a:blip r:embed="rId283" cstate="print"/>
        <a:stretch>
          <a:fillRect/>
        </a:stretch>
      </xdr:blipFill>
      <xdr:spPr>
        <a:xfrm>
          <a:off x="2200275" y="400775805"/>
          <a:ext cx="2000250" cy="1183640"/>
        </a:xfrm>
        <a:prstGeom prst="rect">
          <a:avLst/>
        </a:prstGeom>
      </xdr:spPr>
    </xdr:pic>
    <xdr:clientData/>
  </xdr:oneCellAnchor>
  <xdr:oneCellAnchor>
    <xdr:from>
      <xdr:col>2</xdr:col>
      <xdr:colOff>0</xdr:colOff>
      <xdr:row>344</xdr:row>
      <xdr:rowOff>0</xdr:rowOff>
    </xdr:from>
    <xdr:ext cx="2000250" cy="1184081"/>
    <xdr:pic>
      <xdr:nvPicPr>
        <xdr:cNvPr id="344" name="Picture 343" descr="D:\PatenticsClient64\patentics\Fulltext\figure\CN_CG\11014\7873B-f.gif"/>
        <xdr:cNvPicPr>
          <a:picLocks noChangeAspect="1"/>
        </xdr:cNvPicPr>
      </xdr:nvPicPr>
      <xdr:blipFill>
        <a:blip r:embed="rId284" cstate="print"/>
        <a:stretch>
          <a:fillRect/>
        </a:stretch>
      </xdr:blipFill>
      <xdr:spPr>
        <a:xfrm>
          <a:off x="2200275" y="401949285"/>
          <a:ext cx="2000250" cy="1183640"/>
        </a:xfrm>
        <a:prstGeom prst="rect">
          <a:avLst/>
        </a:prstGeom>
      </xdr:spPr>
    </xdr:pic>
    <xdr:clientData/>
  </xdr:oneCellAnchor>
  <xdr:oneCellAnchor>
    <xdr:from>
      <xdr:col>2</xdr:col>
      <xdr:colOff>0</xdr:colOff>
      <xdr:row>345</xdr:row>
      <xdr:rowOff>0</xdr:rowOff>
    </xdr:from>
    <xdr:ext cx="2000250" cy="1184081"/>
    <xdr:pic>
      <xdr:nvPicPr>
        <xdr:cNvPr id="345" name="Picture 344" descr="D:\PatenticsClient64\patentics\Fulltext\figure\CN_CG\10996\673B-f.gif"/>
        <xdr:cNvPicPr>
          <a:picLocks noChangeAspect="1"/>
        </xdr:cNvPicPr>
      </xdr:nvPicPr>
      <xdr:blipFill>
        <a:blip r:embed="rId285" cstate="print"/>
        <a:stretch>
          <a:fillRect/>
        </a:stretch>
      </xdr:blipFill>
      <xdr:spPr>
        <a:xfrm>
          <a:off x="2200275" y="403122765"/>
          <a:ext cx="2000250" cy="1183640"/>
        </a:xfrm>
        <a:prstGeom prst="rect">
          <a:avLst/>
        </a:prstGeom>
      </xdr:spPr>
    </xdr:pic>
    <xdr:clientData/>
  </xdr:oneCellAnchor>
  <xdr:oneCellAnchor>
    <xdr:from>
      <xdr:col>2</xdr:col>
      <xdr:colOff>0</xdr:colOff>
      <xdr:row>346</xdr:row>
      <xdr:rowOff>0</xdr:rowOff>
    </xdr:from>
    <xdr:ext cx="2000250" cy="1184081"/>
    <xdr:pic>
      <xdr:nvPicPr>
        <xdr:cNvPr id="346" name="Picture 345" descr="D:\PatenticsClient64\patentics\Fulltext\figure\CN_CG\10999\3285B-f.gif"/>
        <xdr:cNvPicPr>
          <a:picLocks noChangeAspect="1"/>
        </xdr:cNvPicPr>
      </xdr:nvPicPr>
      <xdr:blipFill>
        <a:blip r:embed="rId286" cstate="print"/>
        <a:stretch>
          <a:fillRect/>
        </a:stretch>
      </xdr:blipFill>
      <xdr:spPr>
        <a:xfrm>
          <a:off x="2200275" y="404296245"/>
          <a:ext cx="2000250" cy="1183640"/>
        </a:xfrm>
        <a:prstGeom prst="rect">
          <a:avLst/>
        </a:prstGeom>
      </xdr:spPr>
    </xdr:pic>
    <xdr:clientData/>
  </xdr:oneCellAnchor>
  <xdr:oneCellAnchor>
    <xdr:from>
      <xdr:col>2</xdr:col>
      <xdr:colOff>0</xdr:colOff>
      <xdr:row>347</xdr:row>
      <xdr:rowOff>0</xdr:rowOff>
    </xdr:from>
    <xdr:ext cx="2000250" cy="1184081"/>
    <xdr:pic>
      <xdr:nvPicPr>
        <xdr:cNvPr id="347" name="Picture 346" descr="D:\PatenticsClient64\patentics\Fulltext\figure\CN_CG\10974\746B-f.gif"/>
        <xdr:cNvPicPr>
          <a:picLocks noChangeAspect="1"/>
        </xdr:cNvPicPr>
      </xdr:nvPicPr>
      <xdr:blipFill>
        <a:blip r:embed="rId287" cstate="print"/>
        <a:stretch>
          <a:fillRect/>
        </a:stretch>
      </xdr:blipFill>
      <xdr:spPr>
        <a:xfrm>
          <a:off x="2200275" y="405469725"/>
          <a:ext cx="2000250" cy="1183640"/>
        </a:xfrm>
        <a:prstGeom prst="rect">
          <a:avLst/>
        </a:prstGeom>
      </xdr:spPr>
    </xdr:pic>
    <xdr:clientData/>
  </xdr:oneCellAnchor>
  <xdr:oneCellAnchor>
    <xdr:from>
      <xdr:col>2</xdr:col>
      <xdr:colOff>0</xdr:colOff>
      <xdr:row>348</xdr:row>
      <xdr:rowOff>0</xdr:rowOff>
    </xdr:from>
    <xdr:ext cx="2000250" cy="1184081"/>
    <xdr:pic>
      <xdr:nvPicPr>
        <xdr:cNvPr id="348" name="Picture 347" descr="D:\PatenticsClient64\patentics\Fulltext\figure\CN_CG\10810\8190B-f.gif"/>
        <xdr:cNvPicPr>
          <a:picLocks noChangeAspect="1"/>
        </xdr:cNvPicPr>
      </xdr:nvPicPr>
      <xdr:blipFill>
        <a:blip r:embed="rId179" cstate="print"/>
        <a:stretch>
          <a:fillRect/>
        </a:stretch>
      </xdr:blipFill>
      <xdr:spPr>
        <a:xfrm>
          <a:off x="2200275" y="406643205"/>
          <a:ext cx="2000250" cy="1183640"/>
        </a:xfrm>
        <a:prstGeom prst="rect">
          <a:avLst/>
        </a:prstGeom>
      </xdr:spPr>
    </xdr:pic>
    <xdr:clientData/>
  </xdr:oneCellAnchor>
  <xdr:oneCellAnchor>
    <xdr:from>
      <xdr:col>2</xdr:col>
      <xdr:colOff>0</xdr:colOff>
      <xdr:row>349</xdr:row>
      <xdr:rowOff>0</xdr:rowOff>
    </xdr:from>
    <xdr:ext cx="2000250" cy="1184081"/>
    <xdr:pic>
      <xdr:nvPicPr>
        <xdr:cNvPr id="349" name="Picture 348" descr="D:\PatenticsClient64\patentics\Fulltext\figure\CN_CG\10975\3319B-f.gif"/>
        <xdr:cNvPicPr>
          <a:picLocks noChangeAspect="1"/>
        </xdr:cNvPicPr>
      </xdr:nvPicPr>
      <xdr:blipFill>
        <a:blip r:embed="rId288" cstate="print"/>
        <a:stretch>
          <a:fillRect/>
        </a:stretch>
      </xdr:blipFill>
      <xdr:spPr>
        <a:xfrm>
          <a:off x="2200275" y="407816685"/>
          <a:ext cx="2000250" cy="1183640"/>
        </a:xfrm>
        <a:prstGeom prst="rect">
          <a:avLst/>
        </a:prstGeom>
      </xdr:spPr>
    </xdr:pic>
    <xdr:clientData/>
  </xdr:oneCellAnchor>
  <xdr:oneCellAnchor>
    <xdr:from>
      <xdr:col>2</xdr:col>
      <xdr:colOff>0</xdr:colOff>
      <xdr:row>350</xdr:row>
      <xdr:rowOff>0</xdr:rowOff>
    </xdr:from>
    <xdr:ext cx="2000250" cy="1184081"/>
    <xdr:pic>
      <xdr:nvPicPr>
        <xdr:cNvPr id="350" name="Picture 349" descr="D:\PatenticsClient64\patentics\Fulltext\figure\CN_CG\10973\9703B-f.gif"/>
        <xdr:cNvPicPr>
          <a:picLocks noChangeAspect="1"/>
        </xdr:cNvPicPr>
      </xdr:nvPicPr>
      <xdr:blipFill>
        <a:blip r:embed="rId289" cstate="print"/>
        <a:stretch>
          <a:fillRect/>
        </a:stretch>
      </xdr:blipFill>
      <xdr:spPr>
        <a:xfrm>
          <a:off x="2200275" y="408990165"/>
          <a:ext cx="2000250" cy="1183640"/>
        </a:xfrm>
        <a:prstGeom prst="rect">
          <a:avLst/>
        </a:prstGeom>
      </xdr:spPr>
    </xdr:pic>
    <xdr:clientData/>
  </xdr:oneCellAnchor>
  <xdr:oneCellAnchor>
    <xdr:from>
      <xdr:col>2</xdr:col>
      <xdr:colOff>0</xdr:colOff>
      <xdr:row>351</xdr:row>
      <xdr:rowOff>0</xdr:rowOff>
    </xdr:from>
    <xdr:ext cx="2000250" cy="1184081"/>
    <xdr:pic>
      <xdr:nvPicPr>
        <xdr:cNvPr id="351" name="Picture 350" descr="D:\PatenticsClient64\patentics\Fulltext\figure\CN_CG\10968\5203B-f.gif"/>
        <xdr:cNvPicPr>
          <a:picLocks noChangeAspect="1"/>
        </xdr:cNvPicPr>
      </xdr:nvPicPr>
      <xdr:blipFill>
        <a:blip r:embed="rId290" cstate="print"/>
        <a:stretch>
          <a:fillRect/>
        </a:stretch>
      </xdr:blipFill>
      <xdr:spPr>
        <a:xfrm>
          <a:off x="2200275" y="410163645"/>
          <a:ext cx="2000250" cy="1183640"/>
        </a:xfrm>
        <a:prstGeom prst="rect">
          <a:avLst/>
        </a:prstGeom>
      </xdr:spPr>
    </xdr:pic>
    <xdr:clientData/>
  </xdr:oneCellAnchor>
  <xdr:oneCellAnchor>
    <xdr:from>
      <xdr:col>2</xdr:col>
      <xdr:colOff>0</xdr:colOff>
      <xdr:row>352</xdr:row>
      <xdr:rowOff>0</xdr:rowOff>
    </xdr:from>
    <xdr:ext cx="2000250" cy="1184081"/>
    <xdr:pic>
      <xdr:nvPicPr>
        <xdr:cNvPr id="352" name="Picture 351" descr="D:\PatenticsClient64\patentics\Fulltext\figure\CN_CG\11005\9809B-f.gif"/>
        <xdr:cNvPicPr>
          <a:picLocks noChangeAspect="1"/>
        </xdr:cNvPicPr>
      </xdr:nvPicPr>
      <xdr:blipFill>
        <a:blip r:embed="rId291" cstate="print"/>
        <a:stretch>
          <a:fillRect/>
        </a:stretch>
      </xdr:blipFill>
      <xdr:spPr>
        <a:xfrm>
          <a:off x="2200275" y="411337125"/>
          <a:ext cx="2000250" cy="1183640"/>
        </a:xfrm>
        <a:prstGeom prst="rect">
          <a:avLst/>
        </a:prstGeom>
      </xdr:spPr>
    </xdr:pic>
    <xdr:clientData/>
  </xdr:oneCellAnchor>
  <xdr:oneCellAnchor>
    <xdr:from>
      <xdr:col>2</xdr:col>
      <xdr:colOff>0</xdr:colOff>
      <xdr:row>353</xdr:row>
      <xdr:rowOff>0</xdr:rowOff>
    </xdr:from>
    <xdr:ext cx="2000250" cy="1184081"/>
    <xdr:pic>
      <xdr:nvPicPr>
        <xdr:cNvPr id="353" name="Picture 352" descr="D:\PatenticsClient64\patentics\Fulltext\figure\CN_CG\10990\2814B-f.gif"/>
        <xdr:cNvPicPr>
          <a:picLocks noChangeAspect="1"/>
        </xdr:cNvPicPr>
      </xdr:nvPicPr>
      <xdr:blipFill>
        <a:blip r:embed="rId292" cstate="print"/>
        <a:stretch>
          <a:fillRect/>
        </a:stretch>
      </xdr:blipFill>
      <xdr:spPr>
        <a:xfrm>
          <a:off x="2200275" y="412510605"/>
          <a:ext cx="2000250" cy="1183640"/>
        </a:xfrm>
        <a:prstGeom prst="rect">
          <a:avLst/>
        </a:prstGeom>
      </xdr:spPr>
    </xdr:pic>
    <xdr:clientData/>
  </xdr:oneCellAnchor>
  <xdr:oneCellAnchor>
    <xdr:from>
      <xdr:col>2</xdr:col>
      <xdr:colOff>0</xdr:colOff>
      <xdr:row>354</xdr:row>
      <xdr:rowOff>0</xdr:rowOff>
    </xdr:from>
    <xdr:ext cx="2000250" cy="1184081"/>
    <xdr:pic>
      <xdr:nvPicPr>
        <xdr:cNvPr id="354" name="Picture 353" descr="D:\PatenticsClient64\patentics\Fulltext\figure\CN_CG\10999\2462B-f.gif"/>
        <xdr:cNvPicPr>
          <a:picLocks noChangeAspect="1"/>
        </xdr:cNvPicPr>
      </xdr:nvPicPr>
      <xdr:blipFill>
        <a:blip r:embed="rId293" cstate="print"/>
        <a:stretch>
          <a:fillRect/>
        </a:stretch>
      </xdr:blipFill>
      <xdr:spPr>
        <a:xfrm>
          <a:off x="2200275" y="413684085"/>
          <a:ext cx="2000250" cy="1183640"/>
        </a:xfrm>
        <a:prstGeom prst="rect">
          <a:avLst/>
        </a:prstGeom>
      </xdr:spPr>
    </xdr:pic>
    <xdr:clientData/>
  </xdr:oneCellAnchor>
  <xdr:oneCellAnchor>
    <xdr:from>
      <xdr:col>2</xdr:col>
      <xdr:colOff>0</xdr:colOff>
      <xdr:row>355</xdr:row>
      <xdr:rowOff>0</xdr:rowOff>
    </xdr:from>
    <xdr:ext cx="2000250" cy="1184081"/>
    <xdr:pic>
      <xdr:nvPicPr>
        <xdr:cNvPr id="355" name="Picture 354" descr="D:\PatenticsClient64\patentics\Fulltext\figure\CN_CG\10999\2804B-f.gif"/>
        <xdr:cNvPicPr>
          <a:picLocks noChangeAspect="1"/>
        </xdr:cNvPicPr>
      </xdr:nvPicPr>
      <xdr:blipFill>
        <a:blip r:embed="rId294" cstate="print"/>
        <a:stretch>
          <a:fillRect/>
        </a:stretch>
      </xdr:blipFill>
      <xdr:spPr>
        <a:xfrm>
          <a:off x="2200275" y="414857565"/>
          <a:ext cx="2000250" cy="1183640"/>
        </a:xfrm>
        <a:prstGeom prst="rect">
          <a:avLst/>
        </a:prstGeom>
      </xdr:spPr>
    </xdr:pic>
    <xdr:clientData/>
  </xdr:oneCellAnchor>
  <xdr:oneCellAnchor>
    <xdr:from>
      <xdr:col>2</xdr:col>
      <xdr:colOff>0</xdr:colOff>
      <xdr:row>356</xdr:row>
      <xdr:rowOff>0</xdr:rowOff>
    </xdr:from>
    <xdr:ext cx="2000250" cy="1184081"/>
    <xdr:pic>
      <xdr:nvPicPr>
        <xdr:cNvPr id="356" name="Picture 355" descr="D:\PatenticsClient64\patentics\Fulltext\figure\CN_CG\10968\4087B-f.gif"/>
        <xdr:cNvPicPr>
          <a:picLocks noChangeAspect="1"/>
        </xdr:cNvPicPr>
      </xdr:nvPicPr>
      <xdr:blipFill>
        <a:blip r:embed="rId295" cstate="print"/>
        <a:stretch>
          <a:fillRect/>
        </a:stretch>
      </xdr:blipFill>
      <xdr:spPr>
        <a:xfrm>
          <a:off x="2200275" y="416031045"/>
          <a:ext cx="2000250" cy="1183640"/>
        </a:xfrm>
        <a:prstGeom prst="rect">
          <a:avLst/>
        </a:prstGeom>
      </xdr:spPr>
    </xdr:pic>
    <xdr:clientData/>
  </xdr:oneCellAnchor>
  <xdr:oneCellAnchor>
    <xdr:from>
      <xdr:col>2</xdr:col>
      <xdr:colOff>0</xdr:colOff>
      <xdr:row>357</xdr:row>
      <xdr:rowOff>0</xdr:rowOff>
    </xdr:from>
    <xdr:ext cx="2000250" cy="1184081"/>
    <xdr:pic>
      <xdr:nvPicPr>
        <xdr:cNvPr id="357" name="Picture 356" descr="D:\PatenticsClient64\patentics\Fulltext\figure\CN_CG\10965\6566B-f.gif"/>
        <xdr:cNvPicPr>
          <a:picLocks noChangeAspect="1"/>
        </xdr:cNvPicPr>
      </xdr:nvPicPr>
      <xdr:blipFill>
        <a:blip r:embed="rId296" cstate="print"/>
        <a:stretch>
          <a:fillRect/>
        </a:stretch>
      </xdr:blipFill>
      <xdr:spPr>
        <a:xfrm>
          <a:off x="2200275" y="417204525"/>
          <a:ext cx="2000250" cy="1183640"/>
        </a:xfrm>
        <a:prstGeom prst="rect">
          <a:avLst/>
        </a:prstGeom>
      </xdr:spPr>
    </xdr:pic>
    <xdr:clientData/>
  </xdr:oneCellAnchor>
  <xdr:oneCellAnchor>
    <xdr:from>
      <xdr:col>2</xdr:col>
      <xdr:colOff>0</xdr:colOff>
      <xdr:row>358</xdr:row>
      <xdr:rowOff>0</xdr:rowOff>
    </xdr:from>
    <xdr:ext cx="2000250" cy="1184081"/>
    <xdr:pic>
      <xdr:nvPicPr>
        <xdr:cNvPr id="358" name="Picture 357" descr="D:\PatenticsClient64\patentics\Fulltext\figure\CN_CG\10768\8853B-f.gif"/>
        <xdr:cNvPicPr>
          <a:picLocks noChangeAspect="1"/>
        </xdr:cNvPicPr>
      </xdr:nvPicPr>
      <xdr:blipFill>
        <a:blip r:embed="rId297" cstate="print"/>
        <a:stretch>
          <a:fillRect/>
        </a:stretch>
      </xdr:blipFill>
      <xdr:spPr>
        <a:xfrm>
          <a:off x="2200275" y="418378005"/>
          <a:ext cx="2000250" cy="118364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59"/>
  <sheetViews>
    <sheetView tabSelected="1" topLeftCell="F1" workbookViewId="0">
      <pane ySplit="2" topLeftCell="A3" activePane="bottomLeft" state="frozen"/>
      <selection/>
      <selection pane="bottomLeft" activeCell="K6" sqref="K6"/>
    </sheetView>
  </sheetViews>
  <sheetFormatPr defaultColWidth="10.2857142857143" defaultRowHeight="12.75"/>
  <cols>
    <col min="1" max="1" width="15" customWidth="1"/>
    <col min="2" max="2" width="18" customWidth="1"/>
    <col min="3" max="4" width="30" customWidth="1"/>
    <col min="5" max="5" width="60" customWidth="1"/>
    <col min="6" max="7" width="20" customWidth="1"/>
    <col min="8" max="9" width="10" customWidth="1"/>
    <col min="10" max="14" width="11" customWidth="1"/>
    <col min="15" max="18" width="5" customWidth="1"/>
    <col min="19" max="20" width="10" customWidth="1"/>
    <col min="21" max="33" width="5" customWidth="1"/>
    <col min="34" max="34" width="8" customWidth="1"/>
    <col min="35" max="35" width="6" customWidth="1"/>
  </cols>
  <sheetData>
    <row r="1" spans="1:4">
      <c r="A1" s="1" t="str">
        <f>HYPERLINK("http://www.patentics.cn","Patentics")</f>
        <v>Patentics</v>
      </c>
      <c r="B1" s="2" t="s">
        <v>0</v>
      </c>
      <c r="C1" s="2" t="s">
        <v>0</v>
      </c>
      <c r="D1" s="2" t="s">
        <v>0</v>
      </c>
    </row>
    <row r="2" ht="36" spans="1:3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row>
    <row r="3" ht="92.4" customHeight="1" spans="1:35">
      <c r="A3" s="3" t="str">
        <f>HYPERLINK("https://www.patentics.cn/invokexml.do?sx=showpatent_cn&amp;sf=ShowPatent&amp;spn=CN112597341A&amp;sx=showpatent_cn&amp;sv=29059b32","CN112597341A")</f>
        <v>CN112597341A</v>
      </c>
      <c r="B3" s="4" t="s">
        <v>36</v>
      </c>
      <c r="D3" s="4" t="s">
        <v>37</v>
      </c>
      <c r="E3" s="4" t="s">
        <v>38</v>
      </c>
      <c r="F3" s="4" t="s">
        <v>39</v>
      </c>
      <c r="G3" s="4" t="s">
        <v>39</v>
      </c>
      <c r="H3" s="4" t="s">
        <v>40</v>
      </c>
      <c r="I3" s="4" t="s">
        <v>40</v>
      </c>
      <c r="J3" s="4" t="s">
        <v>0</v>
      </c>
      <c r="K3" s="4" t="s">
        <v>41</v>
      </c>
      <c r="L3" s="4" t="s">
        <v>42</v>
      </c>
      <c r="M3" s="4" t="s">
        <v>43</v>
      </c>
      <c r="N3" s="4" t="s">
        <v>43</v>
      </c>
      <c r="O3" s="4">
        <v>15</v>
      </c>
      <c r="P3" s="4">
        <v>5</v>
      </c>
      <c r="Q3" s="4">
        <v>12</v>
      </c>
      <c r="R3" s="4">
        <v>14</v>
      </c>
      <c r="S3" s="4" t="s">
        <v>44</v>
      </c>
      <c r="T3" s="4" t="s">
        <v>45</v>
      </c>
      <c r="U3" s="4">
        <v>0</v>
      </c>
      <c r="V3" s="4">
        <v>0</v>
      </c>
      <c r="W3" s="4">
        <v>0</v>
      </c>
      <c r="X3" s="4">
        <v>0</v>
      </c>
      <c r="Y3" s="4">
        <v>0</v>
      </c>
      <c r="Z3" s="4" t="s">
        <v>46</v>
      </c>
      <c r="AA3" s="4">
        <v>0</v>
      </c>
      <c r="AB3" s="4">
        <v>0</v>
      </c>
      <c r="AC3" s="4">
        <v>0</v>
      </c>
      <c r="AD3" s="4">
        <v>0</v>
      </c>
      <c r="AE3" s="4">
        <v>0</v>
      </c>
      <c r="AF3" s="4">
        <v>0</v>
      </c>
      <c r="AG3" s="4" t="s">
        <v>0</v>
      </c>
      <c r="AH3" s="4" t="s">
        <v>0</v>
      </c>
      <c r="AI3" s="4" t="s">
        <v>47</v>
      </c>
    </row>
    <row r="4" ht="92.4" customHeight="1" spans="1:35">
      <c r="A4" s="5" t="str">
        <f>HYPERLINK("https://www.patentics.cn/invokexml.do?sx=showpatent_cn&amp;sf=ShowPatent&amp;spn=CN212846786U&amp;sx=showpatent_cn&amp;sv=2172bfe9","CN212846786U")</f>
        <v>CN212846786U</v>
      </c>
      <c r="B4" s="6" t="s">
        <v>48</v>
      </c>
      <c r="D4" s="6" t="s">
        <v>49</v>
      </c>
      <c r="E4" s="6" t="s">
        <v>50</v>
      </c>
      <c r="F4" s="6" t="s">
        <v>39</v>
      </c>
      <c r="G4" s="6" t="s">
        <v>39</v>
      </c>
      <c r="H4" s="6" t="s">
        <v>40</v>
      </c>
      <c r="I4" s="6" t="s">
        <v>40</v>
      </c>
      <c r="J4" s="6" t="s">
        <v>0</v>
      </c>
      <c r="K4" s="6" t="s">
        <v>51</v>
      </c>
      <c r="L4" s="6" t="s">
        <v>52</v>
      </c>
      <c r="M4" s="6" t="s">
        <v>53</v>
      </c>
      <c r="N4" s="6" t="s">
        <v>54</v>
      </c>
      <c r="O4" s="6">
        <v>10</v>
      </c>
      <c r="P4" s="6">
        <v>2</v>
      </c>
      <c r="Q4" s="6">
        <v>0</v>
      </c>
      <c r="R4" s="6">
        <v>8</v>
      </c>
      <c r="S4" s="6" t="s">
        <v>55</v>
      </c>
      <c r="T4" s="6" t="s">
        <v>45</v>
      </c>
      <c r="U4" s="6">
        <v>0</v>
      </c>
      <c r="V4" s="6">
        <v>0</v>
      </c>
      <c r="W4" s="6">
        <v>0</v>
      </c>
      <c r="X4" s="6">
        <v>0</v>
      </c>
      <c r="Y4" s="6">
        <v>0</v>
      </c>
      <c r="Z4" s="6" t="s">
        <v>46</v>
      </c>
      <c r="AA4" s="6">
        <v>0</v>
      </c>
      <c r="AB4" s="6">
        <v>0</v>
      </c>
      <c r="AC4" s="6">
        <v>0</v>
      </c>
      <c r="AD4" s="6">
        <v>0</v>
      </c>
      <c r="AE4" s="6">
        <v>0</v>
      </c>
      <c r="AF4" s="6">
        <v>0</v>
      </c>
      <c r="AG4" s="6" t="s">
        <v>0</v>
      </c>
      <c r="AH4" s="6" t="s">
        <v>0</v>
      </c>
      <c r="AI4" s="6" t="s">
        <v>56</v>
      </c>
    </row>
    <row r="5" ht="92.4" customHeight="1" spans="1:35">
      <c r="A5" s="3" t="str">
        <f>HYPERLINK("https://www.patentics.cn/invokexml.do?sx=showpatent_cn&amp;sf=ShowPatent&amp;spn=CN212846785U&amp;sx=showpatent_cn&amp;sv=68efe9b4","CN212846785U")</f>
        <v>CN212846785U</v>
      </c>
      <c r="B5" s="4" t="s">
        <v>57</v>
      </c>
      <c r="D5" s="4" t="s">
        <v>58</v>
      </c>
      <c r="E5" s="4" t="s">
        <v>50</v>
      </c>
      <c r="F5" s="4" t="s">
        <v>39</v>
      </c>
      <c r="G5" s="4" t="s">
        <v>39</v>
      </c>
      <c r="H5" s="4" t="s">
        <v>40</v>
      </c>
      <c r="I5" s="4" t="s">
        <v>40</v>
      </c>
      <c r="J5" s="4" t="s">
        <v>0</v>
      </c>
      <c r="K5" s="4" t="s">
        <v>51</v>
      </c>
      <c r="L5" s="4" t="s">
        <v>52</v>
      </c>
      <c r="M5" s="4" t="s">
        <v>53</v>
      </c>
      <c r="N5" s="4" t="s">
        <v>54</v>
      </c>
      <c r="O5" s="4">
        <v>25</v>
      </c>
      <c r="P5" s="4">
        <v>4</v>
      </c>
      <c r="Q5" s="4">
        <v>0</v>
      </c>
      <c r="R5" s="4">
        <v>11</v>
      </c>
      <c r="S5" s="4" t="s">
        <v>55</v>
      </c>
      <c r="T5" s="4" t="s">
        <v>45</v>
      </c>
      <c r="U5" s="4">
        <v>0</v>
      </c>
      <c r="V5" s="4">
        <v>0</v>
      </c>
      <c r="W5" s="4">
        <v>0</v>
      </c>
      <c r="X5" s="4">
        <v>0</v>
      </c>
      <c r="Y5" s="4">
        <v>0</v>
      </c>
      <c r="Z5" s="4" t="s">
        <v>46</v>
      </c>
      <c r="AA5" s="4">
        <v>0</v>
      </c>
      <c r="AB5" s="4">
        <v>0</v>
      </c>
      <c r="AC5" s="4">
        <v>0</v>
      </c>
      <c r="AD5" s="4">
        <v>0</v>
      </c>
      <c r="AE5" s="4">
        <v>0</v>
      </c>
      <c r="AF5" s="4">
        <v>0</v>
      </c>
      <c r="AG5" s="4" t="s">
        <v>0</v>
      </c>
      <c r="AH5" s="4" t="s">
        <v>0</v>
      </c>
      <c r="AI5" s="4" t="s">
        <v>56</v>
      </c>
    </row>
    <row r="6" ht="92.4" customHeight="1" spans="1:35">
      <c r="A6" s="5" t="str">
        <f>HYPERLINK("https://www.patentics.cn/invokexml.do?sx=showpatent_cn&amp;sf=ShowPatent&amp;spn=CN112445525A&amp;sx=showpatent_cn&amp;sv=fedb9416","CN112445525A")</f>
        <v>CN112445525A</v>
      </c>
      <c r="B6" s="6" t="s">
        <v>59</v>
      </c>
      <c r="D6" s="6" t="s">
        <v>60</v>
      </c>
      <c r="E6" s="6" t="s">
        <v>61</v>
      </c>
      <c r="F6" s="6" t="s">
        <v>39</v>
      </c>
      <c r="G6" s="6" t="s">
        <v>39</v>
      </c>
      <c r="H6" s="6" t="s">
        <v>40</v>
      </c>
      <c r="I6" s="6" t="s">
        <v>40</v>
      </c>
      <c r="J6" s="6" t="s">
        <v>0</v>
      </c>
      <c r="K6" s="6" t="s">
        <v>62</v>
      </c>
      <c r="L6" s="6" t="s">
        <v>63</v>
      </c>
      <c r="M6" s="6" t="s">
        <v>64</v>
      </c>
      <c r="N6" s="6" t="s">
        <v>64</v>
      </c>
      <c r="O6" s="6">
        <v>12</v>
      </c>
      <c r="P6" s="6">
        <v>4</v>
      </c>
      <c r="Q6" s="6">
        <v>5</v>
      </c>
      <c r="R6" s="6">
        <v>11</v>
      </c>
      <c r="S6" s="6" t="s">
        <v>44</v>
      </c>
      <c r="T6" s="6" t="s">
        <v>45</v>
      </c>
      <c r="U6" s="6">
        <v>0</v>
      </c>
      <c r="V6" s="6">
        <v>0</v>
      </c>
      <c r="W6" s="6">
        <v>0</v>
      </c>
      <c r="X6" s="6">
        <v>0</v>
      </c>
      <c r="Y6" s="6">
        <v>0</v>
      </c>
      <c r="Z6" s="6" t="s">
        <v>46</v>
      </c>
      <c r="AA6" s="6">
        <v>0</v>
      </c>
      <c r="AB6" s="6">
        <v>0</v>
      </c>
      <c r="AC6" s="6">
        <v>0</v>
      </c>
      <c r="AD6" s="6">
        <v>0</v>
      </c>
      <c r="AE6" s="6">
        <v>0</v>
      </c>
      <c r="AF6" s="6">
        <v>0</v>
      </c>
      <c r="AG6" s="6" t="s">
        <v>0</v>
      </c>
      <c r="AH6" s="6" t="s">
        <v>0</v>
      </c>
      <c r="AI6" s="6" t="s">
        <v>47</v>
      </c>
    </row>
    <row r="7" ht="92.4" customHeight="1" spans="1:35">
      <c r="A7" s="3" t="str">
        <f>HYPERLINK("https://www.patentics.cn/invokexml.do?sx=showpatent_cn&amp;sf=ShowPatent&amp;spn=CN112446497A&amp;sx=showpatent_cn&amp;sv=32394a2d","CN112446497A")</f>
        <v>CN112446497A</v>
      </c>
      <c r="B7" s="4" t="s">
        <v>65</v>
      </c>
      <c r="D7" s="4" t="s">
        <v>66</v>
      </c>
      <c r="E7" s="4" t="s">
        <v>67</v>
      </c>
      <c r="F7" s="4" t="s">
        <v>39</v>
      </c>
      <c r="G7" s="4" t="s">
        <v>39</v>
      </c>
      <c r="H7" s="4" t="s">
        <v>40</v>
      </c>
      <c r="I7" s="4" t="s">
        <v>40</v>
      </c>
      <c r="J7" s="4" t="s">
        <v>0</v>
      </c>
      <c r="K7" s="4" t="s">
        <v>62</v>
      </c>
      <c r="L7" s="4" t="s">
        <v>63</v>
      </c>
      <c r="M7" s="4" t="s">
        <v>68</v>
      </c>
      <c r="N7" s="4" t="s">
        <v>68</v>
      </c>
      <c r="O7" s="4">
        <v>10</v>
      </c>
      <c r="P7" s="4">
        <v>4</v>
      </c>
      <c r="Q7" s="4">
        <v>6</v>
      </c>
      <c r="R7" s="4">
        <v>8</v>
      </c>
      <c r="S7" s="4" t="s">
        <v>44</v>
      </c>
      <c r="T7" s="4" t="s">
        <v>45</v>
      </c>
      <c r="U7" s="4">
        <v>0</v>
      </c>
      <c r="V7" s="4">
        <v>0</v>
      </c>
      <c r="W7" s="4">
        <v>0</v>
      </c>
      <c r="X7" s="4">
        <v>0</v>
      </c>
      <c r="Y7" s="4">
        <v>0</v>
      </c>
      <c r="Z7" s="4" t="s">
        <v>46</v>
      </c>
      <c r="AA7" s="4">
        <v>0</v>
      </c>
      <c r="AB7" s="4">
        <v>0</v>
      </c>
      <c r="AC7" s="4">
        <v>0</v>
      </c>
      <c r="AD7" s="4">
        <v>0</v>
      </c>
      <c r="AE7" s="4">
        <v>0</v>
      </c>
      <c r="AF7" s="4">
        <v>0</v>
      </c>
      <c r="AG7" s="4" t="s">
        <v>0</v>
      </c>
      <c r="AH7" s="4" t="s">
        <v>0</v>
      </c>
      <c r="AI7" s="4" t="s">
        <v>47</v>
      </c>
    </row>
    <row r="8" ht="92.4" customHeight="1" spans="1:35">
      <c r="A8" s="5" t="str">
        <f>HYPERLINK("https://www.patentics.cn/invokexml.do?sx=showpatent_cn&amp;sf=ShowPatent&amp;spn=CN112445524A&amp;sx=showpatent_cn&amp;sv=f874637d","CN112445524A")</f>
        <v>CN112445524A</v>
      </c>
      <c r="B8" s="6" t="s">
        <v>69</v>
      </c>
      <c r="D8" s="6" t="s">
        <v>60</v>
      </c>
      <c r="E8" s="6" t="s">
        <v>70</v>
      </c>
      <c r="F8" s="6" t="s">
        <v>39</v>
      </c>
      <c r="G8" s="6" t="s">
        <v>39</v>
      </c>
      <c r="H8" s="6" t="s">
        <v>40</v>
      </c>
      <c r="I8" s="6" t="s">
        <v>40</v>
      </c>
      <c r="J8" s="6" t="s">
        <v>0</v>
      </c>
      <c r="K8" s="6" t="s">
        <v>62</v>
      </c>
      <c r="L8" s="6" t="s">
        <v>63</v>
      </c>
      <c r="M8" s="6" t="s">
        <v>71</v>
      </c>
      <c r="N8" s="6" t="s">
        <v>64</v>
      </c>
      <c r="O8" s="6">
        <v>10</v>
      </c>
      <c r="P8" s="6">
        <v>4</v>
      </c>
      <c r="Q8" s="6">
        <v>6</v>
      </c>
      <c r="R8" s="6">
        <v>8</v>
      </c>
      <c r="S8" s="6" t="s">
        <v>44</v>
      </c>
      <c r="T8" s="6" t="s">
        <v>45</v>
      </c>
      <c r="U8" s="6">
        <v>0</v>
      </c>
      <c r="V8" s="6">
        <v>0</v>
      </c>
      <c r="W8" s="6">
        <v>0</v>
      </c>
      <c r="X8" s="6">
        <v>0</v>
      </c>
      <c r="Y8" s="6">
        <v>0</v>
      </c>
      <c r="Z8" s="6" t="s">
        <v>46</v>
      </c>
      <c r="AA8" s="6">
        <v>0</v>
      </c>
      <c r="AB8" s="6">
        <v>0</v>
      </c>
      <c r="AC8" s="6">
        <v>0</v>
      </c>
      <c r="AD8" s="6">
        <v>0</v>
      </c>
      <c r="AE8" s="6">
        <v>0</v>
      </c>
      <c r="AF8" s="6">
        <v>0</v>
      </c>
      <c r="AG8" s="6" t="s">
        <v>0</v>
      </c>
      <c r="AH8" s="6" t="s">
        <v>0</v>
      </c>
      <c r="AI8" s="6" t="s">
        <v>47</v>
      </c>
    </row>
    <row r="9" ht="92.4" customHeight="1" spans="1:35">
      <c r="A9" s="3" t="str">
        <f>HYPERLINK("https://www.patentics.cn/invokexml.do?sx=showpatent_cn&amp;sf=ShowPatent&amp;spn=CN112445523A&amp;sx=showpatent_cn&amp;sv=a7b136c4","CN112445523A")</f>
        <v>CN112445523A</v>
      </c>
      <c r="B9" s="4" t="s">
        <v>72</v>
      </c>
      <c r="D9" s="4" t="s">
        <v>60</v>
      </c>
      <c r="E9" s="4" t="s">
        <v>73</v>
      </c>
      <c r="F9" s="4" t="s">
        <v>39</v>
      </c>
      <c r="G9" s="4" t="s">
        <v>39</v>
      </c>
      <c r="H9" s="4" t="s">
        <v>40</v>
      </c>
      <c r="I9" s="4" t="s">
        <v>40</v>
      </c>
      <c r="J9" s="4" t="s">
        <v>0</v>
      </c>
      <c r="K9" s="4" t="s">
        <v>62</v>
      </c>
      <c r="L9" s="4" t="s">
        <v>63</v>
      </c>
      <c r="M9" s="4" t="s">
        <v>71</v>
      </c>
      <c r="N9" s="4" t="s">
        <v>64</v>
      </c>
      <c r="O9" s="4">
        <v>10</v>
      </c>
      <c r="P9" s="4">
        <v>4</v>
      </c>
      <c r="Q9" s="4">
        <v>6</v>
      </c>
      <c r="R9" s="4">
        <v>10</v>
      </c>
      <c r="S9" s="4" t="s">
        <v>44</v>
      </c>
      <c r="T9" s="4" t="s">
        <v>45</v>
      </c>
      <c r="U9" s="4">
        <v>0</v>
      </c>
      <c r="V9" s="4">
        <v>0</v>
      </c>
      <c r="W9" s="4">
        <v>0</v>
      </c>
      <c r="X9" s="4">
        <v>0</v>
      </c>
      <c r="Y9" s="4">
        <v>0</v>
      </c>
      <c r="Z9" s="4" t="s">
        <v>46</v>
      </c>
      <c r="AA9" s="4">
        <v>0</v>
      </c>
      <c r="AB9" s="4">
        <v>0</v>
      </c>
      <c r="AC9" s="4">
        <v>0</v>
      </c>
      <c r="AD9" s="4">
        <v>0</v>
      </c>
      <c r="AE9" s="4">
        <v>0</v>
      </c>
      <c r="AF9" s="4">
        <v>0</v>
      </c>
      <c r="AG9" s="4" t="s">
        <v>0</v>
      </c>
      <c r="AH9" s="4" t="s">
        <v>0</v>
      </c>
      <c r="AI9" s="4" t="s">
        <v>47</v>
      </c>
    </row>
    <row r="10" ht="92.4" customHeight="1" spans="1:35">
      <c r="A10" s="5" t="str">
        <f>HYPERLINK("https://www.patentics.cn/invokexml.do?sx=showpatent_cn&amp;sf=ShowPatent&amp;spn=CN112445522A&amp;sx=showpatent_cn&amp;sv=83cb6be0","CN112445522A")</f>
        <v>CN112445522A</v>
      </c>
      <c r="B10" s="6" t="s">
        <v>74</v>
      </c>
      <c r="D10" s="6" t="s">
        <v>75</v>
      </c>
      <c r="E10" s="6" t="s">
        <v>76</v>
      </c>
      <c r="F10" s="6" t="s">
        <v>39</v>
      </c>
      <c r="G10" s="6" t="s">
        <v>39</v>
      </c>
      <c r="H10" s="6" t="s">
        <v>40</v>
      </c>
      <c r="I10" s="6" t="s">
        <v>40</v>
      </c>
      <c r="J10" s="6" t="s">
        <v>0</v>
      </c>
      <c r="K10" s="6" t="s">
        <v>62</v>
      </c>
      <c r="L10" s="6" t="s">
        <v>63</v>
      </c>
      <c r="M10" s="6" t="s">
        <v>77</v>
      </c>
      <c r="N10" s="6" t="s">
        <v>64</v>
      </c>
      <c r="O10" s="6">
        <v>13</v>
      </c>
      <c r="P10" s="6">
        <v>4</v>
      </c>
      <c r="Q10" s="6">
        <v>10</v>
      </c>
      <c r="R10" s="6">
        <v>9</v>
      </c>
      <c r="S10" s="6" t="s">
        <v>44</v>
      </c>
      <c r="T10" s="6" t="s">
        <v>45</v>
      </c>
      <c r="U10" s="6">
        <v>0</v>
      </c>
      <c r="V10" s="6">
        <v>0</v>
      </c>
      <c r="W10" s="6">
        <v>0</v>
      </c>
      <c r="X10" s="6">
        <v>0</v>
      </c>
      <c r="Y10" s="6">
        <v>0</v>
      </c>
      <c r="Z10" s="6" t="s">
        <v>46</v>
      </c>
      <c r="AA10" s="6">
        <v>0</v>
      </c>
      <c r="AB10" s="6">
        <v>0</v>
      </c>
      <c r="AC10" s="6">
        <v>0</v>
      </c>
      <c r="AD10" s="6">
        <v>0</v>
      </c>
      <c r="AE10" s="6">
        <v>0</v>
      </c>
      <c r="AF10" s="6">
        <v>0</v>
      </c>
      <c r="AG10" s="6" t="s">
        <v>0</v>
      </c>
      <c r="AH10" s="6" t="s">
        <v>0</v>
      </c>
      <c r="AI10" s="6" t="s">
        <v>47</v>
      </c>
    </row>
    <row r="11" ht="92.4" customHeight="1" spans="1:35">
      <c r="A11" s="3" t="str">
        <f>HYPERLINK("https://www.patentics.cn/invokexml.do?sx=showpatent_cn&amp;sf=ShowPatent&amp;spn=CN112445521A&amp;sx=showpatent_cn&amp;sv=ce212c92","CN112445521A")</f>
        <v>CN112445521A</v>
      </c>
      <c r="B11" s="4" t="s">
        <v>78</v>
      </c>
      <c r="D11" s="4" t="s">
        <v>60</v>
      </c>
      <c r="E11" s="4" t="s">
        <v>79</v>
      </c>
      <c r="F11" s="4" t="s">
        <v>39</v>
      </c>
      <c r="G11" s="4" t="s">
        <v>39</v>
      </c>
      <c r="H11" s="4" t="s">
        <v>40</v>
      </c>
      <c r="I11" s="4" t="s">
        <v>40</v>
      </c>
      <c r="J11" s="4" t="s">
        <v>0</v>
      </c>
      <c r="K11" s="4" t="s">
        <v>62</v>
      </c>
      <c r="L11" s="4" t="s">
        <v>63</v>
      </c>
      <c r="M11" s="4" t="s">
        <v>64</v>
      </c>
      <c r="N11" s="4" t="s">
        <v>64</v>
      </c>
      <c r="O11" s="4">
        <v>10</v>
      </c>
      <c r="P11" s="4">
        <v>4</v>
      </c>
      <c r="Q11" s="4">
        <v>7</v>
      </c>
      <c r="R11" s="4">
        <v>18</v>
      </c>
      <c r="S11" s="4" t="s">
        <v>44</v>
      </c>
      <c r="T11" s="4" t="s">
        <v>45</v>
      </c>
      <c r="U11" s="4">
        <v>0</v>
      </c>
      <c r="V11" s="4">
        <v>0</v>
      </c>
      <c r="W11" s="4">
        <v>0</v>
      </c>
      <c r="X11" s="4">
        <v>0</v>
      </c>
      <c r="Y11" s="4">
        <v>0</v>
      </c>
      <c r="Z11" s="4" t="s">
        <v>46</v>
      </c>
      <c r="AA11" s="4">
        <v>0</v>
      </c>
      <c r="AB11" s="4">
        <v>0</v>
      </c>
      <c r="AC11" s="4">
        <v>0</v>
      </c>
      <c r="AD11" s="4">
        <v>0</v>
      </c>
      <c r="AE11" s="4">
        <v>0</v>
      </c>
      <c r="AF11" s="4">
        <v>0</v>
      </c>
      <c r="AG11" s="4" t="s">
        <v>0</v>
      </c>
      <c r="AH11" s="4" t="s">
        <v>0</v>
      </c>
      <c r="AI11" s="4" t="s">
        <v>47</v>
      </c>
    </row>
    <row r="12" ht="92.4" customHeight="1" spans="1:35">
      <c r="A12" s="5" t="str">
        <f>HYPERLINK("https://www.patentics.cn/invokexml.do?sx=showpatent_cn&amp;sf=ShowPatent&amp;spn=CN112416433A&amp;sx=showpatent_cn&amp;sv=36cb864d","CN112416433A")</f>
        <v>CN112416433A</v>
      </c>
      <c r="B12" s="6" t="s">
        <v>80</v>
      </c>
      <c r="D12" s="6" t="s">
        <v>81</v>
      </c>
      <c r="E12" s="6" t="s">
        <v>82</v>
      </c>
      <c r="F12" s="6" t="s">
        <v>39</v>
      </c>
      <c r="G12" s="6" t="s">
        <v>39</v>
      </c>
      <c r="H12" s="6" t="s">
        <v>40</v>
      </c>
      <c r="I12" s="6" t="s">
        <v>40</v>
      </c>
      <c r="J12" s="6" t="s">
        <v>0</v>
      </c>
      <c r="K12" s="6" t="s">
        <v>83</v>
      </c>
      <c r="L12" s="6" t="s">
        <v>84</v>
      </c>
      <c r="M12" s="6" t="s">
        <v>64</v>
      </c>
      <c r="N12" s="6" t="s">
        <v>64</v>
      </c>
      <c r="O12" s="6">
        <v>22</v>
      </c>
      <c r="P12" s="6">
        <v>4</v>
      </c>
      <c r="Q12" s="6">
        <v>14</v>
      </c>
      <c r="R12" s="6">
        <v>14</v>
      </c>
      <c r="S12" s="6" t="s">
        <v>44</v>
      </c>
      <c r="T12" s="6" t="s">
        <v>45</v>
      </c>
      <c r="U12" s="6">
        <v>0</v>
      </c>
      <c r="V12" s="6">
        <v>0</v>
      </c>
      <c r="W12" s="6">
        <v>0</v>
      </c>
      <c r="X12" s="6">
        <v>0</v>
      </c>
      <c r="Y12" s="6">
        <v>0</v>
      </c>
      <c r="Z12" s="6" t="s">
        <v>46</v>
      </c>
      <c r="AA12" s="6">
        <v>0</v>
      </c>
      <c r="AB12" s="6">
        <v>0</v>
      </c>
      <c r="AC12" s="6">
        <v>0</v>
      </c>
      <c r="AD12" s="6">
        <v>0</v>
      </c>
      <c r="AE12" s="6">
        <v>0</v>
      </c>
      <c r="AF12" s="6">
        <v>0</v>
      </c>
      <c r="AG12" s="6" t="s">
        <v>0</v>
      </c>
      <c r="AH12" s="6" t="s">
        <v>0</v>
      </c>
      <c r="AI12" s="6" t="s">
        <v>47</v>
      </c>
    </row>
    <row r="13" ht="92.4" customHeight="1" spans="1:35">
      <c r="A13" s="3" t="str">
        <f>HYPERLINK("https://www.patentics.cn/invokexml.do?sx=showpatent_cn&amp;sf=ShowPatent&amp;spn=CN112416352A&amp;sx=showpatent_cn&amp;sv=e962143a","CN112416352A")</f>
        <v>CN112416352A</v>
      </c>
      <c r="B13" s="4" t="s">
        <v>85</v>
      </c>
      <c r="D13" s="4" t="s">
        <v>86</v>
      </c>
      <c r="E13" s="4" t="s">
        <v>87</v>
      </c>
      <c r="F13" s="4" t="s">
        <v>39</v>
      </c>
      <c r="G13" s="4" t="s">
        <v>39</v>
      </c>
      <c r="H13" s="4" t="s">
        <v>40</v>
      </c>
      <c r="I13" s="4" t="s">
        <v>40</v>
      </c>
      <c r="J13" s="4" t="s">
        <v>0</v>
      </c>
      <c r="K13" s="4" t="s">
        <v>88</v>
      </c>
      <c r="L13" s="4" t="s">
        <v>84</v>
      </c>
      <c r="M13" s="4" t="s">
        <v>89</v>
      </c>
      <c r="N13" s="4" t="s">
        <v>90</v>
      </c>
      <c r="O13" s="4">
        <v>10</v>
      </c>
      <c r="P13" s="4">
        <v>7</v>
      </c>
      <c r="Q13" s="4">
        <v>4</v>
      </c>
      <c r="R13" s="4">
        <v>8</v>
      </c>
      <c r="S13" s="4" t="s">
        <v>44</v>
      </c>
      <c r="T13" s="4" t="s">
        <v>45</v>
      </c>
      <c r="U13" s="4">
        <v>0</v>
      </c>
      <c r="V13" s="4">
        <v>0</v>
      </c>
      <c r="W13" s="4">
        <v>0</v>
      </c>
      <c r="X13" s="4">
        <v>0</v>
      </c>
      <c r="Y13" s="4">
        <v>0</v>
      </c>
      <c r="Z13" s="4" t="s">
        <v>46</v>
      </c>
      <c r="AA13" s="4">
        <v>0</v>
      </c>
      <c r="AB13" s="4">
        <v>0</v>
      </c>
      <c r="AC13" s="4">
        <v>0</v>
      </c>
      <c r="AD13" s="4">
        <v>0</v>
      </c>
      <c r="AE13" s="4">
        <v>0</v>
      </c>
      <c r="AF13" s="4">
        <v>0</v>
      </c>
      <c r="AG13" s="4" t="s">
        <v>0</v>
      </c>
      <c r="AH13" s="4" t="s">
        <v>0</v>
      </c>
      <c r="AI13" s="4" t="s">
        <v>47</v>
      </c>
    </row>
    <row r="14" ht="92.4" customHeight="1" spans="1:35">
      <c r="A14" s="5" t="str">
        <f>HYPERLINK("https://www.patentics.cn/invokexml.do?sx=showpatent_cn&amp;sf=ShowPatent&amp;spn=CN112348182A&amp;sx=showpatent_cn&amp;sv=bbab5ac1","CN112348182A")</f>
        <v>CN112348182A</v>
      </c>
      <c r="B14" s="6" t="s">
        <v>91</v>
      </c>
      <c r="D14" s="6" t="s">
        <v>92</v>
      </c>
      <c r="E14" s="6" t="s">
        <v>93</v>
      </c>
      <c r="F14" s="6" t="s">
        <v>39</v>
      </c>
      <c r="G14" s="6" t="s">
        <v>39</v>
      </c>
      <c r="H14" s="6" t="s">
        <v>94</v>
      </c>
      <c r="I14" s="6" t="s">
        <v>95</v>
      </c>
      <c r="J14" s="6" t="s">
        <v>0</v>
      </c>
      <c r="K14" s="6" t="s">
        <v>96</v>
      </c>
      <c r="L14" s="6" t="s">
        <v>97</v>
      </c>
      <c r="M14" s="6" t="s">
        <v>98</v>
      </c>
      <c r="N14" s="6" t="s">
        <v>99</v>
      </c>
      <c r="O14" s="6">
        <v>11</v>
      </c>
      <c r="P14" s="6">
        <v>2</v>
      </c>
      <c r="Q14" s="6">
        <v>0</v>
      </c>
      <c r="R14" s="6">
        <v>11</v>
      </c>
      <c r="S14" s="6" t="s">
        <v>44</v>
      </c>
      <c r="T14" s="6" t="s">
        <v>45</v>
      </c>
      <c r="U14" s="6">
        <v>0</v>
      </c>
      <c r="V14" s="6">
        <v>0</v>
      </c>
      <c r="W14" s="6">
        <v>0</v>
      </c>
      <c r="X14" s="6">
        <v>0</v>
      </c>
      <c r="Y14" s="6">
        <v>0</v>
      </c>
      <c r="Z14" s="6" t="s">
        <v>46</v>
      </c>
      <c r="AA14" s="6">
        <v>0</v>
      </c>
      <c r="AB14" s="6">
        <v>0</v>
      </c>
      <c r="AC14" s="6">
        <v>0</v>
      </c>
      <c r="AD14" s="6">
        <v>0</v>
      </c>
      <c r="AE14" s="6">
        <v>0</v>
      </c>
      <c r="AF14" s="6">
        <v>0</v>
      </c>
      <c r="AG14" s="6" t="s">
        <v>0</v>
      </c>
      <c r="AH14" s="6" t="s">
        <v>0</v>
      </c>
      <c r="AI14" s="6" t="s">
        <v>47</v>
      </c>
    </row>
    <row r="15" ht="92.4" customHeight="1" spans="1:35">
      <c r="A15" s="3" t="str">
        <f>HYPERLINK("https://www.patentics.cn/invokexml.do?sx=showpatent_cn&amp;sf=ShowPatent&amp;spn=CN112347483A&amp;sx=showpatent_cn&amp;sv=d56d3e87","CN112347483A")</f>
        <v>CN112347483A</v>
      </c>
      <c r="B15" s="4" t="s">
        <v>100</v>
      </c>
      <c r="D15" s="4" t="s">
        <v>101</v>
      </c>
      <c r="E15" s="4" t="s">
        <v>102</v>
      </c>
      <c r="F15" s="4" t="s">
        <v>39</v>
      </c>
      <c r="G15" s="4" t="s">
        <v>39</v>
      </c>
      <c r="H15" s="4" t="s">
        <v>40</v>
      </c>
      <c r="I15" s="4" t="s">
        <v>40</v>
      </c>
      <c r="J15" s="4" t="s">
        <v>0</v>
      </c>
      <c r="K15" s="4" t="s">
        <v>103</v>
      </c>
      <c r="L15" s="4" t="s">
        <v>97</v>
      </c>
      <c r="M15" s="4" t="s">
        <v>104</v>
      </c>
      <c r="N15" s="4" t="s">
        <v>104</v>
      </c>
      <c r="O15" s="4">
        <v>14</v>
      </c>
      <c r="P15" s="4">
        <v>4</v>
      </c>
      <c r="Q15" s="4">
        <v>6</v>
      </c>
      <c r="R15" s="4">
        <v>13</v>
      </c>
      <c r="S15" s="4" t="s">
        <v>44</v>
      </c>
      <c r="T15" s="4" t="s">
        <v>45</v>
      </c>
      <c r="U15" s="4">
        <v>0</v>
      </c>
      <c r="V15" s="4">
        <v>0</v>
      </c>
      <c r="W15" s="4">
        <v>0</v>
      </c>
      <c r="X15" s="4">
        <v>0</v>
      </c>
      <c r="Y15" s="4">
        <v>0</v>
      </c>
      <c r="Z15" s="4" t="s">
        <v>46</v>
      </c>
      <c r="AA15" s="4">
        <v>0</v>
      </c>
      <c r="AB15" s="4">
        <v>0</v>
      </c>
      <c r="AC15" s="4">
        <v>0</v>
      </c>
      <c r="AD15" s="4">
        <v>0</v>
      </c>
      <c r="AE15" s="4">
        <v>0</v>
      </c>
      <c r="AF15" s="4">
        <v>0</v>
      </c>
      <c r="AG15" s="4" t="s">
        <v>0</v>
      </c>
      <c r="AH15" s="4" t="s">
        <v>0</v>
      </c>
      <c r="AI15" s="4" t="s">
        <v>47</v>
      </c>
    </row>
    <row r="16" ht="92.4" customHeight="1" spans="1:35">
      <c r="A16" s="5" t="str">
        <f>HYPERLINK("https://www.patentics.cn/invokexml.do?sx=showpatent_cn&amp;sf=ShowPatent&amp;spn=CN112346916A&amp;sx=showpatent_cn&amp;sv=35e77555","CN112346916A")</f>
        <v>CN112346916A</v>
      </c>
      <c r="B16" s="6" t="s">
        <v>105</v>
      </c>
      <c r="D16" s="6" t="s">
        <v>106</v>
      </c>
      <c r="E16" s="6" t="s">
        <v>107</v>
      </c>
      <c r="F16" s="6" t="s">
        <v>39</v>
      </c>
      <c r="G16" s="6" t="s">
        <v>39</v>
      </c>
      <c r="H16" s="6" t="s">
        <v>40</v>
      </c>
      <c r="I16" s="6" t="s">
        <v>40</v>
      </c>
      <c r="J16" s="6" t="s">
        <v>0</v>
      </c>
      <c r="K16" s="6" t="s">
        <v>103</v>
      </c>
      <c r="L16" s="6" t="s">
        <v>97</v>
      </c>
      <c r="M16" s="6" t="s">
        <v>108</v>
      </c>
      <c r="N16" s="6" t="s">
        <v>109</v>
      </c>
      <c r="O16" s="6">
        <v>10</v>
      </c>
      <c r="P16" s="6">
        <v>4</v>
      </c>
      <c r="Q16" s="6">
        <v>7</v>
      </c>
      <c r="R16" s="6">
        <v>10</v>
      </c>
      <c r="S16" s="6" t="s">
        <v>44</v>
      </c>
      <c r="T16" s="6" t="s">
        <v>45</v>
      </c>
      <c r="U16" s="6">
        <v>0</v>
      </c>
      <c r="V16" s="6">
        <v>0</v>
      </c>
      <c r="W16" s="6">
        <v>0</v>
      </c>
      <c r="X16" s="6">
        <v>0</v>
      </c>
      <c r="Y16" s="6">
        <v>0</v>
      </c>
      <c r="Z16" s="6" t="s">
        <v>46</v>
      </c>
      <c r="AA16" s="6">
        <v>0</v>
      </c>
      <c r="AB16" s="6">
        <v>0</v>
      </c>
      <c r="AC16" s="6">
        <v>0</v>
      </c>
      <c r="AD16" s="6">
        <v>0</v>
      </c>
      <c r="AE16" s="6">
        <v>0</v>
      </c>
      <c r="AF16" s="6">
        <v>0</v>
      </c>
      <c r="AG16" s="6" t="s">
        <v>0</v>
      </c>
      <c r="AH16" s="6" t="s">
        <v>0</v>
      </c>
      <c r="AI16" s="6" t="s">
        <v>47</v>
      </c>
    </row>
    <row r="17" ht="92.4" customHeight="1" spans="1:35">
      <c r="A17" s="3" t="str">
        <f>HYPERLINK("https://www.patentics.cn/invokexml.do?sx=showpatent_cn&amp;sf=ShowPatent&amp;spn=CN112306825A&amp;sx=showpatent_cn&amp;sv=7d7eaff8","CN112306825A")</f>
        <v>CN112306825A</v>
      </c>
      <c r="B17" s="4" t="s">
        <v>110</v>
      </c>
      <c r="D17" s="4" t="s">
        <v>111</v>
      </c>
      <c r="E17" s="4" t="s">
        <v>112</v>
      </c>
      <c r="F17" s="4" t="s">
        <v>39</v>
      </c>
      <c r="G17" s="4" t="s">
        <v>39</v>
      </c>
      <c r="H17" s="4" t="s">
        <v>40</v>
      </c>
      <c r="I17" s="4" t="s">
        <v>40</v>
      </c>
      <c r="J17" s="4" t="s">
        <v>0</v>
      </c>
      <c r="K17" s="4" t="s">
        <v>113</v>
      </c>
      <c r="L17" s="4" t="s">
        <v>114</v>
      </c>
      <c r="M17" s="4" t="s">
        <v>115</v>
      </c>
      <c r="N17" s="4" t="s">
        <v>116</v>
      </c>
      <c r="O17" s="4">
        <v>14</v>
      </c>
      <c r="P17" s="4">
        <v>4</v>
      </c>
      <c r="Q17" s="4">
        <v>6</v>
      </c>
      <c r="R17" s="4">
        <v>12</v>
      </c>
      <c r="S17" s="4" t="s">
        <v>44</v>
      </c>
      <c r="T17" s="4" t="s">
        <v>45</v>
      </c>
      <c r="U17" s="4">
        <v>0</v>
      </c>
      <c r="V17" s="4">
        <v>0</v>
      </c>
      <c r="W17" s="4">
        <v>0</v>
      </c>
      <c r="X17" s="4">
        <v>0</v>
      </c>
      <c r="Y17" s="4">
        <v>0</v>
      </c>
      <c r="Z17" s="4" t="s">
        <v>46</v>
      </c>
      <c r="AA17" s="4">
        <v>0</v>
      </c>
      <c r="AB17" s="4">
        <v>0</v>
      </c>
      <c r="AC17" s="4">
        <v>0</v>
      </c>
      <c r="AD17" s="4">
        <v>0</v>
      </c>
      <c r="AE17" s="4">
        <v>0</v>
      </c>
      <c r="AF17" s="4">
        <v>0</v>
      </c>
      <c r="AG17" s="4" t="s">
        <v>0</v>
      </c>
      <c r="AH17" s="4" t="s">
        <v>0</v>
      </c>
      <c r="AI17" s="4" t="s">
        <v>47</v>
      </c>
    </row>
    <row r="18" ht="92.4" customHeight="1" spans="1:35">
      <c r="A18" s="5" t="str">
        <f>HYPERLINK("https://www.patentics.cn/invokexml.do?sx=showpatent_cn&amp;sf=ShowPatent&amp;spn=CN112306949A&amp;sx=showpatent_cn&amp;sv=ad87b31e","CN112306949A")</f>
        <v>CN112306949A</v>
      </c>
      <c r="B18" s="6" t="s">
        <v>117</v>
      </c>
      <c r="D18" s="6" t="s">
        <v>118</v>
      </c>
      <c r="E18" s="6" t="s">
        <v>119</v>
      </c>
      <c r="F18" s="6" t="s">
        <v>39</v>
      </c>
      <c r="G18" s="6" t="s">
        <v>39</v>
      </c>
      <c r="H18" s="6" t="s">
        <v>40</v>
      </c>
      <c r="I18" s="6" t="s">
        <v>40</v>
      </c>
      <c r="J18" s="6" t="s">
        <v>0</v>
      </c>
      <c r="K18" s="6" t="s">
        <v>113</v>
      </c>
      <c r="L18" s="6" t="s">
        <v>114</v>
      </c>
      <c r="M18" s="6" t="s">
        <v>120</v>
      </c>
      <c r="N18" s="6" t="s">
        <v>121</v>
      </c>
      <c r="O18" s="6">
        <v>10</v>
      </c>
      <c r="P18" s="6">
        <v>5</v>
      </c>
      <c r="Q18" s="6">
        <v>7</v>
      </c>
      <c r="R18" s="6">
        <v>9</v>
      </c>
      <c r="S18" s="6" t="s">
        <v>44</v>
      </c>
      <c r="T18" s="6" t="s">
        <v>45</v>
      </c>
      <c r="U18" s="6">
        <v>0</v>
      </c>
      <c r="V18" s="6">
        <v>0</v>
      </c>
      <c r="W18" s="6">
        <v>0</v>
      </c>
      <c r="X18" s="6">
        <v>0</v>
      </c>
      <c r="Y18" s="6">
        <v>0</v>
      </c>
      <c r="Z18" s="6" t="s">
        <v>46</v>
      </c>
      <c r="AA18" s="6">
        <v>0</v>
      </c>
      <c r="AB18" s="6">
        <v>0</v>
      </c>
      <c r="AC18" s="6">
        <v>0</v>
      </c>
      <c r="AD18" s="6">
        <v>0</v>
      </c>
      <c r="AE18" s="6">
        <v>0</v>
      </c>
      <c r="AF18" s="6">
        <v>0</v>
      </c>
      <c r="AG18" s="6" t="s">
        <v>0</v>
      </c>
      <c r="AH18" s="6" t="s">
        <v>0</v>
      </c>
      <c r="AI18" s="6" t="s">
        <v>47</v>
      </c>
    </row>
    <row r="19" ht="92.4" customHeight="1" spans="1:35">
      <c r="A19" s="3" t="str">
        <f>HYPERLINK("https://www.patentics.cn/invokexml.do?sx=showpatent_cn&amp;sf=ShowPatent&amp;spn=CN112308201A&amp;sx=showpatent_cn&amp;sv=20a06627","CN112308201A")</f>
        <v>CN112308201A</v>
      </c>
      <c r="B19" s="4" t="s">
        <v>122</v>
      </c>
      <c r="D19" s="4" t="s">
        <v>123</v>
      </c>
      <c r="E19" s="4" t="s">
        <v>124</v>
      </c>
      <c r="F19" s="4" t="s">
        <v>39</v>
      </c>
      <c r="G19" s="4" t="s">
        <v>39</v>
      </c>
      <c r="H19" s="4" t="s">
        <v>40</v>
      </c>
      <c r="I19" s="4" t="s">
        <v>40</v>
      </c>
      <c r="J19" s="4" t="s">
        <v>0</v>
      </c>
      <c r="K19" s="4" t="s">
        <v>113</v>
      </c>
      <c r="L19" s="4" t="s">
        <v>114</v>
      </c>
      <c r="M19" s="4" t="s">
        <v>125</v>
      </c>
      <c r="N19" s="4" t="s">
        <v>126</v>
      </c>
      <c r="O19" s="4">
        <v>10</v>
      </c>
      <c r="P19" s="4">
        <v>7</v>
      </c>
      <c r="Q19" s="4">
        <v>5</v>
      </c>
      <c r="R19" s="4">
        <v>6</v>
      </c>
      <c r="S19" s="4" t="s">
        <v>44</v>
      </c>
      <c r="T19" s="4" t="s">
        <v>45</v>
      </c>
      <c r="U19" s="4">
        <v>0</v>
      </c>
      <c r="V19" s="4">
        <v>0</v>
      </c>
      <c r="W19" s="4">
        <v>0</v>
      </c>
      <c r="X19" s="4">
        <v>0</v>
      </c>
      <c r="Y19" s="4">
        <v>0</v>
      </c>
      <c r="Z19" s="4" t="s">
        <v>46</v>
      </c>
      <c r="AA19" s="4">
        <v>0</v>
      </c>
      <c r="AB19" s="4">
        <v>0</v>
      </c>
      <c r="AC19" s="4">
        <v>0</v>
      </c>
      <c r="AD19" s="4">
        <v>0</v>
      </c>
      <c r="AE19" s="4">
        <v>0</v>
      </c>
      <c r="AF19" s="4">
        <v>0</v>
      </c>
      <c r="AG19" s="4" t="s">
        <v>0</v>
      </c>
      <c r="AH19" s="4" t="s">
        <v>0</v>
      </c>
      <c r="AI19" s="4" t="s">
        <v>47</v>
      </c>
    </row>
    <row r="20" ht="92.4" customHeight="1" spans="1:35">
      <c r="A20" s="5" t="str">
        <f>HYPERLINK("https://www.patentics.cn/invokexml.do?sx=showpatent_cn&amp;sf=ShowPatent&amp;spn=CN112308198A&amp;sx=showpatent_cn&amp;sv=8bf8eb4d","CN112308198A")</f>
        <v>CN112308198A</v>
      </c>
      <c r="B20" s="6" t="s">
        <v>127</v>
      </c>
      <c r="D20" s="6" t="s">
        <v>128</v>
      </c>
      <c r="E20" s="6" t="s">
        <v>129</v>
      </c>
      <c r="F20" s="6" t="s">
        <v>39</v>
      </c>
      <c r="G20" s="6" t="s">
        <v>39</v>
      </c>
      <c r="H20" s="6" t="s">
        <v>40</v>
      </c>
      <c r="I20" s="6" t="s">
        <v>40</v>
      </c>
      <c r="J20" s="6" t="s">
        <v>0</v>
      </c>
      <c r="K20" s="6" t="s">
        <v>130</v>
      </c>
      <c r="L20" s="6" t="s">
        <v>114</v>
      </c>
      <c r="M20" s="6" t="s">
        <v>131</v>
      </c>
      <c r="N20" s="6" t="s">
        <v>126</v>
      </c>
      <c r="O20" s="6">
        <v>11</v>
      </c>
      <c r="P20" s="6">
        <v>5</v>
      </c>
      <c r="Q20" s="6">
        <v>7</v>
      </c>
      <c r="R20" s="6">
        <v>12</v>
      </c>
      <c r="S20" s="6" t="s">
        <v>44</v>
      </c>
      <c r="T20" s="6" t="s">
        <v>45</v>
      </c>
      <c r="U20" s="6">
        <v>0</v>
      </c>
      <c r="V20" s="6">
        <v>0</v>
      </c>
      <c r="W20" s="6">
        <v>0</v>
      </c>
      <c r="X20" s="6">
        <v>0</v>
      </c>
      <c r="Y20" s="6">
        <v>0</v>
      </c>
      <c r="Z20" s="6" t="s">
        <v>46</v>
      </c>
      <c r="AA20" s="6">
        <v>0</v>
      </c>
      <c r="AB20" s="6">
        <v>0</v>
      </c>
      <c r="AC20" s="6">
        <v>0</v>
      </c>
      <c r="AD20" s="6">
        <v>0</v>
      </c>
      <c r="AE20" s="6">
        <v>0</v>
      </c>
      <c r="AF20" s="6">
        <v>0</v>
      </c>
      <c r="AG20" s="6" t="s">
        <v>0</v>
      </c>
      <c r="AH20" s="6" t="s">
        <v>0</v>
      </c>
      <c r="AI20" s="6" t="s">
        <v>47</v>
      </c>
    </row>
    <row r="21" ht="92.4" customHeight="1" spans="1:35">
      <c r="A21" s="3" t="str">
        <f>HYPERLINK("https://www.patentics.cn/invokexml.do?sx=showpatent_cn&amp;sf=ShowPatent&amp;spn=CN112257857A&amp;sx=showpatent_cn&amp;sv=dfdf1037","CN112257857A")</f>
        <v>CN112257857A</v>
      </c>
      <c r="B21" s="4" t="s">
        <v>132</v>
      </c>
      <c r="D21" s="4" t="s">
        <v>133</v>
      </c>
      <c r="E21" s="4" t="s">
        <v>134</v>
      </c>
      <c r="F21" s="4" t="s">
        <v>39</v>
      </c>
      <c r="G21" s="4" t="s">
        <v>39</v>
      </c>
      <c r="H21" s="4" t="s">
        <v>40</v>
      </c>
      <c r="I21" s="4" t="s">
        <v>40</v>
      </c>
      <c r="J21" s="4" t="s">
        <v>0</v>
      </c>
      <c r="K21" s="4" t="s">
        <v>135</v>
      </c>
      <c r="L21" s="4" t="s">
        <v>136</v>
      </c>
      <c r="M21" s="4" t="s">
        <v>137</v>
      </c>
      <c r="N21" s="4" t="s">
        <v>138</v>
      </c>
      <c r="O21" s="4">
        <v>10</v>
      </c>
      <c r="P21" s="4">
        <v>4</v>
      </c>
      <c r="Q21" s="4">
        <v>7</v>
      </c>
      <c r="R21" s="4">
        <v>6</v>
      </c>
      <c r="S21" s="4" t="s">
        <v>44</v>
      </c>
      <c r="T21" s="4" t="s">
        <v>45</v>
      </c>
      <c r="U21" s="4">
        <v>0</v>
      </c>
      <c r="V21" s="4">
        <v>0</v>
      </c>
      <c r="W21" s="4">
        <v>0</v>
      </c>
      <c r="X21" s="4">
        <v>0</v>
      </c>
      <c r="Y21" s="4">
        <v>0</v>
      </c>
      <c r="Z21" s="4" t="s">
        <v>46</v>
      </c>
      <c r="AA21" s="4">
        <v>0</v>
      </c>
      <c r="AB21" s="4">
        <v>0</v>
      </c>
      <c r="AC21" s="4">
        <v>0</v>
      </c>
      <c r="AD21" s="4">
        <v>0</v>
      </c>
      <c r="AE21" s="4">
        <v>0</v>
      </c>
      <c r="AF21" s="4">
        <v>0</v>
      </c>
      <c r="AG21" s="4" t="s">
        <v>0</v>
      </c>
      <c r="AH21" s="4" t="s">
        <v>0</v>
      </c>
      <c r="AI21" s="4" t="s">
        <v>47</v>
      </c>
    </row>
    <row r="22" ht="92.4" customHeight="1" spans="1:35">
      <c r="A22" s="5" t="str">
        <f>HYPERLINK("https://www.patentics.cn/invokexml.do?sx=showpatent_cn&amp;sf=ShowPatent&amp;spn=CN112230881A&amp;sx=showpatent_cn&amp;sv=3c995907","CN112230881A")</f>
        <v>CN112230881A</v>
      </c>
      <c r="B22" s="6" t="s">
        <v>139</v>
      </c>
      <c r="D22" s="6" t="s">
        <v>140</v>
      </c>
      <c r="E22" s="6" t="s">
        <v>141</v>
      </c>
      <c r="F22" s="6" t="s">
        <v>39</v>
      </c>
      <c r="G22" s="6" t="s">
        <v>39</v>
      </c>
      <c r="H22" s="6" t="s">
        <v>142</v>
      </c>
      <c r="I22" s="6" t="s">
        <v>143</v>
      </c>
      <c r="J22" s="6" t="s">
        <v>0</v>
      </c>
      <c r="K22" s="6" t="s">
        <v>144</v>
      </c>
      <c r="L22" s="6" t="s">
        <v>145</v>
      </c>
      <c r="M22" s="6" t="s">
        <v>146</v>
      </c>
      <c r="N22" s="6" t="s">
        <v>147</v>
      </c>
      <c r="O22" s="6">
        <v>20</v>
      </c>
      <c r="P22" s="6">
        <v>2</v>
      </c>
      <c r="Q22" s="6">
        <v>8</v>
      </c>
      <c r="R22" s="6">
        <v>12</v>
      </c>
      <c r="S22" s="6" t="s">
        <v>44</v>
      </c>
      <c r="T22" s="6" t="s">
        <v>45</v>
      </c>
      <c r="U22" s="6">
        <v>0</v>
      </c>
      <c r="V22" s="6">
        <v>0</v>
      </c>
      <c r="W22" s="6">
        <v>0</v>
      </c>
      <c r="X22" s="6">
        <v>0</v>
      </c>
      <c r="Y22" s="6">
        <v>0</v>
      </c>
      <c r="Z22" s="6" t="s">
        <v>46</v>
      </c>
      <c r="AA22" s="6">
        <v>0</v>
      </c>
      <c r="AB22" s="6">
        <v>0</v>
      </c>
      <c r="AC22" s="6">
        <v>0</v>
      </c>
      <c r="AD22" s="6">
        <v>0</v>
      </c>
      <c r="AE22" s="6">
        <v>0</v>
      </c>
      <c r="AF22" s="6">
        <v>0</v>
      </c>
      <c r="AG22" s="6" t="s">
        <v>0</v>
      </c>
      <c r="AH22" s="6" t="s">
        <v>0</v>
      </c>
      <c r="AI22" s="6" t="s">
        <v>47</v>
      </c>
    </row>
    <row r="23" ht="92.4" customHeight="1" spans="1:35">
      <c r="A23" s="3" t="str">
        <f>HYPERLINK("https://www.patentics.cn/invokexml.do?sx=showpatent_cn&amp;sf=ShowPatent&amp;spn=CN112214244A&amp;sx=showpatent_cn&amp;sv=a967a42c","CN112214244A")</f>
        <v>CN112214244A</v>
      </c>
      <c r="B23" s="4" t="s">
        <v>148</v>
      </c>
      <c r="D23" s="4" t="s">
        <v>149</v>
      </c>
      <c r="E23" s="4" t="s">
        <v>150</v>
      </c>
      <c r="F23" s="4" t="s">
        <v>39</v>
      </c>
      <c r="G23" s="4" t="s">
        <v>39</v>
      </c>
      <c r="H23" s="4" t="s">
        <v>151</v>
      </c>
      <c r="I23" s="4" t="s">
        <v>152</v>
      </c>
      <c r="J23" s="4" t="s">
        <v>0</v>
      </c>
      <c r="K23" s="4" t="s">
        <v>153</v>
      </c>
      <c r="L23" s="4" t="s">
        <v>154</v>
      </c>
      <c r="M23" s="4" t="s">
        <v>64</v>
      </c>
      <c r="N23" s="4" t="s">
        <v>64</v>
      </c>
      <c r="O23" s="4">
        <v>20</v>
      </c>
      <c r="P23" s="4">
        <v>3</v>
      </c>
      <c r="Q23" s="4">
        <v>7</v>
      </c>
      <c r="R23" s="4">
        <v>5</v>
      </c>
      <c r="S23" s="4" t="s">
        <v>44</v>
      </c>
      <c r="T23" s="4" t="s">
        <v>45</v>
      </c>
      <c r="U23" s="4">
        <v>0</v>
      </c>
      <c r="V23" s="4">
        <v>0</v>
      </c>
      <c r="W23" s="4">
        <v>0</v>
      </c>
      <c r="X23" s="4">
        <v>0</v>
      </c>
      <c r="Y23" s="4">
        <v>0</v>
      </c>
      <c r="Z23" s="4" t="s">
        <v>46</v>
      </c>
      <c r="AA23" s="4">
        <v>0</v>
      </c>
      <c r="AB23" s="4">
        <v>0</v>
      </c>
      <c r="AC23" s="4">
        <v>0</v>
      </c>
      <c r="AD23" s="4">
        <v>0</v>
      </c>
      <c r="AE23" s="4">
        <v>0</v>
      </c>
      <c r="AF23" s="4">
        <v>0</v>
      </c>
      <c r="AG23" s="4" t="s">
        <v>0</v>
      </c>
      <c r="AH23" s="4" t="s">
        <v>0</v>
      </c>
      <c r="AI23" s="4" t="s">
        <v>47</v>
      </c>
    </row>
    <row r="24" ht="92.4" customHeight="1" spans="1:35">
      <c r="A24" s="5" t="str">
        <f>HYPERLINK("https://www.patentics.cn/invokexml.do?sx=showpatent_cn&amp;sf=ShowPatent&amp;spn=CN112214304A&amp;sx=showpatent_cn&amp;sv=35370c0e","CN112214304A")</f>
        <v>CN112214304A</v>
      </c>
      <c r="B24" s="6" t="s">
        <v>155</v>
      </c>
      <c r="D24" s="6" t="s">
        <v>156</v>
      </c>
      <c r="E24" s="6" t="s">
        <v>157</v>
      </c>
      <c r="F24" s="6" t="s">
        <v>39</v>
      </c>
      <c r="G24" s="6" t="s">
        <v>39</v>
      </c>
      <c r="H24" s="6" t="s">
        <v>40</v>
      </c>
      <c r="I24" s="6" t="s">
        <v>40</v>
      </c>
      <c r="J24" s="6" t="s">
        <v>0</v>
      </c>
      <c r="K24" s="6" t="s">
        <v>158</v>
      </c>
      <c r="L24" s="6" t="s">
        <v>154</v>
      </c>
      <c r="M24" s="6" t="s">
        <v>159</v>
      </c>
      <c r="N24" s="6" t="s">
        <v>159</v>
      </c>
      <c r="O24" s="6">
        <v>14</v>
      </c>
      <c r="P24" s="6">
        <v>4</v>
      </c>
      <c r="Q24" s="6">
        <v>7</v>
      </c>
      <c r="R24" s="6">
        <v>9</v>
      </c>
      <c r="S24" s="6" t="s">
        <v>44</v>
      </c>
      <c r="T24" s="6" t="s">
        <v>45</v>
      </c>
      <c r="U24" s="6">
        <v>0</v>
      </c>
      <c r="V24" s="6">
        <v>0</v>
      </c>
      <c r="W24" s="6">
        <v>0</v>
      </c>
      <c r="X24" s="6">
        <v>0</v>
      </c>
      <c r="Y24" s="6">
        <v>0</v>
      </c>
      <c r="Z24" s="6" t="s">
        <v>46</v>
      </c>
      <c r="AA24" s="6">
        <v>0</v>
      </c>
      <c r="AB24" s="6">
        <v>0</v>
      </c>
      <c r="AC24" s="6">
        <v>0</v>
      </c>
      <c r="AD24" s="6">
        <v>0</v>
      </c>
      <c r="AE24" s="6">
        <v>0</v>
      </c>
      <c r="AF24" s="6">
        <v>0</v>
      </c>
      <c r="AG24" s="6" t="s">
        <v>0</v>
      </c>
      <c r="AH24" s="6" t="s">
        <v>0</v>
      </c>
      <c r="AI24" s="6" t="s">
        <v>47</v>
      </c>
    </row>
    <row r="25" ht="92.4" customHeight="1" spans="1:35">
      <c r="A25" s="3" t="str">
        <f>HYPERLINK("https://www.patentics.cn/invokexml.do?sx=showpatent_cn&amp;sf=ShowPatent&amp;spn=CN212259631U&amp;sx=showpatent_cn&amp;sv=c260621e","CN212259631U")</f>
        <v>CN212259631U</v>
      </c>
      <c r="B25" s="4" t="s">
        <v>160</v>
      </c>
      <c r="D25" s="4" t="s">
        <v>161</v>
      </c>
      <c r="E25" s="4" t="s">
        <v>162</v>
      </c>
      <c r="F25" s="4" t="s">
        <v>39</v>
      </c>
      <c r="G25" s="4" t="s">
        <v>39</v>
      </c>
      <c r="H25" s="4" t="s">
        <v>40</v>
      </c>
      <c r="I25" s="4" t="s">
        <v>40</v>
      </c>
      <c r="J25" s="4" t="s">
        <v>0</v>
      </c>
      <c r="K25" s="4" t="s">
        <v>163</v>
      </c>
      <c r="L25" s="4" t="s">
        <v>164</v>
      </c>
      <c r="M25" s="4" t="s">
        <v>165</v>
      </c>
      <c r="N25" s="4" t="s">
        <v>165</v>
      </c>
      <c r="O25" s="4">
        <v>18</v>
      </c>
      <c r="P25" s="4">
        <v>2</v>
      </c>
      <c r="Q25" s="4">
        <v>0</v>
      </c>
      <c r="R25" s="4">
        <v>10</v>
      </c>
      <c r="S25" s="4" t="s">
        <v>55</v>
      </c>
      <c r="T25" s="4" t="s">
        <v>45</v>
      </c>
      <c r="U25" s="4">
        <v>0</v>
      </c>
      <c r="V25" s="4">
        <v>0</v>
      </c>
      <c r="W25" s="4">
        <v>0</v>
      </c>
      <c r="X25" s="4">
        <v>0</v>
      </c>
      <c r="Y25" s="4">
        <v>0</v>
      </c>
      <c r="Z25" s="4" t="s">
        <v>46</v>
      </c>
      <c r="AA25" s="4">
        <v>0</v>
      </c>
      <c r="AB25" s="4">
        <v>0</v>
      </c>
      <c r="AC25" s="4">
        <v>0</v>
      </c>
      <c r="AD25" s="4">
        <v>0</v>
      </c>
      <c r="AE25" s="4">
        <v>0</v>
      </c>
      <c r="AF25" s="4">
        <v>0</v>
      </c>
      <c r="AG25" s="4" t="s">
        <v>0</v>
      </c>
      <c r="AH25" s="4" t="s">
        <v>0</v>
      </c>
      <c r="AI25" s="4" t="s">
        <v>56</v>
      </c>
    </row>
    <row r="26" ht="92.4" customHeight="1" spans="1:35">
      <c r="A26" s="5" t="str">
        <f>HYPERLINK("https://www.patentics.cn/invokexml.do?sx=showpatent_cn&amp;sf=ShowPatent&amp;spn=CN212208122U&amp;sx=showpatent_cn&amp;sv=49c0845e","CN212208122U")</f>
        <v>CN212208122U</v>
      </c>
      <c r="B26" s="6" t="s">
        <v>166</v>
      </c>
      <c r="D26" s="6" t="s">
        <v>167</v>
      </c>
      <c r="E26" s="6" t="s">
        <v>168</v>
      </c>
      <c r="F26" s="6" t="s">
        <v>39</v>
      </c>
      <c r="G26" s="6" t="s">
        <v>39</v>
      </c>
      <c r="H26" s="6" t="s">
        <v>40</v>
      </c>
      <c r="I26" s="6" t="s">
        <v>40</v>
      </c>
      <c r="J26" s="6" t="s">
        <v>0</v>
      </c>
      <c r="K26" s="6" t="s">
        <v>169</v>
      </c>
      <c r="L26" s="6" t="s">
        <v>170</v>
      </c>
      <c r="M26" s="6" t="s">
        <v>171</v>
      </c>
      <c r="N26" s="6" t="s">
        <v>171</v>
      </c>
      <c r="O26" s="6">
        <v>12</v>
      </c>
      <c r="P26" s="6">
        <v>2</v>
      </c>
      <c r="Q26" s="6">
        <v>0</v>
      </c>
      <c r="R26" s="6">
        <v>6</v>
      </c>
      <c r="S26" s="6" t="s">
        <v>55</v>
      </c>
      <c r="T26" s="6" t="s">
        <v>45</v>
      </c>
      <c r="U26" s="6">
        <v>0</v>
      </c>
      <c r="V26" s="6">
        <v>0</v>
      </c>
      <c r="W26" s="6">
        <v>0</v>
      </c>
      <c r="X26" s="6">
        <v>0</v>
      </c>
      <c r="Y26" s="6">
        <v>0</v>
      </c>
      <c r="Z26" s="6" t="s">
        <v>46</v>
      </c>
      <c r="AA26" s="6">
        <v>0</v>
      </c>
      <c r="AB26" s="6">
        <v>0</v>
      </c>
      <c r="AC26" s="6">
        <v>0</v>
      </c>
      <c r="AD26" s="6">
        <v>0</v>
      </c>
      <c r="AE26" s="6">
        <v>0</v>
      </c>
      <c r="AF26" s="6">
        <v>0</v>
      </c>
      <c r="AG26" s="6" t="s">
        <v>0</v>
      </c>
      <c r="AH26" s="6" t="s">
        <v>0</v>
      </c>
      <c r="AI26" s="6" t="s">
        <v>56</v>
      </c>
    </row>
    <row r="27" ht="92.4" customHeight="1" spans="1:35">
      <c r="A27" s="3" t="str">
        <f>HYPERLINK("https://www.patentics.cn/invokexml.do?sx=showpatent_cn&amp;sf=ShowPatent&amp;spn=CN112070221A&amp;sx=showpatent_cn&amp;sv=1fc10283","CN112070221A")</f>
        <v>CN112070221A</v>
      </c>
      <c r="B27" s="4" t="s">
        <v>172</v>
      </c>
      <c r="D27" s="4" t="s">
        <v>173</v>
      </c>
      <c r="E27" s="4" t="s">
        <v>174</v>
      </c>
      <c r="F27" s="4" t="s">
        <v>39</v>
      </c>
      <c r="G27" s="4" t="s">
        <v>39</v>
      </c>
      <c r="H27" s="4" t="s">
        <v>40</v>
      </c>
      <c r="I27" s="4" t="s">
        <v>40</v>
      </c>
      <c r="J27" s="4" t="s">
        <v>175</v>
      </c>
      <c r="K27" s="4" t="s">
        <v>175</v>
      </c>
      <c r="L27" s="4" t="s">
        <v>176</v>
      </c>
      <c r="M27" s="4" t="s">
        <v>177</v>
      </c>
      <c r="N27" s="4" t="s">
        <v>138</v>
      </c>
      <c r="O27" s="4">
        <v>18</v>
      </c>
      <c r="P27" s="4">
        <v>4</v>
      </c>
      <c r="Q27" s="4">
        <v>8</v>
      </c>
      <c r="R27" s="4">
        <v>12</v>
      </c>
      <c r="S27" s="4" t="s">
        <v>44</v>
      </c>
      <c r="T27" s="4" t="s">
        <v>45</v>
      </c>
      <c r="U27" s="4">
        <v>0</v>
      </c>
      <c r="V27" s="4">
        <v>0</v>
      </c>
      <c r="W27" s="4">
        <v>0</v>
      </c>
      <c r="X27" s="4">
        <v>0</v>
      </c>
      <c r="Y27" s="4">
        <v>0</v>
      </c>
      <c r="Z27" s="4" t="s">
        <v>46</v>
      </c>
      <c r="AA27" s="4">
        <v>0</v>
      </c>
      <c r="AB27" s="4">
        <v>0</v>
      </c>
      <c r="AC27" s="4">
        <v>0</v>
      </c>
      <c r="AD27" s="4">
        <v>0</v>
      </c>
      <c r="AE27" s="4">
        <v>2</v>
      </c>
      <c r="AF27" s="4">
        <v>1</v>
      </c>
      <c r="AG27" s="4" t="s">
        <v>0</v>
      </c>
      <c r="AH27" s="4" t="s">
        <v>0</v>
      </c>
      <c r="AI27" s="4" t="s">
        <v>47</v>
      </c>
    </row>
    <row r="28" ht="92.4" customHeight="1" spans="1:35">
      <c r="A28" s="5" t="str">
        <f>HYPERLINK("https://www.patentics.cn/invokexml.do?sx=showpatent_cn&amp;sf=ShowPatent&amp;spn=CN112052040A&amp;sx=showpatent_cn&amp;sv=55cb5561","CN112052040A")</f>
        <v>CN112052040A</v>
      </c>
      <c r="B28" s="6" t="s">
        <v>178</v>
      </c>
      <c r="D28" s="6" t="s">
        <v>179</v>
      </c>
      <c r="E28" s="6" t="s">
        <v>180</v>
      </c>
      <c r="F28" s="6" t="s">
        <v>39</v>
      </c>
      <c r="G28" s="6" t="s">
        <v>39</v>
      </c>
      <c r="H28" s="6" t="s">
        <v>40</v>
      </c>
      <c r="I28" s="6" t="s">
        <v>40</v>
      </c>
      <c r="J28" s="6" t="s">
        <v>0</v>
      </c>
      <c r="K28" s="6" t="s">
        <v>181</v>
      </c>
      <c r="L28" s="6" t="s">
        <v>182</v>
      </c>
      <c r="M28" s="6" t="s">
        <v>183</v>
      </c>
      <c r="N28" s="6" t="s">
        <v>184</v>
      </c>
      <c r="O28" s="6">
        <v>10</v>
      </c>
      <c r="P28" s="6">
        <v>8</v>
      </c>
      <c r="Q28" s="6">
        <v>1</v>
      </c>
      <c r="R28" s="6">
        <v>25</v>
      </c>
      <c r="S28" s="6" t="s">
        <v>44</v>
      </c>
      <c r="T28" s="6" t="s">
        <v>45</v>
      </c>
      <c r="U28" s="6">
        <v>0</v>
      </c>
      <c r="V28" s="6">
        <v>0</v>
      </c>
      <c r="W28" s="6">
        <v>0</v>
      </c>
      <c r="X28" s="6">
        <v>0</v>
      </c>
      <c r="Y28" s="6">
        <v>0</v>
      </c>
      <c r="Z28" s="6" t="s">
        <v>46</v>
      </c>
      <c r="AA28" s="6">
        <v>0</v>
      </c>
      <c r="AB28" s="6">
        <v>0</v>
      </c>
      <c r="AC28" s="6">
        <v>0</v>
      </c>
      <c r="AD28" s="6">
        <v>0</v>
      </c>
      <c r="AE28" s="6">
        <v>0</v>
      </c>
      <c r="AF28" s="6">
        <v>0</v>
      </c>
      <c r="AG28" s="6" t="s">
        <v>0</v>
      </c>
      <c r="AH28" s="6" t="s">
        <v>0</v>
      </c>
      <c r="AI28" s="6" t="s">
        <v>47</v>
      </c>
    </row>
    <row r="29" ht="92.4" customHeight="1" spans="1:35">
      <c r="A29" s="3" t="str">
        <f>HYPERLINK("https://www.patentics.cn/invokexml.do?sx=showpatent_cn&amp;sf=ShowPatent&amp;spn=CN112020266A&amp;sx=showpatent_cn&amp;sv=ad62331d","CN112020266A")</f>
        <v>CN112020266A</v>
      </c>
      <c r="B29" s="4" t="s">
        <v>185</v>
      </c>
      <c r="D29" s="4" t="s">
        <v>186</v>
      </c>
      <c r="E29" s="4" t="s">
        <v>187</v>
      </c>
      <c r="F29" s="4" t="s">
        <v>39</v>
      </c>
      <c r="G29" s="4" t="s">
        <v>39</v>
      </c>
      <c r="H29" s="4" t="s">
        <v>40</v>
      </c>
      <c r="I29" s="4" t="s">
        <v>40</v>
      </c>
      <c r="J29" s="4" t="s">
        <v>175</v>
      </c>
      <c r="K29" s="4" t="s">
        <v>175</v>
      </c>
      <c r="L29" s="4" t="s">
        <v>188</v>
      </c>
      <c r="M29" s="4" t="s">
        <v>165</v>
      </c>
      <c r="N29" s="4" t="s">
        <v>165</v>
      </c>
      <c r="O29" s="4">
        <v>10</v>
      </c>
      <c r="P29" s="4">
        <v>5</v>
      </c>
      <c r="Q29" s="4">
        <v>4</v>
      </c>
      <c r="R29" s="4">
        <v>12</v>
      </c>
      <c r="S29" s="4" t="s">
        <v>44</v>
      </c>
      <c r="T29" s="4" t="s">
        <v>45</v>
      </c>
      <c r="U29" s="4">
        <v>0</v>
      </c>
      <c r="V29" s="4">
        <v>0</v>
      </c>
      <c r="W29" s="4">
        <v>0</v>
      </c>
      <c r="X29" s="4">
        <v>0</v>
      </c>
      <c r="Y29" s="4">
        <v>0</v>
      </c>
      <c r="Z29" s="4" t="s">
        <v>46</v>
      </c>
      <c r="AA29" s="4">
        <v>0</v>
      </c>
      <c r="AB29" s="4">
        <v>0</v>
      </c>
      <c r="AC29" s="4">
        <v>0</v>
      </c>
      <c r="AD29" s="4">
        <v>0</v>
      </c>
      <c r="AE29" s="4">
        <v>2</v>
      </c>
      <c r="AF29" s="4">
        <v>3</v>
      </c>
      <c r="AG29" s="4" t="s">
        <v>0</v>
      </c>
      <c r="AH29" s="4" t="s">
        <v>0</v>
      </c>
      <c r="AI29" s="4" t="s">
        <v>47</v>
      </c>
    </row>
    <row r="30" ht="92.4" customHeight="1" spans="1:35">
      <c r="A30" s="5" t="str">
        <f>HYPERLINK("https://www.patentics.cn/invokexml.do?sx=showpatent_cn&amp;sf=ShowPatent&amp;spn=CN111954432A&amp;sx=showpatent_cn&amp;sv=7e036515","CN111954432A")</f>
        <v>CN111954432A</v>
      </c>
      <c r="B30" s="6" t="s">
        <v>189</v>
      </c>
      <c r="D30" s="6" t="s">
        <v>161</v>
      </c>
      <c r="E30" s="6" t="s">
        <v>190</v>
      </c>
      <c r="F30" s="6" t="s">
        <v>39</v>
      </c>
      <c r="G30" s="6" t="s">
        <v>39</v>
      </c>
      <c r="H30" s="6" t="s">
        <v>40</v>
      </c>
      <c r="I30" s="6" t="s">
        <v>40</v>
      </c>
      <c r="J30" s="6" t="s">
        <v>191</v>
      </c>
      <c r="K30" s="6" t="s">
        <v>191</v>
      </c>
      <c r="L30" s="6" t="s">
        <v>192</v>
      </c>
      <c r="M30" s="6" t="s">
        <v>165</v>
      </c>
      <c r="N30" s="6" t="s">
        <v>165</v>
      </c>
      <c r="O30" s="6">
        <v>10</v>
      </c>
      <c r="P30" s="6">
        <v>2</v>
      </c>
      <c r="Q30" s="6">
        <v>0</v>
      </c>
      <c r="R30" s="6">
        <v>7</v>
      </c>
      <c r="S30" s="6" t="s">
        <v>44</v>
      </c>
      <c r="T30" s="6" t="s">
        <v>45</v>
      </c>
      <c r="U30" s="6">
        <v>0</v>
      </c>
      <c r="V30" s="6">
        <v>0</v>
      </c>
      <c r="W30" s="6">
        <v>0</v>
      </c>
      <c r="X30" s="6">
        <v>0</v>
      </c>
      <c r="Y30" s="6">
        <v>0</v>
      </c>
      <c r="Z30" s="6" t="s">
        <v>46</v>
      </c>
      <c r="AA30" s="6">
        <v>0</v>
      </c>
      <c r="AB30" s="6">
        <v>0</v>
      </c>
      <c r="AC30" s="6">
        <v>0</v>
      </c>
      <c r="AD30" s="6">
        <v>0</v>
      </c>
      <c r="AE30" s="6">
        <v>2</v>
      </c>
      <c r="AF30" s="6">
        <v>3</v>
      </c>
      <c r="AG30" s="6" t="s">
        <v>0</v>
      </c>
      <c r="AH30" s="6" t="s">
        <v>0</v>
      </c>
      <c r="AI30" s="6" t="s">
        <v>47</v>
      </c>
    </row>
    <row r="31" ht="92.4" customHeight="1" spans="1:35">
      <c r="A31" s="3" t="str">
        <f>HYPERLINK("https://www.patentics.cn/invokexml.do?sx=showpatent_cn&amp;sf=ShowPatent&amp;spn=CN111930681A&amp;sx=showpatent_cn&amp;sv=0c0427f7","CN111930681A")</f>
        <v>CN111930681A</v>
      </c>
      <c r="B31" s="4" t="s">
        <v>193</v>
      </c>
      <c r="D31" s="4" t="s">
        <v>194</v>
      </c>
      <c r="E31" s="4" t="s">
        <v>195</v>
      </c>
      <c r="F31" s="4" t="s">
        <v>39</v>
      </c>
      <c r="G31" s="4" t="s">
        <v>39</v>
      </c>
      <c r="H31" s="4" t="s">
        <v>40</v>
      </c>
      <c r="I31" s="4" t="s">
        <v>40</v>
      </c>
      <c r="J31" s="4" t="s">
        <v>0</v>
      </c>
      <c r="K31" s="4" t="s">
        <v>196</v>
      </c>
      <c r="L31" s="4" t="s">
        <v>197</v>
      </c>
      <c r="M31" s="4" t="s">
        <v>198</v>
      </c>
      <c r="N31" s="4" t="s">
        <v>121</v>
      </c>
      <c r="O31" s="4">
        <v>10</v>
      </c>
      <c r="P31" s="4">
        <v>7</v>
      </c>
      <c r="Q31" s="4">
        <v>1</v>
      </c>
      <c r="R31" s="4">
        <v>12</v>
      </c>
      <c r="S31" s="4" t="s">
        <v>44</v>
      </c>
      <c r="T31" s="4" t="s">
        <v>45</v>
      </c>
      <c r="U31" s="4">
        <v>0</v>
      </c>
      <c r="V31" s="4">
        <v>0</v>
      </c>
      <c r="W31" s="4">
        <v>0</v>
      </c>
      <c r="X31" s="4">
        <v>0</v>
      </c>
      <c r="Y31" s="4">
        <v>0</v>
      </c>
      <c r="Z31" s="4" t="s">
        <v>46</v>
      </c>
      <c r="AA31" s="4">
        <v>0</v>
      </c>
      <c r="AB31" s="4">
        <v>0</v>
      </c>
      <c r="AC31" s="4">
        <v>0</v>
      </c>
      <c r="AD31" s="4">
        <v>0</v>
      </c>
      <c r="AE31" s="4">
        <v>0</v>
      </c>
      <c r="AF31" s="4">
        <v>0</v>
      </c>
      <c r="AG31" s="4" t="s">
        <v>0</v>
      </c>
      <c r="AH31" s="4" t="s">
        <v>0</v>
      </c>
      <c r="AI31" s="4" t="s">
        <v>47</v>
      </c>
    </row>
    <row r="32" ht="92.4" customHeight="1" spans="1:35">
      <c r="A32" s="5" t="str">
        <f>HYPERLINK("https://www.patentics.cn/invokexml.do?sx=showpatent_cn&amp;sf=ShowPatent&amp;spn=CN111915014A&amp;sx=showpatent_cn&amp;sv=1676269b","CN111915014A")</f>
        <v>CN111915014A</v>
      </c>
      <c r="B32" s="6" t="s">
        <v>199</v>
      </c>
      <c r="D32" s="6" t="s">
        <v>200</v>
      </c>
      <c r="E32" s="6" t="s">
        <v>201</v>
      </c>
      <c r="F32" s="6" t="s">
        <v>39</v>
      </c>
      <c r="G32" s="6" t="s">
        <v>39</v>
      </c>
      <c r="H32" s="6" t="s">
        <v>40</v>
      </c>
      <c r="I32" s="6" t="s">
        <v>40</v>
      </c>
      <c r="J32" s="6" t="s">
        <v>0</v>
      </c>
      <c r="K32" s="6" t="s">
        <v>202</v>
      </c>
      <c r="L32" s="6" t="s">
        <v>203</v>
      </c>
      <c r="M32" s="6" t="s">
        <v>68</v>
      </c>
      <c r="N32" s="6" t="s">
        <v>68</v>
      </c>
      <c r="O32" s="6">
        <v>10</v>
      </c>
      <c r="P32" s="6">
        <v>3</v>
      </c>
      <c r="Q32" s="6">
        <v>10</v>
      </c>
      <c r="R32" s="6">
        <v>4</v>
      </c>
      <c r="S32" s="6" t="s">
        <v>44</v>
      </c>
      <c r="T32" s="6" t="s">
        <v>45</v>
      </c>
      <c r="U32" s="6">
        <v>0</v>
      </c>
      <c r="V32" s="6">
        <v>0</v>
      </c>
      <c r="W32" s="6">
        <v>0</v>
      </c>
      <c r="X32" s="6">
        <v>0</v>
      </c>
      <c r="Y32" s="6">
        <v>0</v>
      </c>
      <c r="Z32" s="6" t="s">
        <v>46</v>
      </c>
      <c r="AA32" s="6">
        <v>0</v>
      </c>
      <c r="AB32" s="6">
        <v>0</v>
      </c>
      <c r="AC32" s="6">
        <v>0</v>
      </c>
      <c r="AD32" s="6">
        <v>0</v>
      </c>
      <c r="AE32" s="6">
        <v>0</v>
      </c>
      <c r="AF32" s="6">
        <v>0</v>
      </c>
      <c r="AG32" s="6" t="s">
        <v>0</v>
      </c>
      <c r="AH32" s="6" t="s">
        <v>0</v>
      </c>
      <c r="AI32" s="6" t="s">
        <v>47</v>
      </c>
    </row>
    <row r="33" ht="92.4" customHeight="1" spans="1:35">
      <c r="A33" s="3" t="str">
        <f>HYPERLINK("https://www.patentics.cn/invokexml.do?sx=showpatent_cn&amp;sf=ShowPatent&amp;spn=CN111915002A&amp;sx=showpatent_cn&amp;sv=9398003c","CN111915002A")</f>
        <v>CN111915002A</v>
      </c>
      <c r="B33" s="4" t="s">
        <v>204</v>
      </c>
      <c r="D33" s="4" t="s">
        <v>173</v>
      </c>
      <c r="E33" s="4" t="s">
        <v>205</v>
      </c>
      <c r="F33" s="4" t="s">
        <v>39</v>
      </c>
      <c r="G33" s="4" t="s">
        <v>39</v>
      </c>
      <c r="H33" s="4" t="s">
        <v>40</v>
      </c>
      <c r="I33" s="4" t="s">
        <v>40</v>
      </c>
      <c r="J33" s="4" t="s">
        <v>0</v>
      </c>
      <c r="K33" s="4" t="s">
        <v>206</v>
      </c>
      <c r="L33" s="4" t="s">
        <v>203</v>
      </c>
      <c r="M33" s="4" t="s">
        <v>138</v>
      </c>
      <c r="N33" s="4" t="s">
        <v>138</v>
      </c>
      <c r="O33" s="4">
        <v>10</v>
      </c>
      <c r="P33" s="4">
        <v>4</v>
      </c>
      <c r="Q33" s="4">
        <v>6</v>
      </c>
      <c r="R33" s="4">
        <v>7</v>
      </c>
      <c r="S33" s="4" t="s">
        <v>44</v>
      </c>
      <c r="T33" s="4" t="s">
        <v>45</v>
      </c>
      <c r="U33" s="4">
        <v>0</v>
      </c>
      <c r="V33" s="4">
        <v>0</v>
      </c>
      <c r="W33" s="4">
        <v>0</v>
      </c>
      <c r="X33" s="4">
        <v>0</v>
      </c>
      <c r="Y33" s="4">
        <v>0</v>
      </c>
      <c r="Z33" s="4" t="s">
        <v>46</v>
      </c>
      <c r="AA33" s="4">
        <v>0</v>
      </c>
      <c r="AB33" s="4">
        <v>0</v>
      </c>
      <c r="AC33" s="4">
        <v>0</v>
      </c>
      <c r="AD33" s="4">
        <v>0</v>
      </c>
      <c r="AE33" s="4">
        <v>0</v>
      </c>
      <c r="AF33" s="4">
        <v>0</v>
      </c>
      <c r="AG33" s="4" t="s">
        <v>0</v>
      </c>
      <c r="AH33" s="4" t="s">
        <v>0</v>
      </c>
      <c r="AI33" s="4" t="s">
        <v>47</v>
      </c>
    </row>
    <row r="34" ht="92.4" customHeight="1" spans="1:35">
      <c r="A34" s="5" t="str">
        <f>HYPERLINK("https://www.patentics.cn/invokexml.do?sx=showpatent_cn&amp;sf=ShowPatent&amp;spn=CN111860815A&amp;sx=showpatent_cn&amp;sv=7d4fa256","CN111860815A")</f>
        <v>CN111860815A</v>
      </c>
      <c r="B34" s="6" t="s">
        <v>207</v>
      </c>
      <c r="D34" s="6" t="s">
        <v>208</v>
      </c>
      <c r="E34" s="6" t="s">
        <v>209</v>
      </c>
      <c r="F34" s="6" t="s">
        <v>39</v>
      </c>
      <c r="G34" s="6" t="s">
        <v>39</v>
      </c>
      <c r="H34" s="6" t="s">
        <v>40</v>
      </c>
      <c r="I34" s="6" t="s">
        <v>40</v>
      </c>
      <c r="J34" s="6" t="s">
        <v>210</v>
      </c>
      <c r="K34" s="6" t="s">
        <v>210</v>
      </c>
      <c r="L34" s="6" t="s">
        <v>211</v>
      </c>
      <c r="M34" s="6" t="s">
        <v>212</v>
      </c>
      <c r="N34" s="6" t="s">
        <v>138</v>
      </c>
      <c r="O34" s="6">
        <v>20</v>
      </c>
      <c r="P34" s="6">
        <v>2</v>
      </c>
      <c r="Q34" s="6">
        <v>9</v>
      </c>
      <c r="R34" s="6">
        <v>16</v>
      </c>
      <c r="S34" s="6" t="s">
        <v>44</v>
      </c>
      <c r="T34" s="6" t="s">
        <v>45</v>
      </c>
      <c r="U34" s="6">
        <v>0</v>
      </c>
      <c r="V34" s="6">
        <v>0</v>
      </c>
      <c r="W34" s="6">
        <v>0</v>
      </c>
      <c r="X34" s="6">
        <v>0</v>
      </c>
      <c r="Y34" s="6">
        <v>0</v>
      </c>
      <c r="Z34" s="6" t="s">
        <v>46</v>
      </c>
      <c r="AA34" s="6">
        <v>0</v>
      </c>
      <c r="AB34" s="6">
        <v>0</v>
      </c>
      <c r="AC34" s="6">
        <v>0</v>
      </c>
      <c r="AD34" s="6">
        <v>0</v>
      </c>
      <c r="AE34" s="6">
        <v>35</v>
      </c>
      <c r="AF34" s="6">
        <v>7</v>
      </c>
      <c r="AG34" s="6" t="s">
        <v>0</v>
      </c>
      <c r="AH34" s="6" t="s">
        <v>0</v>
      </c>
      <c r="AI34" s="6" t="s">
        <v>47</v>
      </c>
    </row>
    <row r="35" ht="92.4" customHeight="1" spans="1:35">
      <c r="A35" s="3" t="str">
        <f>HYPERLINK("https://www.patentics.cn/invokexml.do?sx=showpatent_cn&amp;sf=ShowPatent&amp;spn=CN111860814A&amp;sx=showpatent_cn&amp;sv=758ec63a","CN111860814A")</f>
        <v>CN111860814A</v>
      </c>
      <c r="B35" s="4" t="s">
        <v>213</v>
      </c>
      <c r="D35" s="4" t="s">
        <v>214</v>
      </c>
      <c r="E35" s="4" t="s">
        <v>215</v>
      </c>
      <c r="F35" s="4" t="s">
        <v>39</v>
      </c>
      <c r="G35" s="4" t="s">
        <v>39</v>
      </c>
      <c r="H35" s="4" t="s">
        <v>216</v>
      </c>
      <c r="I35" s="4" t="s">
        <v>217</v>
      </c>
      <c r="J35" s="4" t="s">
        <v>218</v>
      </c>
      <c r="K35" s="4" t="s">
        <v>218</v>
      </c>
      <c r="L35" s="4" t="s">
        <v>211</v>
      </c>
      <c r="M35" s="4" t="s">
        <v>137</v>
      </c>
      <c r="N35" s="4" t="s">
        <v>138</v>
      </c>
      <c r="O35" s="4">
        <v>14</v>
      </c>
      <c r="P35" s="4">
        <v>3</v>
      </c>
      <c r="Q35" s="4">
        <v>14</v>
      </c>
      <c r="R35" s="4">
        <v>11</v>
      </c>
      <c r="S35" s="4" t="s">
        <v>44</v>
      </c>
      <c r="T35" s="4" t="s">
        <v>45</v>
      </c>
      <c r="U35" s="4">
        <v>0</v>
      </c>
      <c r="V35" s="4">
        <v>0</v>
      </c>
      <c r="W35" s="4">
        <v>0</v>
      </c>
      <c r="X35" s="4">
        <v>0</v>
      </c>
      <c r="Y35" s="4">
        <v>0</v>
      </c>
      <c r="Z35" s="4" t="s">
        <v>46</v>
      </c>
      <c r="AA35" s="4">
        <v>0</v>
      </c>
      <c r="AB35" s="4">
        <v>0</v>
      </c>
      <c r="AC35" s="4">
        <v>0</v>
      </c>
      <c r="AD35" s="4">
        <v>0</v>
      </c>
      <c r="AE35" s="4">
        <v>1</v>
      </c>
      <c r="AF35" s="4">
        <v>1</v>
      </c>
      <c r="AG35" s="4" t="s">
        <v>0</v>
      </c>
      <c r="AH35" s="4" t="s">
        <v>0</v>
      </c>
      <c r="AI35" s="4" t="s">
        <v>47</v>
      </c>
    </row>
    <row r="36" ht="92.4" customHeight="1" spans="1:35">
      <c r="A36" s="5" t="str">
        <f>HYPERLINK("https://www.patentics.cn/invokexml.do?sx=showpatent_cn&amp;sf=ShowPatent&amp;spn=CN111860813A&amp;sx=showpatent_cn&amp;sv=066ba6a8","CN111860813A")</f>
        <v>CN111860813A</v>
      </c>
      <c r="B36" s="6" t="s">
        <v>219</v>
      </c>
      <c r="D36" s="6" t="s">
        <v>220</v>
      </c>
      <c r="E36" s="6" t="s">
        <v>221</v>
      </c>
      <c r="F36" s="6" t="s">
        <v>39</v>
      </c>
      <c r="G36" s="6" t="s">
        <v>39</v>
      </c>
      <c r="H36" s="6" t="s">
        <v>222</v>
      </c>
      <c r="I36" s="6" t="s">
        <v>223</v>
      </c>
      <c r="J36" s="6" t="s">
        <v>218</v>
      </c>
      <c r="K36" s="6" t="s">
        <v>218</v>
      </c>
      <c r="L36" s="6" t="s">
        <v>211</v>
      </c>
      <c r="M36" s="6" t="s">
        <v>137</v>
      </c>
      <c r="N36" s="6" t="s">
        <v>138</v>
      </c>
      <c r="O36" s="6">
        <v>26</v>
      </c>
      <c r="P36" s="6">
        <v>5</v>
      </c>
      <c r="Q36" s="6">
        <v>13</v>
      </c>
      <c r="R36" s="6">
        <v>23</v>
      </c>
      <c r="S36" s="6" t="s">
        <v>44</v>
      </c>
      <c r="T36" s="6" t="s">
        <v>45</v>
      </c>
      <c r="U36" s="6">
        <v>0</v>
      </c>
      <c r="V36" s="6">
        <v>0</v>
      </c>
      <c r="W36" s="6">
        <v>0</v>
      </c>
      <c r="X36" s="6">
        <v>0</v>
      </c>
      <c r="Y36" s="6">
        <v>0</v>
      </c>
      <c r="Z36" s="6" t="s">
        <v>46</v>
      </c>
      <c r="AA36" s="6">
        <v>0</v>
      </c>
      <c r="AB36" s="6">
        <v>0</v>
      </c>
      <c r="AC36" s="6">
        <v>0</v>
      </c>
      <c r="AD36" s="6">
        <v>0</v>
      </c>
      <c r="AE36" s="6">
        <v>12</v>
      </c>
      <c r="AF36" s="6">
        <v>5</v>
      </c>
      <c r="AG36" s="6" t="s">
        <v>0</v>
      </c>
      <c r="AH36" s="6" t="s">
        <v>0</v>
      </c>
      <c r="AI36" s="6" t="s">
        <v>47</v>
      </c>
    </row>
    <row r="37" ht="92.4" customHeight="1" spans="1:35">
      <c r="A37" s="3" t="str">
        <f>HYPERLINK("https://www.patentics.cn/invokexml.do?sx=showpatent_cn&amp;sf=ShowPatent&amp;spn=CN111857822A&amp;sx=showpatent_cn&amp;sv=54c9e562","CN111857822A")</f>
        <v>CN111857822A</v>
      </c>
      <c r="B37" s="4" t="s">
        <v>224</v>
      </c>
      <c r="D37" s="4" t="s">
        <v>149</v>
      </c>
      <c r="E37" s="4" t="s">
        <v>225</v>
      </c>
      <c r="F37" s="4" t="s">
        <v>39</v>
      </c>
      <c r="G37" s="4" t="s">
        <v>39</v>
      </c>
      <c r="H37" s="4" t="s">
        <v>151</v>
      </c>
      <c r="I37" s="4" t="s">
        <v>152</v>
      </c>
      <c r="J37" s="4" t="s">
        <v>153</v>
      </c>
      <c r="K37" s="4" t="s">
        <v>153</v>
      </c>
      <c r="L37" s="4" t="s">
        <v>211</v>
      </c>
      <c r="M37" s="4" t="s">
        <v>226</v>
      </c>
      <c r="N37" s="4" t="s">
        <v>64</v>
      </c>
      <c r="O37" s="4">
        <v>17</v>
      </c>
      <c r="P37" s="4">
        <v>3</v>
      </c>
      <c r="Q37" s="4">
        <v>6</v>
      </c>
      <c r="R37" s="4">
        <v>14</v>
      </c>
      <c r="S37" s="4" t="s">
        <v>44</v>
      </c>
      <c r="T37" s="4" t="s">
        <v>45</v>
      </c>
      <c r="U37" s="4">
        <v>0</v>
      </c>
      <c r="V37" s="4">
        <v>0</v>
      </c>
      <c r="W37" s="4">
        <v>0</v>
      </c>
      <c r="X37" s="4">
        <v>0</v>
      </c>
      <c r="Y37" s="4">
        <v>0</v>
      </c>
      <c r="Z37" s="4" t="s">
        <v>46</v>
      </c>
      <c r="AA37" s="4">
        <v>0</v>
      </c>
      <c r="AB37" s="4">
        <v>0</v>
      </c>
      <c r="AC37" s="4">
        <v>0</v>
      </c>
      <c r="AD37" s="4">
        <v>0</v>
      </c>
      <c r="AE37" s="4">
        <v>7</v>
      </c>
      <c r="AF37" s="4">
        <v>6</v>
      </c>
      <c r="AG37" s="4" t="s">
        <v>0</v>
      </c>
      <c r="AH37" s="4" t="s">
        <v>0</v>
      </c>
      <c r="AI37" s="4" t="s">
        <v>47</v>
      </c>
    </row>
    <row r="38" ht="92.4" customHeight="1" spans="1:35">
      <c r="A38" s="5" t="str">
        <f>HYPERLINK("https://www.patentics.cn/invokexml.do?sx=showpatent_cn&amp;sf=ShowPatent&amp;spn=CN111860812A&amp;sx=showpatent_cn&amp;sv=feeec428","CN111860812A")</f>
        <v>CN111860812A</v>
      </c>
      <c r="B38" s="6" t="s">
        <v>227</v>
      </c>
      <c r="D38" s="6" t="s">
        <v>228</v>
      </c>
      <c r="E38" s="6" t="s">
        <v>229</v>
      </c>
      <c r="F38" s="6" t="s">
        <v>39</v>
      </c>
      <c r="G38" s="6" t="s">
        <v>39</v>
      </c>
      <c r="H38" s="6" t="s">
        <v>230</v>
      </c>
      <c r="I38" s="6" t="s">
        <v>152</v>
      </c>
      <c r="J38" s="6" t="s">
        <v>218</v>
      </c>
      <c r="K38" s="6" t="s">
        <v>218</v>
      </c>
      <c r="L38" s="6" t="s">
        <v>211</v>
      </c>
      <c r="M38" s="6" t="s">
        <v>137</v>
      </c>
      <c r="N38" s="6" t="s">
        <v>138</v>
      </c>
      <c r="O38" s="6">
        <v>11</v>
      </c>
      <c r="P38" s="6">
        <v>3</v>
      </c>
      <c r="Q38" s="6">
        <v>4</v>
      </c>
      <c r="R38" s="6">
        <v>17</v>
      </c>
      <c r="S38" s="6" t="s">
        <v>44</v>
      </c>
      <c r="T38" s="6" t="s">
        <v>45</v>
      </c>
      <c r="U38" s="6">
        <v>0</v>
      </c>
      <c r="V38" s="6">
        <v>0</v>
      </c>
      <c r="W38" s="6">
        <v>0</v>
      </c>
      <c r="X38" s="6">
        <v>0</v>
      </c>
      <c r="Y38" s="6">
        <v>0</v>
      </c>
      <c r="Z38" s="6" t="s">
        <v>46</v>
      </c>
      <c r="AA38" s="6">
        <v>0</v>
      </c>
      <c r="AB38" s="6">
        <v>0</v>
      </c>
      <c r="AC38" s="6">
        <v>0</v>
      </c>
      <c r="AD38" s="6">
        <v>0</v>
      </c>
      <c r="AE38" s="6">
        <v>8</v>
      </c>
      <c r="AF38" s="6">
        <v>5</v>
      </c>
      <c r="AG38" s="6" t="s">
        <v>0</v>
      </c>
      <c r="AH38" s="6" t="s">
        <v>0</v>
      </c>
      <c r="AI38" s="6" t="s">
        <v>47</v>
      </c>
    </row>
    <row r="39" ht="92.4" customHeight="1" spans="1:35">
      <c r="A39" s="3" t="str">
        <f>HYPERLINK("https://www.patentics.cn/invokexml.do?sx=showpatent_cn&amp;sf=ShowPatent&amp;spn=CN111860772A&amp;sx=showpatent_cn&amp;sv=4a692655","CN111860772A")</f>
        <v>CN111860772A</v>
      </c>
      <c r="B39" s="4" t="s">
        <v>231</v>
      </c>
      <c r="D39" s="4" t="s">
        <v>232</v>
      </c>
      <c r="E39" s="4" t="s">
        <v>233</v>
      </c>
      <c r="F39" s="4" t="s">
        <v>39</v>
      </c>
      <c r="G39" s="4" t="s">
        <v>39</v>
      </c>
      <c r="H39" s="4" t="s">
        <v>234</v>
      </c>
      <c r="I39" s="4" t="s">
        <v>217</v>
      </c>
      <c r="J39" s="4" t="s">
        <v>218</v>
      </c>
      <c r="K39" s="4" t="s">
        <v>218</v>
      </c>
      <c r="L39" s="4" t="s">
        <v>211</v>
      </c>
      <c r="M39" s="4" t="s">
        <v>235</v>
      </c>
      <c r="N39" s="4" t="s">
        <v>126</v>
      </c>
      <c r="O39" s="4">
        <v>20</v>
      </c>
      <c r="P39" s="4">
        <v>4</v>
      </c>
      <c r="Q39" s="4">
        <v>8</v>
      </c>
      <c r="R39" s="4">
        <v>8</v>
      </c>
      <c r="S39" s="4" t="s">
        <v>44</v>
      </c>
      <c r="T39" s="4" t="s">
        <v>45</v>
      </c>
      <c r="U39" s="4">
        <v>0</v>
      </c>
      <c r="V39" s="4">
        <v>0</v>
      </c>
      <c r="W39" s="4">
        <v>0</v>
      </c>
      <c r="X39" s="4">
        <v>0</v>
      </c>
      <c r="Y39" s="4">
        <v>0</v>
      </c>
      <c r="Z39" s="4" t="s">
        <v>46</v>
      </c>
      <c r="AA39" s="4">
        <v>0</v>
      </c>
      <c r="AB39" s="4">
        <v>0</v>
      </c>
      <c r="AC39" s="4">
        <v>0</v>
      </c>
      <c r="AD39" s="4">
        <v>0</v>
      </c>
      <c r="AE39" s="4">
        <v>2</v>
      </c>
      <c r="AF39" s="4">
        <v>1</v>
      </c>
      <c r="AG39" s="4" t="s">
        <v>0</v>
      </c>
      <c r="AH39" s="4" t="s">
        <v>0</v>
      </c>
      <c r="AI39" s="4" t="s">
        <v>47</v>
      </c>
    </row>
    <row r="40" ht="92.4" customHeight="1" spans="1:35">
      <c r="A40" s="5" t="str">
        <f>HYPERLINK("https://www.patentics.cn/invokexml.do?sx=showpatent_cn&amp;sf=ShowPatent&amp;spn=CN111860811A&amp;sx=showpatent_cn&amp;sv=23aa0fb6","CN111860811A")</f>
        <v>CN111860811A</v>
      </c>
      <c r="B40" s="6" t="s">
        <v>236</v>
      </c>
      <c r="D40" s="6" t="s">
        <v>237</v>
      </c>
      <c r="E40" s="6" t="s">
        <v>238</v>
      </c>
      <c r="F40" s="6" t="s">
        <v>39</v>
      </c>
      <c r="G40" s="6" t="s">
        <v>39</v>
      </c>
      <c r="H40" s="6" t="s">
        <v>239</v>
      </c>
      <c r="I40" s="6" t="s">
        <v>217</v>
      </c>
      <c r="J40" s="6" t="s">
        <v>240</v>
      </c>
      <c r="K40" s="6" t="s">
        <v>240</v>
      </c>
      <c r="L40" s="6" t="s">
        <v>211</v>
      </c>
      <c r="M40" s="6" t="s">
        <v>137</v>
      </c>
      <c r="N40" s="6" t="s">
        <v>138</v>
      </c>
      <c r="O40" s="6">
        <v>18</v>
      </c>
      <c r="P40" s="6">
        <v>3</v>
      </c>
      <c r="Q40" s="6">
        <v>7</v>
      </c>
      <c r="R40" s="6">
        <v>17</v>
      </c>
      <c r="S40" s="6" t="s">
        <v>44</v>
      </c>
      <c r="T40" s="6" t="s">
        <v>45</v>
      </c>
      <c r="U40" s="6">
        <v>0</v>
      </c>
      <c r="V40" s="6">
        <v>0</v>
      </c>
      <c r="W40" s="6">
        <v>0</v>
      </c>
      <c r="X40" s="6">
        <v>0</v>
      </c>
      <c r="Y40" s="6">
        <v>0</v>
      </c>
      <c r="Z40" s="6" t="s">
        <v>46</v>
      </c>
      <c r="AA40" s="6">
        <v>0</v>
      </c>
      <c r="AB40" s="6">
        <v>0</v>
      </c>
      <c r="AC40" s="6">
        <v>0</v>
      </c>
      <c r="AD40" s="6">
        <v>0</v>
      </c>
      <c r="AE40" s="6">
        <v>8</v>
      </c>
      <c r="AF40" s="6">
        <v>5</v>
      </c>
      <c r="AG40" s="6" t="s">
        <v>0</v>
      </c>
      <c r="AH40" s="6" t="s">
        <v>0</v>
      </c>
      <c r="AI40" s="6" t="s">
        <v>47</v>
      </c>
    </row>
    <row r="41" ht="92.4" customHeight="1" spans="1:35">
      <c r="A41" s="3" t="str">
        <f>HYPERLINK("https://www.patentics.cn/invokexml.do?sx=showpatent_cn&amp;sf=ShowPatent&amp;spn=CN111857821A&amp;sx=showpatent_cn&amp;sv=f8a51e91","CN111857821A")</f>
        <v>CN111857821A</v>
      </c>
      <c r="B41" s="4" t="s">
        <v>241</v>
      </c>
      <c r="D41" s="4" t="s">
        <v>242</v>
      </c>
      <c r="E41" s="4" t="s">
        <v>243</v>
      </c>
      <c r="F41" s="4" t="s">
        <v>39</v>
      </c>
      <c r="G41" s="4" t="s">
        <v>39</v>
      </c>
      <c r="H41" s="4" t="s">
        <v>244</v>
      </c>
      <c r="I41" s="4" t="s">
        <v>245</v>
      </c>
      <c r="J41" s="4" t="s">
        <v>246</v>
      </c>
      <c r="K41" s="4" t="s">
        <v>246</v>
      </c>
      <c r="L41" s="4" t="s">
        <v>211</v>
      </c>
      <c r="M41" s="4" t="s">
        <v>226</v>
      </c>
      <c r="N41" s="4" t="s">
        <v>64</v>
      </c>
      <c r="O41" s="4">
        <v>13</v>
      </c>
      <c r="P41" s="4">
        <v>3</v>
      </c>
      <c r="Q41" s="4">
        <v>6</v>
      </c>
      <c r="R41" s="4">
        <v>8</v>
      </c>
      <c r="S41" s="4" t="s">
        <v>44</v>
      </c>
      <c r="T41" s="4" t="s">
        <v>45</v>
      </c>
      <c r="U41" s="4">
        <v>0</v>
      </c>
      <c r="V41" s="4">
        <v>0</v>
      </c>
      <c r="W41" s="4">
        <v>0</v>
      </c>
      <c r="X41" s="4">
        <v>0</v>
      </c>
      <c r="Y41" s="4">
        <v>0</v>
      </c>
      <c r="Z41" s="4" t="s">
        <v>46</v>
      </c>
      <c r="AA41" s="4">
        <v>0</v>
      </c>
      <c r="AB41" s="4">
        <v>0</v>
      </c>
      <c r="AC41" s="4">
        <v>0</v>
      </c>
      <c r="AD41" s="4">
        <v>0</v>
      </c>
      <c r="AE41" s="4">
        <v>5</v>
      </c>
      <c r="AF41" s="4">
        <v>4</v>
      </c>
      <c r="AG41" s="4" t="s">
        <v>0</v>
      </c>
      <c r="AH41" s="4" t="s">
        <v>0</v>
      </c>
      <c r="AI41" s="4" t="s">
        <v>47</v>
      </c>
    </row>
    <row r="42" ht="92.4" customHeight="1" spans="1:35">
      <c r="A42" s="5" t="str">
        <f>HYPERLINK("https://www.patentics.cn/invokexml.do?sx=showpatent_cn&amp;sf=ShowPatent&amp;spn=CN111857820A&amp;sx=showpatent_cn&amp;sv=c6e74034","CN111857820A")</f>
        <v>CN111857820A</v>
      </c>
      <c r="B42" s="6" t="s">
        <v>247</v>
      </c>
      <c r="D42" s="6" t="s">
        <v>248</v>
      </c>
      <c r="E42" s="6" t="s">
        <v>249</v>
      </c>
      <c r="F42" s="6" t="s">
        <v>39</v>
      </c>
      <c r="G42" s="6" t="s">
        <v>39</v>
      </c>
      <c r="H42" s="6" t="s">
        <v>250</v>
      </c>
      <c r="I42" s="6" t="s">
        <v>251</v>
      </c>
      <c r="J42" s="6" t="s">
        <v>246</v>
      </c>
      <c r="K42" s="6" t="s">
        <v>246</v>
      </c>
      <c r="L42" s="6" t="s">
        <v>211</v>
      </c>
      <c r="M42" s="6" t="s">
        <v>226</v>
      </c>
      <c r="N42" s="6" t="s">
        <v>64</v>
      </c>
      <c r="O42" s="6">
        <v>20</v>
      </c>
      <c r="P42" s="6">
        <v>3</v>
      </c>
      <c r="Q42" s="6">
        <v>9</v>
      </c>
      <c r="R42" s="6">
        <v>17</v>
      </c>
      <c r="S42" s="6" t="s">
        <v>44</v>
      </c>
      <c r="T42" s="6" t="s">
        <v>45</v>
      </c>
      <c r="U42" s="6">
        <v>0</v>
      </c>
      <c r="V42" s="6">
        <v>0</v>
      </c>
      <c r="W42" s="6">
        <v>0</v>
      </c>
      <c r="X42" s="6">
        <v>0</v>
      </c>
      <c r="Y42" s="6">
        <v>0</v>
      </c>
      <c r="Z42" s="6" t="s">
        <v>46</v>
      </c>
      <c r="AA42" s="6">
        <v>0</v>
      </c>
      <c r="AB42" s="6">
        <v>0</v>
      </c>
      <c r="AC42" s="6">
        <v>0</v>
      </c>
      <c r="AD42" s="6">
        <v>0</v>
      </c>
      <c r="AE42" s="6">
        <v>9</v>
      </c>
      <c r="AF42" s="6">
        <v>4</v>
      </c>
      <c r="AG42" s="6" t="s">
        <v>0</v>
      </c>
      <c r="AH42" s="6" t="s">
        <v>0</v>
      </c>
      <c r="AI42" s="6" t="s">
        <v>47</v>
      </c>
    </row>
    <row r="43" ht="92.4" customHeight="1" spans="1:35">
      <c r="A43" s="3" t="str">
        <f>HYPERLINK("https://www.patentics.cn/invokexml.do?sx=showpatent_cn&amp;sf=ShowPatent&amp;spn=CN111857819A&amp;sx=showpatent_cn&amp;sv=a08faeea","CN111857819A")</f>
        <v>CN111857819A</v>
      </c>
      <c r="B43" s="4" t="s">
        <v>252</v>
      </c>
      <c r="D43" s="4" t="s">
        <v>248</v>
      </c>
      <c r="E43" s="4" t="s">
        <v>249</v>
      </c>
      <c r="F43" s="4" t="s">
        <v>39</v>
      </c>
      <c r="G43" s="4" t="s">
        <v>39</v>
      </c>
      <c r="H43" s="4" t="s">
        <v>250</v>
      </c>
      <c r="I43" s="4" t="s">
        <v>251</v>
      </c>
      <c r="J43" s="4" t="s">
        <v>246</v>
      </c>
      <c r="K43" s="4" t="s">
        <v>246</v>
      </c>
      <c r="L43" s="4" t="s">
        <v>211</v>
      </c>
      <c r="M43" s="4" t="s">
        <v>226</v>
      </c>
      <c r="N43" s="4" t="s">
        <v>64</v>
      </c>
      <c r="O43" s="4">
        <v>17</v>
      </c>
      <c r="P43" s="4">
        <v>3</v>
      </c>
      <c r="Q43" s="4">
        <v>7</v>
      </c>
      <c r="R43" s="4">
        <v>16</v>
      </c>
      <c r="S43" s="4" t="s">
        <v>44</v>
      </c>
      <c r="T43" s="4" t="s">
        <v>45</v>
      </c>
      <c r="U43" s="4">
        <v>0</v>
      </c>
      <c r="V43" s="4">
        <v>0</v>
      </c>
      <c r="W43" s="4">
        <v>0</v>
      </c>
      <c r="X43" s="4">
        <v>0</v>
      </c>
      <c r="Y43" s="4">
        <v>0</v>
      </c>
      <c r="Z43" s="4" t="s">
        <v>46</v>
      </c>
      <c r="AA43" s="4">
        <v>0</v>
      </c>
      <c r="AB43" s="4">
        <v>0</v>
      </c>
      <c r="AC43" s="4">
        <v>0</v>
      </c>
      <c r="AD43" s="4">
        <v>0</v>
      </c>
      <c r="AE43" s="4">
        <v>9</v>
      </c>
      <c r="AF43" s="4">
        <v>4</v>
      </c>
      <c r="AG43" s="4" t="s">
        <v>0</v>
      </c>
      <c r="AH43" s="4" t="s">
        <v>0</v>
      </c>
      <c r="AI43" s="4" t="s">
        <v>47</v>
      </c>
    </row>
    <row r="44" ht="92.4" customHeight="1" spans="1:35">
      <c r="A44" s="5" t="str">
        <f>HYPERLINK("https://www.patentics.cn/invokexml.do?sx=showpatent_cn&amp;sf=ShowPatent&amp;spn=CN111860808A&amp;sx=showpatent_cn&amp;sv=5809b6a1","CN111860808A")</f>
        <v>CN111860808A</v>
      </c>
      <c r="B44" s="6" t="s">
        <v>253</v>
      </c>
      <c r="D44" s="6" t="s">
        <v>254</v>
      </c>
      <c r="E44" s="6" t="s">
        <v>255</v>
      </c>
      <c r="F44" s="6" t="s">
        <v>39</v>
      </c>
      <c r="G44" s="6" t="s">
        <v>39</v>
      </c>
      <c r="H44" s="6" t="s">
        <v>40</v>
      </c>
      <c r="I44" s="6" t="s">
        <v>40</v>
      </c>
      <c r="J44" s="6" t="s">
        <v>256</v>
      </c>
      <c r="K44" s="6" t="s">
        <v>257</v>
      </c>
      <c r="L44" s="6" t="s">
        <v>211</v>
      </c>
      <c r="M44" s="6" t="s">
        <v>258</v>
      </c>
      <c r="N44" s="6" t="s">
        <v>138</v>
      </c>
      <c r="O44" s="6">
        <v>23</v>
      </c>
      <c r="P44" s="6">
        <v>4</v>
      </c>
      <c r="Q44" s="6">
        <v>0</v>
      </c>
      <c r="R44" s="6">
        <v>15</v>
      </c>
      <c r="S44" s="6" t="s">
        <v>44</v>
      </c>
      <c r="T44" s="6" t="s">
        <v>45</v>
      </c>
      <c r="U44" s="6">
        <v>0</v>
      </c>
      <c r="V44" s="6">
        <v>0</v>
      </c>
      <c r="W44" s="6">
        <v>0</v>
      </c>
      <c r="X44" s="6">
        <v>0</v>
      </c>
      <c r="Y44" s="6">
        <v>0</v>
      </c>
      <c r="Z44" s="6" t="s">
        <v>46</v>
      </c>
      <c r="AA44" s="6">
        <v>0</v>
      </c>
      <c r="AB44" s="6">
        <v>0</v>
      </c>
      <c r="AC44" s="6">
        <v>0</v>
      </c>
      <c r="AD44" s="6">
        <v>0</v>
      </c>
      <c r="AE44" s="6">
        <v>10</v>
      </c>
      <c r="AF44" s="6">
        <v>2</v>
      </c>
      <c r="AG44" s="6" t="s">
        <v>0</v>
      </c>
      <c r="AH44" s="6" t="s">
        <v>0</v>
      </c>
      <c r="AI44" s="6" t="s">
        <v>47</v>
      </c>
    </row>
    <row r="45" ht="92.4" customHeight="1" spans="1:35">
      <c r="A45" s="3" t="str">
        <f>HYPERLINK("https://www.patentics.cn/invokexml.do?sx=showpatent_cn&amp;sf=ShowPatent&amp;spn=CN111860807A&amp;sx=showpatent_cn&amp;sv=2fc85382","CN111860807A")</f>
        <v>CN111860807A</v>
      </c>
      <c r="B45" s="4" t="s">
        <v>259</v>
      </c>
      <c r="D45" s="4" t="s">
        <v>254</v>
      </c>
      <c r="E45" s="4" t="s">
        <v>255</v>
      </c>
      <c r="F45" s="4" t="s">
        <v>39</v>
      </c>
      <c r="G45" s="4" t="s">
        <v>39</v>
      </c>
      <c r="H45" s="4" t="s">
        <v>40</v>
      </c>
      <c r="I45" s="4" t="s">
        <v>40</v>
      </c>
      <c r="J45" s="4" t="s">
        <v>256</v>
      </c>
      <c r="K45" s="4" t="s">
        <v>257</v>
      </c>
      <c r="L45" s="4" t="s">
        <v>211</v>
      </c>
      <c r="M45" s="4" t="s">
        <v>258</v>
      </c>
      <c r="N45" s="4" t="s">
        <v>138</v>
      </c>
      <c r="O45" s="4">
        <v>25</v>
      </c>
      <c r="P45" s="4">
        <v>3</v>
      </c>
      <c r="Q45" s="4">
        <v>0</v>
      </c>
      <c r="R45" s="4">
        <v>10</v>
      </c>
      <c r="S45" s="4" t="s">
        <v>44</v>
      </c>
      <c r="T45" s="4" t="s">
        <v>45</v>
      </c>
      <c r="U45" s="4">
        <v>0</v>
      </c>
      <c r="V45" s="4">
        <v>0</v>
      </c>
      <c r="W45" s="4">
        <v>0</v>
      </c>
      <c r="X45" s="4">
        <v>0</v>
      </c>
      <c r="Y45" s="4">
        <v>0</v>
      </c>
      <c r="Z45" s="4" t="s">
        <v>46</v>
      </c>
      <c r="AA45" s="4">
        <v>0</v>
      </c>
      <c r="AB45" s="4">
        <v>0</v>
      </c>
      <c r="AC45" s="4">
        <v>0</v>
      </c>
      <c r="AD45" s="4">
        <v>0</v>
      </c>
      <c r="AE45" s="4">
        <v>10</v>
      </c>
      <c r="AF45" s="4">
        <v>2</v>
      </c>
      <c r="AG45" s="4" t="s">
        <v>0</v>
      </c>
      <c r="AH45" s="4" t="s">
        <v>0</v>
      </c>
      <c r="AI45" s="4" t="s">
        <v>47</v>
      </c>
    </row>
    <row r="46" ht="92.4" customHeight="1" spans="1:35">
      <c r="A46" s="5" t="str">
        <f>HYPERLINK("https://www.patentics.cn/invokexml.do?sx=showpatent_cn&amp;sf=ShowPatent&amp;spn=CN111860806A&amp;sx=showpatent_cn&amp;sv=a71ae65f","CN111860806A")</f>
        <v>CN111860806A</v>
      </c>
      <c r="B46" s="6" t="s">
        <v>260</v>
      </c>
      <c r="D46" s="6" t="s">
        <v>254</v>
      </c>
      <c r="E46" s="6" t="s">
        <v>255</v>
      </c>
      <c r="F46" s="6" t="s">
        <v>39</v>
      </c>
      <c r="G46" s="6" t="s">
        <v>39</v>
      </c>
      <c r="H46" s="6" t="s">
        <v>40</v>
      </c>
      <c r="I46" s="6" t="s">
        <v>40</v>
      </c>
      <c r="J46" s="6" t="s">
        <v>256</v>
      </c>
      <c r="K46" s="6" t="s">
        <v>257</v>
      </c>
      <c r="L46" s="6" t="s">
        <v>211</v>
      </c>
      <c r="M46" s="6" t="s">
        <v>258</v>
      </c>
      <c r="N46" s="6" t="s">
        <v>138</v>
      </c>
      <c r="O46" s="6">
        <v>11</v>
      </c>
      <c r="P46" s="6">
        <v>2</v>
      </c>
      <c r="Q46" s="6">
        <v>10</v>
      </c>
      <c r="R46" s="6">
        <v>13</v>
      </c>
      <c r="S46" s="6" t="s">
        <v>44</v>
      </c>
      <c r="T46" s="6" t="s">
        <v>45</v>
      </c>
      <c r="U46" s="6">
        <v>0</v>
      </c>
      <c r="V46" s="6">
        <v>0</v>
      </c>
      <c r="W46" s="6">
        <v>0</v>
      </c>
      <c r="X46" s="6">
        <v>0</v>
      </c>
      <c r="Y46" s="6">
        <v>0</v>
      </c>
      <c r="Z46" s="6" t="s">
        <v>46</v>
      </c>
      <c r="AA46" s="6">
        <v>0</v>
      </c>
      <c r="AB46" s="6">
        <v>0</v>
      </c>
      <c r="AC46" s="6">
        <v>0</v>
      </c>
      <c r="AD46" s="6">
        <v>0</v>
      </c>
      <c r="AE46" s="6">
        <v>10</v>
      </c>
      <c r="AF46" s="6">
        <v>2</v>
      </c>
      <c r="AG46" s="6" t="s">
        <v>0</v>
      </c>
      <c r="AH46" s="6" t="s">
        <v>0</v>
      </c>
      <c r="AI46" s="6" t="s">
        <v>47</v>
      </c>
    </row>
    <row r="47" ht="92.4" customHeight="1" spans="1:35">
      <c r="A47" s="3" t="str">
        <f>HYPERLINK("https://www.patentics.cn/invokexml.do?sx=showpatent_cn&amp;sf=ShowPatent&amp;spn=CN111860805A&amp;sx=showpatent_cn&amp;sv=e1c45b23","CN111860805A")</f>
        <v>CN111860805A</v>
      </c>
      <c r="B47" s="4" t="s">
        <v>261</v>
      </c>
      <c r="D47" s="4" t="s">
        <v>254</v>
      </c>
      <c r="E47" s="4" t="s">
        <v>255</v>
      </c>
      <c r="F47" s="4" t="s">
        <v>39</v>
      </c>
      <c r="G47" s="4" t="s">
        <v>39</v>
      </c>
      <c r="H47" s="4" t="s">
        <v>40</v>
      </c>
      <c r="I47" s="4" t="s">
        <v>40</v>
      </c>
      <c r="J47" s="4" t="s">
        <v>256</v>
      </c>
      <c r="K47" s="4" t="s">
        <v>257</v>
      </c>
      <c r="L47" s="4" t="s">
        <v>211</v>
      </c>
      <c r="M47" s="4" t="s">
        <v>258</v>
      </c>
      <c r="N47" s="4" t="s">
        <v>138</v>
      </c>
      <c r="O47" s="4">
        <v>25</v>
      </c>
      <c r="P47" s="4">
        <v>4</v>
      </c>
      <c r="Q47" s="4">
        <v>0</v>
      </c>
      <c r="R47" s="4">
        <v>19</v>
      </c>
      <c r="S47" s="4" t="s">
        <v>44</v>
      </c>
      <c r="T47" s="4" t="s">
        <v>45</v>
      </c>
      <c r="U47" s="4">
        <v>0</v>
      </c>
      <c r="V47" s="4">
        <v>0</v>
      </c>
      <c r="W47" s="4">
        <v>0</v>
      </c>
      <c r="X47" s="4">
        <v>0</v>
      </c>
      <c r="Y47" s="4">
        <v>0</v>
      </c>
      <c r="Z47" s="4" t="s">
        <v>46</v>
      </c>
      <c r="AA47" s="4">
        <v>0</v>
      </c>
      <c r="AB47" s="4">
        <v>0</v>
      </c>
      <c r="AC47" s="4">
        <v>0</v>
      </c>
      <c r="AD47" s="4">
        <v>0</v>
      </c>
      <c r="AE47" s="4">
        <v>10</v>
      </c>
      <c r="AF47" s="4">
        <v>2</v>
      </c>
      <c r="AG47" s="4" t="s">
        <v>0</v>
      </c>
      <c r="AH47" s="4" t="s">
        <v>0</v>
      </c>
      <c r="AI47" s="4" t="s">
        <v>47</v>
      </c>
    </row>
    <row r="48" ht="92.4" customHeight="1" spans="1:35">
      <c r="A48" s="5" t="str">
        <f>HYPERLINK("https://www.patentics.cn/invokexml.do?sx=showpatent_cn&amp;sf=ShowPatent&amp;spn=CN111860804A&amp;sx=showpatent_cn&amp;sv=91cfc045","CN111860804A")</f>
        <v>CN111860804A</v>
      </c>
      <c r="B48" s="6" t="s">
        <v>262</v>
      </c>
      <c r="D48" s="6" t="s">
        <v>254</v>
      </c>
      <c r="E48" s="6" t="s">
        <v>255</v>
      </c>
      <c r="F48" s="6" t="s">
        <v>39</v>
      </c>
      <c r="G48" s="6" t="s">
        <v>39</v>
      </c>
      <c r="H48" s="6" t="s">
        <v>40</v>
      </c>
      <c r="I48" s="6" t="s">
        <v>40</v>
      </c>
      <c r="J48" s="6" t="s">
        <v>256</v>
      </c>
      <c r="K48" s="6" t="s">
        <v>257</v>
      </c>
      <c r="L48" s="6" t="s">
        <v>211</v>
      </c>
      <c r="M48" s="6" t="s">
        <v>258</v>
      </c>
      <c r="N48" s="6" t="s">
        <v>138</v>
      </c>
      <c r="O48" s="6">
        <v>13</v>
      </c>
      <c r="P48" s="6">
        <v>3</v>
      </c>
      <c r="Q48" s="6">
        <v>0</v>
      </c>
      <c r="R48" s="6">
        <v>8</v>
      </c>
      <c r="S48" s="6" t="s">
        <v>44</v>
      </c>
      <c r="T48" s="6" t="s">
        <v>45</v>
      </c>
      <c r="U48" s="6">
        <v>0</v>
      </c>
      <c r="V48" s="6">
        <v>0</v>
      </c>
      <c r="W48" s="6">
        <v>0</v>
      </c>
      <c r="X48" s="6">
        <v>0</v>
      </c>
      <c r="Y48" s="6">
        <v>0</v>
      </c>
      <c r="Z48" s="6" t="s">
        <v>46</v>
      </c>
      <c r="AA48" s="6">
        <v>0</v>
      </c>
      <c r="AB48" s="6">
        <v>0</v>
      </c>
      <c r="AC48" s="6">
        <v>0</v>
      </c>
      <c r="AD48" s="6">
        <v>0</v>
      </c>
      <c r="AE48" s="6">
        <v>10</v>
      </c>
      <c r="AF48" s="6">
        <v>2</v>
      </c>
      <c r="AG48" s="6" t="s">
        <v>0</v>
      </c>
      <c r="AH48" s="6" t="s">
        <v>0</v>
      </c>
      <c r="AI48" s="6" t="s">
        <v>47</v>
      </c>
    </row>
    <row r="49" ht="92.4" customHeight="1" spans="1:35">
      <c r="A49" s="3" t="str">
        <f>HYPERLINK("https://www.patentics.cn/invokexml.do?sx=showpatent_cn&amp;sf=ShowPatent&amp;spn=CN111860803A&amp;sx=showpatent_cn&amp;sv=0d163d20","CN111860803A")</f>
        <v>CN111860803A</v>
      </c>
      <c r="B49" s="4" t="s">
        <v>263</v>
      </c>
      <c r="D49" s="4" t="s">
        <v>254</v>
      </c>
      <c r="E49" s="4" t="s">
        <v>255</v>
      </c>
      <c r="F49" s="4" t="s">
        <v>39</v>
      </c>
      <c r="G49" s="4" t="s">
        <v>39</v>
      </c>
      <c r="H49" s="4" t="s">
        <v>40</v>
      </c>
      <c r="I49" s="4" t="s">
        <v>40</v>
      </c>
      <c r="J49" s="4" t="s">
        <v>256</v>
      </c>
      <c r="K49" s="4" t="s">
        <v>257</v>
      </c>
      <c r="L49" s="4" t="s">
        <v>211</v>
      </c>
      <c r="M49" s="4" t="s">
        <v>258</v>
      </c>
      <c r="N49" s="4" t="s">
        <v>138</v>
      </c>
      <c r="O49" s="4">
        <v>12</v>
      </c>
      <c r="P49" s="4">
        <v>4</v>
      </c>
      <c r="Q49" s="4">
        <v>2</v>
      </c>
      <c r="R49" s="4">
        <v>16</v>
      </c>
      <c r="S49" s="4" t="s">
        <v>44</v>
      </c>
      <c r="T49" s="4" t="s">
        <v>45</v>
      </c>
      <c r="U49" s="4">
        <v>0</v>
      </c>
      <c r="V49" s="4">
        <v>0</v>
      </c>
      <c r="W49" s="4">
        <v>0</v>
      </c>
      <c r="X49" s="4">
        <v>0</v>
      </c>
      <c r="Y49" s="4">
        <v>0</v>
      </c>
      <c r="Z49" s="4" t="s">
        <v>46</v>
      </c>
      <c r="AA49" s="4">
        <v>0</v>
      </c>
      <c r="AB49" s="4">
        <v>0</v>
      </c>
      <c r="AC49" s="4">
        <v>0</v>
      </c>
      <c r="AD49" s="4">
        <v>0</v>
      </c>
      <c r="AE49" s="4">
        <v>10</v>
      </c>
      <c r="AF49" s="4">
        <v>2</v>
      </c>
      <c r="AG49" s="4" t="s">
        <v>0</v>
      </c>
      <c r="AH49" s="4" t="s">
        <v>0</v>
      </c>
      <c r="AI49" s="4" t="s">
        <v>47</v>
      </c>
    </row>
    <row r="50" ht="92.4" customHeight="1" spans="1:35">
      <c r="A50" s="5" t="str">
        <f>HYPERLINK("https://www.patentics.cn/invokexml.do?sx=showpatent_cn&amp;sf=ShowPatent&amp;spn=CN111860799A&amp;sx=showpatent_cn&amp;sv=51466ea4","CN111860799A")</f>
        <v>CN111860799A</v>
      </c>
      <c r="B50" s="6" t="s">
        <v>264</v>
      </c>
      <c r="D50" s="6" t="s">
        <v>265</v>
      </c>
      <c r="E50" s="6" t="s">
        <v>266</v>
      </c>
      <c r="F50" s="6" t="s">
        <v>39</v>
      </c>
      <c r="G50" s="6" t="s">
        <v>39</v>
      </c>
      <c r="H50" s="6" t="s">
        <v>40</v>
      </c>
      <c r="I50" s="6" t="s">
        <v>40</v>
      </c>
      <c r="J50" s="6" t="s">
        <v>256</v>
      </c>
      <c r="K50" s="6" t="s">
        <v>267</v>
      </c>
      <c r="L50" s="6" t="s">
        <v>211</v>
      </c>
      <c r="M50" s="6" t="s">
        <v>258</v>
      </c>
      <c r="N50" s="6" t="s">
        <v>138</v>
      </c>
      <c r="O50" s="6">
        <v>10</v>
      </c>
      <c r="P50" s="6">
        <v>1</v>
      </c>
      <c r="Q50" s="6">
        <v>0</v>
      </c>
      <c r="R50" s="6">
        <v>20</v>
      </c>
      <c r="S50" s="6" t="s">
        <v>44</v>
      </c>
      <c r="T50" s="6" t="s">
        <v>45</v>
      </c>
      <c r="U50" s="6">
        <v>0</v>
      </c>
      <c r="V50" s="6">
        <v>0</v>
      </c>
      <c r="W50" s="6">
        <v>0</v>
      </c>
      <c r="X50" s="6">
        <v>0</v>
      </c>
      <c r="Y50" s="6">
        <v>0</v>
      </c>
      <c r="Z50" s="6" t="s">
        <v>46</v>
      </c>
      <c r="AA50" s="6">
        <v>0</v>
      </c>
      <c r="AB50" s="6">
        <v>0</v>
      </c>
      <c r="AC50" s="6">
        <v>0</v>
      </c>
      <c r="AD50" s="6">
        <v>0</v>
      </c>
      <c r="AE50" s="6">
        <v>10</v>
      </c>
      <c r="AF50" s="6">
        <v>2</v>
      </c>
      <c r="AG50" s="6" t="s">
        <v>0</v>
      </c>
      <c r="AH50" s="6" t="s">
        <v>0</v>
      </c>
      <c r="AI50" s="6" t="s">
        <v>47</v>
      </c>
    </row>
    <row r="51" ht="92.4" customHeight="1" spans="1:35">
      <c r="A51" s="3" t="str">
        <f>HYPERLINK("https://www.patentics.cn/invokexml.do?sx=showpatent_cn&amp;sf=ShowPatent&amp;spn=CN111860798A&amp;sx=showpatent_cn&amp;sv=63420824","CN111860798A")</f>
        <v>CN111860798A</v>
      </c>
      <c r="B51" s="4" t="s">
        <v>268</v>
      </c>
      <c r="D51" s="4" t="s">
        <v>173</v>
      </c>
      <c r="E51" s="4" t="s">
        <v>269</v>
      </c>
      <c r="F51" s="4" t="s">
        <v>39</v>
      </c>
      <c r="G51" s="4" t="s">
        <v>39</v>
      </c>
      <c r="H51" s="4" t="s">
        <v>40</v>
      </c>
      <c r="I51" s="4" t="s">
        <v>40</v>
      </c>
      <c r="J51" s="4" t="s">
        <v>256</v>
      </c>
      <c r="K51" s="4" t="s">
        <v>267</v>
      </c>
      <c r="L51" s="4" t="s">
        <v>211</v>
      </c>
      <c r="M51" s="4" t="s">
        <v>258</v>
      </c>
      <c r="N51" s="4" t="s">
        <v>138</v>
      </c>
      <c r="O51" s="4">
        <v>10</v>
      </c>
      <c r="P51" s="4">
        <v>4</v>
      </c>
      <c r="Q51" s="4">
        <v>7</v>
      </c>
      <c r="R51" s="4">
        <v>9</v>
      </c>
      <c r="S51" s="4" t="s">
        <v>44</v>
      </c>
      <c r="T51" s="4" t="s">
        <v>45</v>
      </c>
      <c r="U51" s="4">
        <v>0</v>
      </c>
      <c r="V51" s="4">
        <v>0</v>
      </c>
      <c r="W51" s="4">
        <v>0</v>
      </c>
      <c r="X51" s="4">
        <v>0</v>
      </c>
      <c r="Y51" s="4">
        <v>0</v>
      </c>
      <c r="Z51" s="4" t="s">
        <v>46</v>
      </c>
      <c r="AA51" s="4">
        <v>0</v>
      </c>
      <c r="AB51" s="4">
        <v>0</v>
      </c>
      <c r="AC51" s="4">
        <v>0</v>
      </c>
      <c r="AD51" s="4">
        <v>0</v>
      </c>
      <c r="AE51" s="4">
        <v>10</v>
      </c>
      <c r="AF51" s="4">
        <v>2</v>
      </c>
      <c r="AG51" s="4" t="s">
        <v>0</v>
      </c>
      <c r="AH51" s="4" t="s">
        <v>0</v>
      </c>
      <c r="AI51" s="4" t="s">
        <v>47</v>
      </c>
    </row>
    <row r="52" ht="92.4" customHeight="1" spans="1:35">
      <c r="A52" s="5" t="str">
        <f>HYPERLINK("https://www.patentics.cn/invokexml.do?sx=showpatent_cn&amp;sf=ShowPatent&amp;spn=CN111860797A&amp;sx=showpatent_cn&amp;sv=87e32660","CN111860797A")</f>
        <v>CN111860797A</v>
      </c>
      <c r="B52" s="6" t="s">
        <v>270</v>
      </c>
      <c r="D52" s="6" t="s">
        <v>265</v>
      </c>
      <c r="E52" s="6" t="s">
        <v>266</v>
      </c>
      <c r="F52" s="6" t="s">
        <v>39</v>
      </c>
      <c r="G52" s="6" t="s">
        <v>39</v>
      </c>
      <c r="H52" s="6" t="s">
        <v>40</v>
      </c>
      <c r="I52" s="6" t="s">
        <v>40</v>
      </c>
      <c r="J52" s="6" t="s">
        <v>256</v>
      </c>
      <c r="K52" s="6" t="s">
        <v>267</v>
      </c>
      <c r="L52" s="6" t="s">
        <v>211</v>
      </c>
      <c r="M52" s="6" t="s">
        <v>258</v>
      </c>
      <c r="N52" s="6" t="s">
        <v>138</v>
      </c>
      <c r="O52" s="6">
        <v>10</v>
      </c>
      <c r="P52" s="6">
        <v>1</v>
      </c>
      <c r="Q52" s="6">
        <v>0</v>
      </c>
      <c r="R52" s="6">
        <v>13</v>
      </c>
      <c r="S52" s="6" t="s">
        <v>44</v>
      </c>
      <c r="T52" s="6" t="s">
        <v>45</v>
      </c>
      <c r="U52" s="6">
        <v>0</v>
      </c>
      <c r="V52" s="6">
        <v>0</v>
      </c>
      <c r="W52" s="6">
        <v>0</v>
      </c>
      <c r="X52" s="6">
        <v>0</v>
      </c>
      <c r="Y52" s="6">
        <v>0</v>
      </c>
      <c r="Z52" s="6" t="s">
        <v>46</v>
      </c>
      <c r="AA52" s="6">
        <v>0</v>
      </c>
      <c r="AB52" s="6">
        <v>0</v>
      </c>
      <c r="AC52" s="6">
        <v>0</v>
      </c>
      <c r="AD52" s="6">
        <v>0</v>
      </c>
      <c r="AE52" s="6">
        <v>10</v>
      </c>
      <c r="AF52" s="6">
        <v>2</v>
      </c>
      <c r="AG52" s="6" t="s">
        <v>0</v>
      </c>
      <c r="AH52" s="6" t="s">
        <v>0</v>
      </c>
      <c r="AI52" s="6" t="s">
        <v>47</v>
      </c>
    </row>
    <row r="53" ht="92.4" customHeight="1" spans="1:35">
      <c r="A53" s="3" t="str">
        <f>HYPERLINK("https://www.patentics.cn/invokexml.do?sx=showpatent_cn&amp;sf=ShowPatent&amp;spn=CN111860825A&amp;sx=showpatent_cn&amp;sv=9048bbea","CN111860825A")</f>
        <v>CN111860825A</v>
      </c>
      <c r="B53" s="4" t="s">
        <v>271</v>
      </c>
      <c r="D53" s="4" t="s">
        <v>272</v>
      </c>
      <c r="E53" s="4" t="s">
        <v>273</v>
      </c>
      <c r="F53" s="4" t="s">
        <v>39</v>
      </c>
      <c r="G53" s="4" t="s">
        <v>39</v>
      </c>
      <c r="H53" s="4" t="s">
        <v>40</v>
      </c>
      <c r="I53" s="4" t="s">
        <v>40</v>
      </c>
      <c r="J53" s="4" t="s">
        <v>0</v>
      </c>
      <c r="K53" s="4" t="s">
        <v>274</v>
      </c>
      <c r="L53" s="4" t="s">
        <v>211</v>
      </c>
      <c r="M53" s="4" t="s">
        <v>99</v>
      </c>
      <c r="N53" s="4" t="s">
        <v>99</v>
      </c>
      <c r="O53" s="4">
        <v>10</v>
      </c>
      <c r="P53" s="4">
        <v>2</v>
      </c>
      <c r="Q53" s="4">
        <v>8</v>
      </c>
      <c r="R53" s="4">
        <v>6</v>
      </c>
      <c r="S53" s="4" t="s">
        <v>44</v>
      </c>
      <c r="T53" s="4" t="s">
        <v>45</v>
      </c>
      <c r="U53" s="4">
        <v>0</v>
      </c>
      <c r="V53" s="4">
        <v>0</v>
      </c>
      <c r="W53" s="4">
        <v>0</v>
      </c>
      <c r="X53" s="4">
        <v>0</v>
      </c>
      <c r="Y53" s="4">
        <v>0</v>
      </c>
      <c r="Z53" s="4" t="s">
        <v>46</v>
      </c>
      <c r="AA53" s="4">
        <v>0</v>
      </c>
      <c r="AB53" s="4">
        <v>0</v>
      </c>
      <c r="AC53" s="4">
        <v>0</v>
      </c>
      <c r="AD53" s="4">
        <v>0</v>
      </c>
      <c r="AE53" s="4">
        <v>0</v>
      </c>
      <c r="AF53" s="4">
        <v>0</v>
      </c>
      <c r="AG53" s="4" t="s">
        <v>0</v>
      </c>
      <c r="AH53" s="4" t="s">
        <v>0</v>
      </c>
      <c r="AI53" s="4" t="s">
        <v>47</v>
      </c>
    </row>
    <row r="54" ht="92.4" customHeight="1" spans="1:35">
      <c r="A54" s="5" t="str">
        <f>HYPERLINK("https://www.patentics.cn/invokexml.do?sx=showpatent_cn&amp;sf=ShowPatent&amp;spn=CN111860824A&amp;sx=showpatent_cn&amp;sv=94331003","CN111860824A")</f>
        <v>CN111860824A</v>
      </c>
      <c r="B54" s="6" t="s">
        <v>275</v>
      </c>
      <c r="D54" s="6" t="s">
        <v>272</v>
      </c>
      <c r="E54" s="6" t="s">
        <v>276</v>
      </c>
      <c r="F54" s="6" t="s">
        <v>39</v>
      </c>
      <c r="G54" s="6" t="s">
        <v>39</v>
      </c>
      <c r="H54" s="6" t="s">
        <v>40</v>
      </c>
      <c r="I54" s="6" t="s">
        <v>40</v>
      </c>
      <c r="J54" s="6" t="s">
        <v>0</v>
      </c>
      <c r="K54" s="6" t="s">
        <v>274</v>
      </c>
      <c r="L54" s="6" t="s">
        <v>211</v>
      </c>
      <c r="M54" s="6" t="s">
        <v>99</v>
      </c>
      <c r="N54" s="6" t="s">
        <v>99</v>
      </c>
      <c r="O54" s="6">
        <v>10</v>
      </c>
      <c r="P54" s="6">
        <v>2</v>
      </c>
      <c r="Q54" s="6">
        <v>8</v>
      </c>
      <c r="R54" s="6">
        <v>7</v>
      </c>
      <c r="S54" s="6" t="s">
        <v>44</v>
      </c>
      <c r="T54" s="6" t="s">
        <v>45</v>
      </c>
      <c r="U54" s="6">
        <v>0</v>
      </c>
      <c r="V54" s="6">
        <v>0</v>
      </c>
      <c r="W54" s="6">
        <v>0</v>
      </c>
      <c r="X54" s="6">
        <v>0</v>
      </c>
      <c r="Y54" s="6">
        <v>0</v>
      </c>
      <c r="Z54" s="6" t="s">
        <v>46</v>
      </c>
      <c r="AA54" s="6">
        <v>0</v>
      </c>
      <c r="AB54" s="6">
        <v>0</v>
      </c>
      <c r="AC54" s="6">
        <v>0</v>
      </c>
      <c r="AD54" s="6">
        <v>0</v>
      </c>
      <c r="AE54" s="6">
        <v>0</v>
      </c>
      <c r="AF54" s="6">
        <v>0</v>
      </c>
      <c r="AG54" s="6" t="s">
        <v>0</v>
      </c>
      <c r="AH54" s="6" t="s">
        <v>0</v>
      </c>
      <c r="AI54" s="6" t="s">
        <v>47</v>
      </c>
    </row>
    <row r="55" ht="92.4" customHeight="1" spans="1:35">
      <c r="A55" s="3" t="str">
        <f>HYPERLINK("https://www.patentics.cn/invokexml.do?sx=showpatent_cn&amp;sf=ShowPatent&amp;spn=CN111867244A&amp;sx=showpatent_cn&amp;sv=62f917b4","CN111867244A")</f>
        <v>CN111867244A</v>
      </c>
      <c r="B55" s="4" t="s">
        <v>277</v>
      </c>
      <c r="D55" s="4" t="s">
        <v>278</v>
      </c>
      <c r="E55" s="4" t="s">
        <v>279</v>
      </c>
      <c r="F55" s="4" t="s">
        <v>39</v>
      </c>
      <c r="G55" s="4" t="s">
        <v>39</v>
      </c>
      <c r="H55" s="4" t="s">
        <v>40</v>
      </c>
      <c r="I55" s="4" t="s">
        <v>40</v>
      </c>
      <c r="J55" s="4" t="s">
        <v>0</v>
      </c>
      <c r="K55" s="4" t="s">
        <v>280</v>
      </c>
      <c r="L55" s="4" t="s">
        <v>211</v>
      </c>
      <c r="M55" s="4" t="s">
        <v>281</v>
      </c>
      <c r="N55" s="4" t="s">
        <v>282</v>
      </c>
      <c r="O55" s="4">
        <v>10</v>
      </c>
      <c r="P55" s="4">
        <v>3</v>
      </c>
      <c r="Q55" s="4">
        <v>0</v>
      </c>
      <c r="R55" s="4">
        <v>9</v>
      </c>
      <c r="S55" s="4" t="s">
        <v>44</v>
      </c>
      <c r="T55" s="4" t="s">
        <v>45</v>
      </c>
      <c r="U55" s="4">
        <v>0</v>
      </c>
      <c r="V55" s="4">
        <v>0</v>
      </c>
      <c r="W55" s="4">
        <v>0</v>
      </c>
      <c r="X55" s="4">
        <v>0</v>
      </c>
      <c r="Y55" s="4">
        <v>0</v>
      </c>
      <c r="Z55" s="4" t="s">
        <v>46</v>
      </c>
      <c r="AA55" s="4">
        <v>0</v>
      </c>
      <c r="AB55" s="4">
        <v>0</v>
      </c>
      <c r="AC55" s="4">
        <v>0</v>
      </c>
      <c r="AD55" s="4">
        <v>0</v>
      </c>
      <c r="AE55" s="4">
        <v>0</v>
      </c>
      <c r="AF55" s="4">
        <v>0</v>
      </c>
      <c r="AG55" s="4" t="s">
        <v>0</v>
      </c>
      <c r="AH55" s="4" t="s">
        <v>0</v>
      </c>
      <c r="AI55" s="4" t="s">
        <v>47</v>
      </c>
    </row>
    <row r="56" ht="92.4" customHeight="1" spans="1:35">
      <c r="A56" s="5" t="str">
        <f>HYPERLINK("https://www.patentics.cn/invokexml.do?sx=showpatent_cn&amp;sf=ShowPatent&amp;spn=CN211792570U&amp;sx=showpatent_cn&amp;sv=2051c8e0","CN211792570U")</f>
        <v>CN211792570U</v>
      </c>
      <c r="B56" s="6" t="s">
        <v>283</v>
      </c>
      <c r="D56" s="6" t="s">
        <v>284</v>
      </c>
      <c r="E56" s="6" t="s">
        <v>285</v>
      </c>
      <c r="F56" s="6" t="s">
        <v>39</v>
      </c>
      <c r="G56" s="6" t="s">
        <v>39</v>
      </c>
      <c r="H56" s="6" t="s">
        <v>40</v>
      </c>
      <c r="I56" s="6" t="s">
        <v>40</v>
      </c>
      <c r="J56" s="6" t="s">
        <v>0</v>
      </c>
      <c r="K56" s="6" t="s">
        <v>286</v>
      </c>
      <c r="L56" s="6" t="s">
        <v>287</v>
      </c>
      <c r="M56" s="6" t="s">
        <v>288</v>
      </c>
      <c r="N56" s="6" t="s">
        <v>289</v>
      </c>
      <c r="O56" s="6">
        <v>12</v>
      </c>
      <c r="P56" s="6">
        <v>2</v>
      </c>
      <c r="Q56" s="6">
        <v>0</v>
      </c>
      <c r="R56" s="6">
        <v>14</v>
      </c>
      <c r="S56" s="6" t="s">
        <v>55</v>
      </c>
      <c r="T56" s="6" t="s">
        <v>45</v>
      </c>
      <c r="U56" s="6">
        <v>0</v>
      </c>
      <c r="V56" s="6">
        <v>0</v>
      </c>
      <c r="W56" s="6">
        <v>0</v>
      </c>
      <c r="X56" s="6">
        <v>0</v>
      </c>
      <c r="Y56" s="6">
        <v>0</v>
      </c>
      <c r="Z56" s="6" t="s">
        <v>46</v>
      </c>
      <c r="AA56" s="6">
        <v>0</v>
      </c>
      <c r="AB56" s="6">
        <v>0</v>
      </c>
      <c r="AC56" s="6">
        <v>0</v>
      </c>
      <c r="AD56" s="6">
        <v>0</v>
      </c>
      <c r="AE56" s="6">
        <v>0</v>
      </c>
      <c r="AF56" s="6">
        <v>0</v>
      </c>
      <c r="AG56" s="6" t="s">
        <v>0</v>
      </c>
      <c r="AH56" s="6" t="s">
        <v>0</v>
      </c>
      <c r="AI56" s="6" t="s">
        <v>56</v>
      </c>
    </row>
    <row r="57" ht="92.4" customHeight="1" spans="1:35">
      <c r="A57" s="3" t="str">
        <f>HYPERLINK("https://www.patentics.cn/invokexml.do?sx=showpatent_cn&amp;sf=ShowPatent&amp;spn=CN211792592U&amp;sx=showpatent_cn&amp;sv=0c9885a0","CN211792592U")</f>
        <v>CN211792592U</v>
      </c>
      <c r="B57" s="4" t="s">
        <v>290</v>
      </c>
      <c r="D57" s="4" t="s">
        <v>291</v>
      </c>
      <c r="E57" s="4" t="s">
        <v>292</v>
      </c>
      <c r="F57" s="4" t="s">
        <v>39</v>
      </c>
      <c r="G57" s="4" t="s">
        <v>39</v>
      </c>
      <c r="H57" s="4" t="s">
        <v>40</v>
      </c>
      <c r="I57" s="4" t="s">
        <v>40</v>
      </c>
      <c r="J57" s="4" t="s">
        <v>0</v>
      </c>
      <c r="K57" s="4" t="s">
        <v>286</v>
      </c>
      <c r="L57" s="4" t="s">
        <v>287</v>
      </c>
      <c r="M57" s="4" t="s">
        <v>293</v>
      </c>
      <c r="N57" s="4" t="s">
        <v>165</v>
      </c>
      <c r="O57" s="4">
        <v>14</v>
      </c>
      <c r="P57" s="4">
        <v>3</v>
      </c>
      <c r="Q57" s="4">
        <v>0</v>
      </c>
      <c r="R57" s="4">
        <v>9</v>
      </c>
      <c r="S57" s="4" t="s">
        <v>55</v>
      </c>
      <c r="T57" s="4" t="s">
        <v>45</v>
      </c>
      <c r="U57" s="4">
        <v>0</v>
      </c>
      <c r="V57" s="4">
        <v>0</v>
      </c>
      <c r="W57" s="4">
        <v>0</v>
      </c>
      <c r="X57" s="4">
        <v>0</v>
      </c>
      <c r="Y57" s="4">
        <v>0</v>
      </c>
      <c r="Z57" s="4" t="s">
        <v>46</v>
      </c>
      <c r="AA57" s="4">
        <v>0</v>
      </c>
      <c r="AB57" s="4">
        <v>0</v>
      </c>
      <c r="AC57" s="4">
        <v>0</v>
      </c>
      <c r="AD57" s="4">
        <v>0</v>
      </c>
      <c r="AE57" s="4">
        <v>0</v>
      </c>
      <c r="AF57" s="4">
        <v>0</v>
      </c>
      <c r="AG57" s="4" t="s">
        <v>0</v>
      </c>
      <c r="AH57" s="4" t="s">
        <v>0</v>
      </c>
      <c r="AI57" s="4" t="s">
        <v>56</v>
      </c>
    </row>
    <row r="58" ht="92.4" customHeight="1" spans="1:35">
      <c r="A58" s="5" t="str">
        <f>HYPERLINK("https://www.patentics.cn/invokexml.do?sx=showpatent_cn&amp;sf=ShowPatent&amp;spn=CN111832739A&amp;sx=showpatent_cn&amp;sv=cf5558bb","CN111832739A")</f>
        <v>CN111832739A</v>
      </c>
      <c r="B58" s="6" t="s">
        <v>294</v>
      </c>
      <c r="D58" s="6" t="s">
        <v>272</v>
      </c>
      <c r="E58" s="6" t="s">
        <v>295</v>
      </c>
      <c r="F58" s="6" t="s">
        <v>39</v>
      </c>
      <c r="G58" s="6" t="s">
        <v>39</v>
      </c>
      <c r="H58" s="6" t="s">
        <v>40</v>
      </c>
      <c r="I58" s="6" t="s">
        <v>40</v>
      </c>
      <c r="J58" s="6" t="s">
        <v>296</v>
      </c>
      <c r="K58" s="6" t="s">
        <v>297</v>
      </c>
      <c r="L58" s="6" t="s">
        <v>287</v>
      </c>
      <c r="M58" s="6" t="s">
        <v>298</v>
      </c>
      <c r="N58" s="6" t="s">
        <v>68</v>
      </c>
      <c r="O58" s="6">
        <v>10</v>
      </c>
      <c r="P58" s="6">
        <v>1</v>
      </c>
      <c r="Q58" s="6">
        <v>10</v>
      </c>
      <c r="R58" s="6">
        <v>13</v>
      </c>
      <c r="S58" s="6" t="s">
        <v>44</v>
      </c>
      <c r="T58" s="6" t="s">
        <v>45</v>
      </c>
      <c r="U58" s="6">
        <v>0</v>
      </c>
      <c r="V58" s="6">
        <v>0</v>
      </c>
      <c r="W58" s="6">
        <v>0</v>
      </c>
      <c r="X58" s="6">
        <v>0</v>
      </c>
      <c r="Y58" s="6">
        <v>0</v>
      </c>
      <c r="Z58" s="6" t="s">
        <v>46</v>
      </c>
      <c r="AA58" s="6">
        <v>0</v>
      </c>
      <c r="AB58" s="6">
        <v>0</v>
      </c>
      <c r="AC58" s="6">
        <v>0</v>
      </c>
      <c r="AD58" s="6">
        <v>0</v>
      </c>
      <c r="AE58" s="6">
        <v>19</v>
      </c>
      <c r="AF58" s="6">
        <v>7</v>
      </c>
      <c r="AG58" s="6" t="s">
        <v>0</v>
      </c>
      <c r="AH58" s="6" t="s">
        <v>0</v>
      </c>
      <c r="AI58" s="6" t="s">
        <v>47</v>
      </c>
    </row>
    <row r="59" ht="92.4" customHeight="1" spans="1:35">
      <c r="A59" s="3" t="str">
        <f>HYPERLINK("https://www.patentics.cn/invokexml.do?sx=showpatent_cn&amp;sf=ShowPatent&amp;spn=CN111832738A&amp;sx=showpatent_cn&amp;sv=79dc7928","CN111832738A")</f>
        <v>CN111832738A</v>
      </c>
      <c r="B59" s="4" t="s">
        <v>299</v>
      </c>
      <c r="D59" s="4" t="s">
        <v>272</v>
      </c>
      <c r="E59" s="4" t="s">
        <v>295</v>
      </c>
      <c r="F59" s="4" t="s">
        <v>39</v>
      </c>
      <c r="G59" s="4" t="s">
        <v>39</v>
      </c>
      <c r="H59" s="4" t="s">
        <v>40</v>
      </c>
      <c r="I59" s="4" t="s">
        <v>40</v>
      </c>
      <c r="J59" s="4" t="s">
        <v>296</v>
      </c>
      <c r="K59" s="4" t="s">
        <v>297</v>
      </c>
      <c r="L59" s="4" t="s">
        <v>287</v>
      </c>
      <c r="M59" s="4" t="s">
        <v>298</v>
      </c>
      <c r="N59" s="4" t="s">
        <v>68</v>
      </c>
      <c r="O59" s="4">
        <v>8</v>
      </c>
      <c r="P59" s="4">
        <v>2</v>
      </c>
      <c r="Q59" s="4">
        <v>4</v>
      </c>
      <c r="R59" s="4">
        <v>8</v>
      </c>
      <c r="S59" s="4" t="s">
        <v>44</v>
      </c>
      <c r="T59" s="4" t="s">
        <v>45</v>
      </c>
      <c r="U59" s="4">
        <v>0</v>
      </c>
      <c r="V59" s="4">
        <v>0</v>
      </c>
      <c r="W59" s="4">
        <v>0</v>
      </c>
      <c r="X59" s="4">
        <v>0</v>
      </c>
      <c r="Y59" s="4">
        <v>0</v>
      </c>
      <c r="Z59" s="4" t="s">
        <v>46</v>
      </c>
      <c r="AA59" s="4">
        <v>0</v>
      </c>
      <c r="AB59" s="4">
        <v>0</v>
      </c>
      <c r="AC59" s="4">
        <v>0</v>
      </c>
      <c r="AD59" s="4">
        <v>0</v>
      </c>
      <c r="AE59" s="4">
        <v>19</v>
      </c>
      <c r="AF59" s="4">
        <v>7</v>
      </c>
      <c r="AG59" s="4" t="s">
        <v>0</v>
      </c>
      <c r="AH59" s="4" t="s">
        <v>0</v>
      </c>
      <c r="AI59" s="4" t="s">
        <v>47</v>
      </c>
    </row>
    <row r="60" ht="92.4" customHeight="1" spans="1:35">
      <c r="A60" s="5" t="str">
        <f>HYPERLINK("https://www.patentics.cn/invokexml.do?sx=showpatent_cn&amp;sf=ShowPatent&amp;spn=CN111832737A&amp;sx=showpatent_cn&amp;sv=3962a8cf","CN111832737A")</f>
        <v>CN111832737A</v>
      </c>
      <c r="B60" s="6" t="s">
        <v>300</v>
      </c>
      <c r="D60" s="6" t="s">
        <v>272</v>
      </c>
      <c r="E60" s="6" t="s">
        <v>295</v>
      </c>
      <c r="F60" s="6" t="s">
        <v>39</v>
      </c>
      <c r="G60" s="6" t="s">
        <v>39</v>
      </c>
      <c r="H60" s="6" t="s">
        <v>40</v>
      </c>
      <c r="I60" s="6" t="s">
        <v>40</v>
      </c>
      <c r="J60" s="6" t="s">
        <v>296</v>
      </c>
      <c r="K60" s="6" t="s">
        <v>297</v>
      </c>
      <c r="L60" s="6" t="s">
        <v>287</v>
      </c>
      <c r="M60" s="6" t="s">
        <v>298</v>
      </c>
      <c r="N60" s="6" t="s">
        <v>68</v>
      </c>
      <c r="O60" s="6">
        <v>8</v>
      </c>
      <c r="P60" s="6">
        <v>2</v>
      </c>
      <c r="Q60" s="6">
        <v>4</v>
      </c>
      <c r="R60" s="6">
        <v>8</v>
      </c>
      <c r="S60" s="6" t="s">
        <v>44</v>
      </c>
      <c r="T60" s="6" t="s">
        <v>45</v>
      </c>
      <c r="U60" s="6">
        <v>0</v>
      </c>
      <c r="V60" s="6">
        <v>0</v>
      </c>
      <c r="W60" s="6">
        <v>0</v>
      </c>
      <c r="X60" s="6">
        <v>0</v>
      </c>
      <c r="Y60" s="6">
        <v>0</v>
      </c>
      <c r="Z60" s="6" t="s">
        <v>46</v>
      </c>
      <c r="AA60" s="6">
        <v>0</v>
      </c>
      <c r="AB60" s="6">
        <v>0</v>
      </c>
      <c r="AC60" s="6">
        <v>0</v>
      </c>
      <c r="AD60" s="6">
        <v>0</v>
      </c>
      <c r="AE60" s="6">
        <v>19</v>
      </c>
      <c r="AF60" s="6">
        <v>7</v>
      </c>
      <c r="AG60" s="6" t="s">
        <v>0</v>
      </c>
      <c r="AH60" s="6" t="s">
        <v>0</v>
      </c>
      <c r="AI60" s="6" t="s">
        <v>47</v>
      </c>
    </row>
    <row r="61" ht="92.4" customHeight="1" spans="1:35">
      <c r="A61" s="3" t="str">
        <f>HYPERLINK("https://www.patentics.cn/invokexml.do?sx=showpatent_cn&amp;sf=ShowPatent&amp;spn=CN111831543A&amp;sx=showpatent_cn&amp;sv=d143f084","CN111831543A")</f>
        <v>CN111831543A</v>
      </c>
      <c r="B61" s="4" t="s">
        <v>301</v>
      </c>
      <c r="D61" s="4" t="s">
        <v>272</v>
      </c>
      <c r="E61" s="4" t="s">
        <v>295</v>
      </c>
      <c r="F61" s="4" t="s">
        <v>39</v>
      </c>
      <c r="G61" s="4" t="s">
        <v>39</v>
      </c>
      <c r="H61" s="4" t="s">
        <v>40</v>
      </c>
      <c r="I61" s="4" t="s">
        <v>40</v>
      </c>
      <c r="J61" s="4" t="s">
        <v>296</v>
      </c>
      <c r="K61" s="4" t="s">
        <v>297</v>
      </c>
      <c r="L61" s="4" t="s">
        <v>287</v>
      </c>
      <c r="M61" s="4" t="s">
        <v>302</v>
      </c>
      <c r="N61" s="4" t="s">
        <v>302</v>
      </c>
      <c r="O61" s="4">
        <v>10</v>
      </c>
      <c r="P61" s="4">
        <v>1</v>
      </c>
      <c r="Q61" s="4">
        <v>10</v>
      </c>
      <c r="R61" s="4">
        <v>18</v>
      </c>
      <c r="S61" s="4" t="s">
        <v>44</v>
      </c>
      <c r="T61" s="4" t="s">
        <v>45</v>
      </c>
      <c r="U61" s="4">
        <v>0</v>
      </c>
      <c r="V61" s="4">
        <v>0</v>
      </c>
      <c r="W61" s="4">
        <v>0</v>
      </c>
      <c r="X61" s="4">
        <v>0</v>
      </c>
      <c r="Y61" s="4">
        <v>0</v>
      </c>
      <c r="Z61" s="4" t="s">
        <v>46</v>
      </c>
      <c r="AA61" s="4">
        <v>0</v>
      </c>
      <c r="AB61" s="4">
        <v>0</v>
      </c>
      <c r="AC61" s="4">
        <v>0</v>
      </c>
      <c r="AD61" s="4">
        <v>0</v>
      </c>
      <c r="AE61" s="4">
        <v>19</v>
      </c>
      <c r="AF61" s="4">
        <v>7</v>
      </c>
      <c r="AG61" s="4" t="s">
        <v>0</v>
      </c>
      <c r="AH61" s="4" t="s">
        <v>0</v>
      </c>
      <c r="AI61" s="4" t="s">
        <v>47</v>
      </c>
    </row>
    <row r="62" ht="92.4" customHeight="1" spans="1:35">
      <c r="A62" s="5" t="str">
        <f>HYPERLINK("https://www.patentics.cn/invokexml.do?sx=showpatent_cn&amp;sf=ShowPatent&amp;spn=CN111832356A&amp;sx=showpatent_cn&amp;sv=a9ebc369","CN111832356A")</f>
        <v>CN111832356A</v>
      </c>
      <c r="B62" s="6" t="s">
        <v>303</v>
      </c>
      <c r="D62" s="6" t="s">
        <v>304</v>
      </c>
      <c r="E62" s="6" t="s">
        <v>305</v>
      </c>
      <c r="F62" s="6" t="s">
        <v>39</v>
      </c>
      <c r="G62" s="6" t="s">
        <v>39</v>
      </c>
      <c r="H62" s="6" t="s">
        <v>40</v>
      </c>
      <c r="I62" s="6" t="s">
        <v>40</v>
      </c>
      <c r="J62" s="6" t="s">
        <v>0</v>
      </c>
      <c r="K62" s="6" t="s">
        <v>306</v>
      </c>
      <c r="L62" s="6" t="s">
        <v>287</v>
      </c>
      <c r="M62" s="6" t="s">
        <v>307</v>
      </c>
      <c r="N62" s="6" t="s">
        <v>308</v>
      </c>
      <c r="O62" s="6">
        <v>10</v>
      </c>
      <c r="P62" s="6">
        <v>4</v>
      </c>
      <c r="Q62" s="6">
        <v>3</v>
      </c>
      <c r="R62" s="6">
        <v>18</v>
      </c>
      <c r="S62" s="6" t="s">
        <v>44</v>
      </c>
      <c r="T62" s="6" t="s">
        <v>45</v>
      </c>
      <c r="U62" s="6">
        <v>0</v>
      </c>
      <c r="V62" s="6">
        <v>0</v>
      </c>
      <c r="W62" s="6">
        <v>0</v>
      </c>
      <c r="X62" s="6">
        <v>0</v>
      </c>
      <c r="Y62" s="6">
        <v>0</v>
      </c>
      <c r="Z62" s="6" t="s">
        <v>46</v>
      </c>
      <c r="AA62" s="6">
        <v>0</v>
      </c>
      <c r="AB62" s="6">
        <v>0</v>
      </c>
      <c r="AC62" s="6">
        <v>0</v>
      </c>
      <c r="AD62" s="6">
        <v>0</v>
      </c>
      <c r="AE62" s="6">
        <v>0</v>
      </c>
      <c r="AF62" s="6">
        <v>0</v>
      </c>
      <c r="AG62" s="6" t="s">
        <v>0</v>
      </c>
      <c r="AH62" s="6" t="s">
        <v>0</v>
      </c>
      <c r="AI62" s="6" t="s">
        <v>47</v>
      </c>
    </row>
    <row r="63" ht="92.4" customHeight="1" spans="1:35">
      <c r="A63" s="3" t="str">
        <f>HYPERLINK("https://www.patentics.cn/invokexml.do?sx=showpatent_cn&amp;sf=ShowPatent&amp;spn=CN111831539A&amp;sx=showpatent_cn&amp;sv=62a62b57","CN111831539A")</f>
        <v>CN111831539A</v>
      </c>
      <c r="B63" s="4" t="s">
        <v>309</v>
      </c>
      <c r="D63" s="4" t="s">
        <v>310</v>
      </c>
      <c r="E63" s="4" t="s">
        <v>311</v>
      </c>
      <c r="F63" s="4" t="s">
        <v>39</v>
      </c>
      <c r="G63" s="4" t="s">
        <v>39</v>
      </c>
      <c r="H63" s="4" t="s">
        <v>40</v>
      </c>
      <c r="I63" s="4" t="s">
        <v>40</v>
      </c>
      <c r="J63" s="4" t="s">
        <v>0</v>
      </c>
      <c r="K63" s="4" t="s">
        <v>296</v>
      </c>
      <c r="L63" s="4" t="s">
        <v>287</v>
      </c>
      <c r="M63" s="4" t="s">
        <v>302</v>
      </c>
      <c r="N63" s="4" t="s">
        <v>302</v>
      </c>
      <c r="O63" s="4">
        <v>10</v>
      </c>
      <c r="P63" s="4">
        <v>4</v>
      </c>
      <c r="Q63" s="4">
        <v>10</v>
      </c>
      <c r="R63" s="4">
        <v>9</v>
      </c>
      <c r="S63" s="4" t="s">
        <v>44</v>
      </c>
      <c r="T63" s="4" t="s">
        <v>45</v>
      </c>
      <c r="U63" s="4">
        <v>0</v>
      </c>
      <c r="V63" s="4">
        <v>0</v>
      </c>
      <c r="W63" s="4">
        <v>0</v>
      </c>
      <c r="X63" s="4">
        <v>0</v>
      </c>
      <c r="Y63" s="4">
        <v>0</v>
      </c>
      <c r="Z63" s="4" t="s">
        <v>46</v>
      </c>
      <c r="AA63" s="4">
        <v>0</v>
      </c>
      <c r="AB63" s="4">
        <v>0</v>
      </c>
      <c r="AC63" s="4">
        <v>0</v>
      </c>
      <c r="AD63" s="4">
        <v>0</v>
      </c>
      <c r="AE63" s="4">
        <v>0</v>
      </c>
      <c r="AF63" s="4">
        <v>0</v>
      </c>
      <c r="AG63" s="4" t="s">
        <v>0</v>
      </c>
      <c r="AH63" s="4" t="s">
        <v>0</v>
      </c>
      <c r="AI63" s="4" t="s">
        <v>47</v>
      </c>
    </row>
    <row r="64" ht="92.4" customHeight="1" spans="1:35">
      <c r="A64" s="5" t="str">
        <f>HYPERLINK("https://www.patentics.cn/invokexml.do?sx=showpatent_cn&amp;sf=ShowPatent&amp;spn=CN111830390A&amp;sx=showpatent_cn&amp;sv=c28365c3","CN111830390A")</f>
        <v>CN111830390A</v>
      </c>
      <c r="B64" s="6" t="s">
        <v>312</v>
      </c>
      <c r="D64" s="6" t="s">
        <v>310</v>
      </c>
      <c r="E64" s="6" t="s">
        <v>313</v>
      </c>
      <c r="F64" s="6" t="s">
        <v>39</v>
      </c>
      <c r="G64" s="6" t="s">
        <v>39</v>
      </c>
      <c r="H64" s="6" t="s">
        <v>40</v>
      </c>
      <c r="I64" s="6" t="s">
        <v>40</v>
      </c>
      <c r="J64" s="6" t="s">
        <v>0</v>
      </c>
      <c r="K64" s="6" t="s">
        <v>296</v>
      </c>
      <c r="L64" s="6" t="s">
        <v>287</v>
      </c>
      <c r="M64" s="6" t="s">
        <v>314</v>
      </c>
      <c r="N64" s="6" t="s">
        <v>314</v>
      </c>
      <c r="O64" s="6">
        <v>10</v>
      </c>
      <c r="P64" s="6">
        <v>3</v>
      </c>
      <c r="Q64" s="6">
        <v>8</v>
      </c>
      <c r="R64" s="6">
        <v>13</v>
      </c>
      <c r="S64" s="6" t="s">
        <v>44</v>
      </c>
      <c r="T64" s="6" t="s">
        <v>45</v>
      </c>
      <c r="U64" s="6">
        <v>0</v>
      </c>
      <c r="V64" s="6">
        <v>0</v>
      </c>
      <c r="W64" s="6">
        <v>0</v>
      </c>
      <c r="X64" s="6">
        <v>0</v>
      </c>
      <c r="Y64" s="6">
        <v>0</v>
      </c>
      <c r="Z64" s="6" t="s">
        <v>46</v>
      </c>
      <c r="AA64" s="6">
        <v>0</v>
      </c>
      <c r="AB64" s="6">
        <v>0</v>
      </c>
      <c r="AC64" s="6">
        <v>0</v>
      </c>
      <c r="AD64" s="6">
        <v>0</v>
      </c>
      <c r="AE64" s="6">
        <v>0</v>
      </c>
      <c r="AF64" s="6">
        <v>0</v>
      </c>
      <c r="AG64" s="6" t="s">
        <v>0</v>
      </c>
      <c r="AH64" s="6" t="s">
        <v>0</v>
      </c>
      <c r="AI64" s="6" t="s">
        <v>47</v>
      </c>
    </row>
    <row r="65" ht="92.4" customHeight="1" spans="1:35">
      <c r="A65" s="3" t="str">
        <f>HYPERLINK("https://www.patentics.cn/invokexml.do?sx=showpatent_cn&amp;sf=ShowPatent&amp;spn=CN211698851U&amp;sx=showpatent_cn&amp;sv=076787df","CN211698851U")</f>
        <v>CN211698851U</v>
      </c>
      <c r="B65" s="4" t="s">
        <v>315</v>
      </c>
      <c r="D65" s="4" t="s">
        <v>316</v>
      </c>
      <c r="E65" s="4" t="s">
        <v>317</v>
      </c>
      <c r="F65" s="4" t="s">
        <v>39</v>
      </c>
      <c r="G65" s="4" t="s">
        <v>39</v>
      </c>
      <c r="H65" s="4" t="s">
        <v>40</v>
      </c>
      <c r="I65" s="4" t="s">
        <v>40</v>
      </c>
      <c r="J65" s="4" t="s">
        <v>0</v>
      </c>
      <c r="K65" s="4" t="s">
        <v>318</v>
      </c>
      <c r="L65" s="4" t="s">
        <v>319</v>
      </c>
      <c r="M65" s="4" t="s">
        <v>320</v>
      </c>
      <c r="N65" s="4" t="s">
        <v>321</v>
      </c>
      <c r="O65" s="4">
        <v>15</v>
      </c>
      <c r="P65" s="4">
        <v>2</v>
      </c>
      <c r="Q65" s="4">
        <v>0</v>
      </c>
      <c r="R65" s="4">
        <v>13</v>
      </c>
      <c r="S65" s="4" t="s">
        <v>55</v>
      </c>
      <c r="T65" s="4" t="s">
        <v>45</v>
      </c>
      <c r="U65" s="4">
        <v>0</v>
      </c>
      <c r="V65" s="4">
        <v>0</v>
      </c>
      <c r="W65" s="4">
        <v>0</v>
      </c>
      <c r="X65" s="4">
        <v>0</v>
      </c>
      <c r="Y65" s="4">
        <v>0</v>
      </c>
      <c r="Z65" s="4" t="s">
        <v>46</v>
      </c>
      <c r="AA65" s="4">
        <v>0</v>
      </c>
      <c r="AB65" s="4">
        <v>0</v>
      </c>
      <c r="AC65" s="4">
        <v>0</v>
      </c>
      <c r="AD65" s="4">
        <v>0</v>
      </c>
      <c r="AE65" s="4">
        <v>0</v>
      </c>
      <c r="AF65" s="4">
        <v>0</v>
      </c>
      <c r="AG65" s="4" t="s">
        <v>0</v>
      </c>
      <c r="AH65" s="4" t="s">
        <v>0</v>
      </c>
      <c r="AI65" s="4" t="s">
        <v>56</v>
      </c>
    </row>
    <row r="66" ht="92.4" customHeight="1" spans="1:35">
      <c r="A66" s="5" t="str">
        <f>HYPERLINK("https://www.patentics.cn/invokexml.do?sx=showpatent_cn&amp;sf=ShowPatent&amp;spn=CN111783969A&amp;sx=showpatent_cn&amp;sv=86bf685e","CN111783969A")</f>
        <v>CN111783969A</v>
      </c>
      <c r="B66" s="6" t="s">
        <v>322</v>
      </c>
      <c r="D66" s="6" t="s">
        <v>86</v>
      </c>
      <c r="E66" s="6" t="s">
        <v>323</v>
      </c>
      <c r="F66" s="6" t="s">
        <v>39</v>
      </c>
      <c r="G66" s="6" t="s">
        <v>39</v>
      </c>
      <c r="H66" s="6" t="s">
        <v>40</v>
      </c>
      <c r="I66" s="6" t="s">
        <v>40</v>
      </c>
      <c r="J66" s="6" t="s">
        <v>0</v>
      </c>
      <c r="K66" s="6" t="s">
        <v>324</v>
      </c>
      <c r="L66" s="6" t="s">
        <v>319</v>
      </c>
      <c r="M66" s="6" t="s">
        <v>325</v>
      </c>
      <c r="N66" s="6" t="s">
        <v>138</v>
      </c>
      <c r="O66" s="6">
        <v>10</v>
      </c>
      <c r="P66" s="6">
        <v>4</v>
      </c>
      <c r="Q66" s="6">
        <v>7</v>
      </c>
      <c r="R66" s="6">
        <v>9</v>
      </c>
      <c r="S66" s="6" t="s">
        <v>44</v>
      </c>
      <c r="T66" s="6" t="s">
        <v>45</v>
      </c>
      <c r="U66" s="6">
        <v>0</v>
      </c>
      <c r="V66" s="6">
        <v>0</v>
      </c>
      <c r="W66" s="6">
        <v>0</v>
      </c>
      <c r="X66" s="6">
        <v>0</v>
      </c>
      <c r="Y66" s="6">
        <v>0</v>
      </c>
      <c r="Z66" s="6" t="s">
        <v>46</v>
      </c>
      <c r="AA66" s="6">
        <v>0</v>
      </c>
      <c r="AB66" s="6">
        <v>0</v>
      </c>
      <c r="AC66" s="6">
        <v>0</v>
      </c>
      <c r="AD66" s="6">
        <v>0</v>
      </c>
      <c r="AE66" s="6">
        <v>0</v>
      </c>
      <c r="AF66" s="6">
        <v>0</v>
      </c>
      <c r="AG66" s="6" t="s">
        <v>0</v>
      </c>
      <c r="AH66" s="6" t="s">
        <v>0</v>
      </c>
      <c r="AI66" s="6" t="s">
        <v>47</v>
      </c>
    </row>
    <row r="67" ht="92.4" customHeight="1" spans="1:35">
      <c r="A67" s="3" t="str">
        <f>HYPERLINK("https://www.patentics.cn/invokexml.do?sx=showpatent_cn&amp;sf=ShowPatent&amp;spn=CN111738431A&amp;sx=showpatent_cn&amp;sv=9d218ac8","CN111738431A")</f>
        <v>CN111738431A</v>
      </c>
      <c r="B67" s="4" t="s">
        <v>326</v>
      </c>
      <c r="D67" s="4" t="s">
        <v>327</v>
      </c>
      <c r="E67" s="4" t="s">
        <v>328</v>
      </c>
      <c r="F67" s="4" t="s">
        <v>39</v>
      </c>
      <c r="G67" s="4" t="s">
        <v>39</v>
      </c>
      <c r="H67" s="4" t="s">
        <v>40</v>
      </c>
      <c r="I67" s="4" t="s">
        <v>40</v>
      </c>
      <c r="J67" s="4" t="s">
        <v>329</v>
      </c>
      <c r="K67" s="4" t="s">
        <v>329</v>
      </c>
      <c r="L67" s="4" t="s">
        <v>330</v>
      </c>
      <c r="M67" s="4" t="s">
        <v>331</v>
      </c>
      <c r="N67" s="4" t="s">
        <v>138</v>
      </c>
      <c r="O67" s="4">
        <v>18</v>
      </c>
      <c r="P67" s="4">
        <v>5</v>
      </c>
      <c r="Q67" s="4">
        <v>7</v>
      </c>
      <c r="R67" s="4">
        <v>18</v>
      </c>
      <c r="S67" s="4" t="s">
        <v>44</v>
      </c>
      <c r="T67" s="4" t="s">
        <v>45</v>
      </c>
      <c r="U67" s="4">
        <v>0</v>
      </c>
      <c r="V67" s="4">
        <v>0</v>
      </c>
      <c r="W67" s="4">
        <v>0</v>
      </c>
      <c r="X67" s="4">
        <v>0</v>
      </c>
      <c r="Y67" s="4">
        <v>0</v>
      </c>
      <c r="Z67" s="4" t="s">
        <v>46</v>
      </c>
      <c r="AA67" s="4">
        <v>0</v>
      </c>
      <c r="AB67" s="4">
        <v>0</v>
      </c>
      <c r="AC67" s="4">
        <v>0</v>
      </c>
      <c r="AD67" s="4">
        <v>0</v>
      </c>
      <c r="AE67" s="4">
        <v>26</v>
      </c>
      <c r="AF67" s="4">
        <v>5</v>
      </c>
      <c r="AG67" s="4" t="s">
        <v>0</v>
      </c>
      <c r="AH67" s="4" t="s">
        <v>0</v>
      </c>
      <c r="AI67" s="4" t="s">
        <v>47</v>
      </c>
    </row>
    <row r="68" ht="92.4" customHeight="1" spans="1:35">
      <c r="A68" s="5" t="str">
        <f>HYPERLINK("https://www.patentics.cn/invokexml.do?sx=showpatent_cn&amp;sf=ShowPatent&amp;spn=CN111738429A&amp;sx=showpatent_cn&amp;sv=7220db92","CN111738429A")</f>
        <v>CN111738429A</v>
      </c>
      <c r="B68" s="6" t="s">
        <v>332</v>
      </c>
      <c r="D68" s="6" t="s">
        <v>194</v>
      </c>
      <c r="E68" s="6" t="s">
        <v>333</v>
      </c>
      <c r="F68" s="6" t="s">
        <v>39</v>
      </c>
      <c r="G68" s="6" t="s">
        <v>39</v>
      </c>
      <c r="H68" s="6" t="s">
        <v>40</v>
      </c>
      <c r="I68" s="6" t="s">
        <v>40</v>
      </c>
      <c r="J68" s="6" t="s">
        <v>0</v>
      </c>
      <c r="K68" s="6" t="s">
        <v>334</v>
      </c>
      <c r="L68" s="6" t="s">
        <v>330</v>
      </c>
      <c r="M68" s="6" t="s">
        <v>138</v>
      </c>
      <c r="N68" s="6" t="s">
        <v>138</v>
      </c>
      <c r="O68" s="6">
        <v>13</v>
      </c>
      <c r="P68" s="6">
        <v>5</v>
      </c>
      <c r="Q68" s="6">
        <v>5</v>
      </c>
      <c r="R68" s="6">
        <v>12</v>
      </c>
      <c r="S68" s="6" t="s">
        <v>44</v>
      </c>
      <c r="T68" s="6" t="s">
        <v>45</v>
      </c>
      <c r="U68" s="6">
        <v>0</v>
      </c>
      <c r="V68" s="6">
        <v>0</v>
      </c>
      <c r="W68" s="6">
        <v>0</v>
      </c>
      <c r="X68" s="6">
        <v>0</v>
      </c>
      <c r="Y68" s="6">
        <v>0</v>
      </c>
      <c r="Z68" s="6" t="s">
        <v>46</v>
      </c>
      <c r="AA68" s="6">
        <v>0</v>
      </c>
      <c r="AB68" s="6">
        <v>0</v>
      </c>
      <c r="AC68" s="6">
        <v>0</v>
      </c>
      <c r="AD68" s="6">
        <v>0</v>
      </c>
      <c r="AE68" s="6">
        <v>0</v>
      </c>
      <c r="AF68" s="6">
        <v>0</v>
      </c>
      <c r="AG68" s="6" t="s">
        <v>0</v>
      </c>
      <c r="AH68" s="6" t="s">
        <v>0</v>
      </c>
      <c r="AI68" s="6" t="s">
        <v>47</v>
      </c>
    </row>
    <row r="69" ht="92.4" customHeight="1" spans="1:35">
      <c r="A69" s="3" t="str">
        <f>HYPERLINK("https://www.patentics.cn/invokexml.do?sx=showpatent_cn&amp;sf=ShowPatent&amp;spn=CN111723921A&amp;sx=showpatent_cn&amp;sv=b30147db","CN111723921A")</f>
        <v>CN111723921A</v>
      </c>
      <c r="B69" s="4" t="s">
        <v>335</v>
      </c>
      <c r="D69" s="4" t="s">
        <v>336</v>
      </c>
      <c r="E69" s="4" t="s">
        <v>337</v>
      </c>
      <c r="F69" s="4" t="s">
        <v>39</v>
      </c>
      <c r="G69" s="4" t="s">
        <v>39</v>
      </c>
      <c r="H69" s="4" t="s">
        <v>40</v>
      </c>
      <c r="I69" s="4" t="s">
        <v>40</v>
      </c>
      <c r="J69" s="4" t="s">
        <v>0</v>
      </c>
      <c r="K69" s="4" t="s">
        <v>338</v>
      </c>
      <c r="L69" s="4" t="s">
        <v>339</v>
      </c>
      <c r="M69" s="4" t="s">
        <v>340</v>
      </c>
      <c r="N69" s="4" t="s">
        <v>138</v>
      </c>
      <c r="O69" s="4">
        <v>19</v>
      </c>
      <c r="P69" s="4">
        <v>5</v>
      </c>
      <c r="Q69" s="4">
        <v>8</v>
      </c>
      <c r="R69" s="4">
        <v>11</v>
      </c>
      <c r="S69" s="4" t="s">
        <v>44</v>
      </c>
      <c r="T69" s="4" t="s">
        <v>45</v>
      </c>
      <c r="U69" s="4">
        <v>0</v>
      </c>
      <c r="V69" s="4">
        <v>0</v>
      </c>
      <c r="W69" s="4">
        <v>0</v>
      </c>
      <c r="X69" s="4">
        <v>0</v>
      </c>
      <c r="Y69" s="4">
        <v>0</v>
      </c>
      <c r="Z69" s="4" t="s">
        <v>46</v>
      </c>
      <c r="AA69" s="4">
        <v>0</v>
      </c>
      <c r="AB69" s="4">
        <v>0</v>
      </c>
      <c r="AC69" s="4">
        <v>0</v>
      </c>
      <c r="AD69" s="4">
        <v>0</v>
      </c>
      <c r="AE69" s="4">
        <v>0</v>
      </c>
      <c r="AF69" s="4">
        <v>0</v>
      </c>
      <c r="AG69" s="4" t="s">
        <v>0</v>
      </c>
      <c r="AH69" s="4" t="s">
        <v>0</v>
      </c>
      <c r="AI69" s="4" t="s">
        <v>47</v>
      </c>
    </row>
    <row r="70" ht="92.4" customHeight="1" spans="1:35">
      <c r="A70" s="5" t="str">
        <f>HYPERLINK("https://www.patentics.cn/invokexml.do?sx=showpatent_cn&amp;sf=ShowPatent&amp;spn=CN111723920A&amp;sx=showpatent_cn&amp;sv=7e8c2f75","CN111723920A")</f>
        <v>CN111723920A</v>
      </c>
      <c r="B70" s="6" t="s">
        <v>341</v>
      </c>
      <c r="D70" s="6" t="s">
        <v>336</v>
      </c>
      <c r="E70" s="6" t="s">
        <v>342</v>
      </c>
      <c r="F70" s="6" t="s">
        <v>39</v>
      </c>
      <c r="G70" s="6" t="s">
        <v>39</v>
      </c>
      <c r="H70" s="6" t="s">
        <v>40</v>
      </c>
      <c r="I70" s="6" t="s">
        <v>40</v>
      </c>
      <c r="J70" s="6" t="s">
        <v>0</v>
      </c>
      <c r="K70" s="6" t="s">
        <v>338</v>
      </c>
      <c r="L70" s="6" t="s">
        <v>339</v>
      </c>
      <c r="M70" s="6" t="s">
        <v>340</v>
      </c>
      <c r="N70" s="6" t="s">
        <v>138</v>
      </c>
      <c r="O70" s="6">
        <v>20</v>
      </c>
      <c r="P70" s="6">
        <v>2</v>
      </c>
      <c r="Q70" s="6">
        <v>10</v>
      </c>
      <c r="R70" s="6">
        <v>8</v>
      </c>
      <c r="S70" s="6" t="s">
        <v>44</v>
      </c>
      <c r="T70" s="6" t="s">
        <v>45</v>
      </c>
      <c r="U70" s="6">
        <v>0</v>
      </c>
      <c r="V70" s="6">
        <v>0</v>
      </c>
      <c r="W70" s="6">
        <v>0</v>
      </c>
      <c r="X70" s="6">
        <v>0</v>
      </c>
      <c r="Y70" s="6">
        <v>0</v>
      </c>
      <c r="Z70" s="6" t="s">
        <v>46</v>
      </c>
      <c r="AA70" s="6">
        <v>0</v>
      </c>
      <c r="AB70" s="6">
        <v>0</v>
      </c>
      <c r="AC70" s="6">
        <v>0</v>
      </c>
      <c r="AD70" s="6">
        <v>0</v>
      </c>
      <c r="AE70" s="6">
        <v>0</v>
      </c>
      <c r="AF70" s="6">
        <v>0</v>
      </c>
      <c r="AG70" s="6" t="s">
        <v>0</v>
      </c>
      <c r="AH70" s="6" t="s">
        <v>0</v>
      </c>
      <c r="AI70" s="6" t="s">
        <v>47</v>
      </c>
    </row>
    <row r="71" ht="92.4" customHeight="1" spans="1:35">
      <c r="A71" s="3" t="str">
        <f>HYPERLINK("https://www.patentics.cn/invokexml.do?sx=showpatent_cn&amp;sf=ShowPatent&amp;spn=CN111723917A&amp;sx=showpatent_cn&amp;sv=b63d7bf3","CN111723917A")</f>
        <v>CN111723917A</v>
      </c>
      <c r="B71" s="4" t="s">
        <v>343</v>
      </c>
      <c r="D71" s="4" t="s">
        <v>173</v>
      </c>
      <c r="E71" s="4" t="s">
        <v>344</v>
      </c>
      <c r="F71" s="4" t="s">
        <v>39</v>
      </c>
      <c r="G71" s="4" t="s">
        <v>39</v>
      </c>
      <c r="H71" s="4" t="s">
        <v>40</v>
      </c>
      <c r="I71" s="4" t="s">
        <v>40</v>
      </c>
      <c r="J71" s="4" t="s">
        <v>345</v>
      </c>
      <c r="K71" s="4" t="s">
        <v>345</v>
      </c>
      <c r="L71" s="4" t="s">
        <v>339</v>
      </c>
      <c r="M71" s="4" t="s">
        <v>346</v>
      </c>
      <c r="N71" s="4" t="s">
        <v>346</v>
      </c>
      <c r="O71" s="4">
        <v>26</v>
      </c>
      <c r="P71" s="4">
        <v>5</v>
      </c>
      <c r="Q71" s="4">
        <v>14</v>
      </c>
      <c r="R71" s="4">
        <v>13</v>
      </c>
      <c r="S71" s="4" t="s">
        <v>44</v>
      </c>
      <c r="T71" s="4" t="s">
        <v>45</v>
      </c>
      <c r="U71" s="4">
        <v>0</v>
      </c>
      <c r="V71" s="4">
        <v>0</v>
      </c>
      <c r="W71" s="4">
        <v>0</v>
      </c>
      <c r="X71" s="4">
        <v>0</v>
      </c>
      <c r="Y71" s="4">
        <v>0</v>
      </c>
      <c r="Z71" s="4" t="s">
        <v>46</v>
      </c>
      <c r="AA71" s="4">
        <v>0</v>
      </c>
      <c r="AB71" s="4">
        <v>0</v>
      </c>
      <c r="AC71" s="4">
        <v>0</v>
      </c>
      <c r="AD71" s="4">
        <v>0</v>
      </c>
      <c r="AE71" s="4">
        <v>2</v>
      </c>
      <c r="AF71" s="4">
        <v>3</v>
      </c>
      <c r="AG71" s="4" t="s">
        <v>0</v>
      </c>
      <c r="AH71" s="4" t="s">
        <v>0</v>
      </c>
      <c r="AI71" s="4" t="s">
        <v>47</v>
      </c>
    </row>
    <row r="72" ht="92.4" customHeight="1" spans="1:35">
      <c r="A72" s="5" t="str">
        <f>HYPERLINK("https://www.patentics.cn/invokexml.do?sx=showpatent_cn&amp;sf=ShowPatent&amp;spn=CN111723916A&amp;sx=showpatent_cn&amp;sv=9f493d96","CN111723916A")</f>
        <v>CN111723916A</v>
      </c>
      <c r="B72" s="6" t="s">
        <v>347</v>
      </c>
      <c r="D72" s="6" t="s">
        <v>348</v>
      </c>
      <c r="E72" s="6" t="s">
        <v>349</v>
      </c>
      <c r="F72" s="6" t="s">
        <v>39</v>
      </c>
      <c r="G72" s="6" t="s">
        <v>39</v>
      </c>
      <c r="H72" s="6" t="s">
        <v>40</v>
      </c>
      <c r="I72" s="6" t="s">
        <v>40</v>
      </c>
      <c r="J72" s="6" t="s">
        <v>0</v>
      </c>
      <c r="K72" s="6" t="s">
        <v>345</v>
      </c>
      <c r="L72" s="6" t="s">
        <v>339</v>
      </c>
      <c r="M72" s="6" t="s">
        <v>350</v>
      </c>
      <c r="N72" s="6" t="s">
        <v>346</v>
      </c>
      <c r="O72" s="6">
        <v>41</v>
      </c>
      <c r="P72" s="6">
        <v>7</v>
      </c>
      <c r="Q72" s="6">
        <v>18</v>
      </c>
      <c r="R72" s="6">
        <v>12</v>
      </c>
      <c r="S72" s="6" t="s">
        <v>44</v>
      </c>
      <c r="T72" s="6" t="s">
        <v>45</v>
      </c>
      <c r="U72" s="6">
        <v>0</v>
      </c>
      <c r="V72" s="6">
        <v>0</v>
      </c>
      <c r="W72" s="6">
        <v>0</v>
      </c>
      <c r="X72" s="6">
        <v>0</v>
      </c>
      <c r="Y72" s="6">
        <v>0</v>
      </c>
      <c r="Z72" s="6" t="s">
        <v>46</v>
      </c>
      <c r="AA72" s="6">
        <v>0</v>
      </c>
      <c r="AB72" s="6">
        <v>0</v>
      </c>
      <c r="AC72" s="6">
        <v>0</v>
      </c>
      <c r="AD72" s="6">
        <v>0</v>
      </c>
      <c r="AE72" s="6">
        <v>0</v>
      </c>
      <c r="AF72" s="6">
        <v>0</v>
      </c>
      <c r="AG72" s="6" t="s">
        <v>0</v>
      </c>
      <c r="AH72" s="6" t="s">
        <v>0</v>
      </c>
      <c r="AI72" s="6" t="s">
        <v>47</v>
      </c>
    </row>
    <row r="73" ht="92.4" customHeight="1" spans="1:35">
      <c r="A73" s="3" t="str">
        <f>HYPERLINK("https://www.patentics.cn/invokexml.do?sx=showpatent_cn&amp;sf=ShowPatent&amp;spn=CN111723919A&amp;sx=showpatent_cn&amp;sv=4a501e20","CN111723919A")</f>
        <v>CN111723919A</v>
      </c>
      <c r="B73" s="4" t="s">
        <v>351</v>
      </c>
      <c r="D73" s="4" t="s">
        <v>348</v>
      </c>
      <c r="E73" s="4" t="s">
        <v>349</v>
      </c>
      <c r="F73" s="4" t="s">
        <v>39</v>
      </c>
      <c r="G73" s="4" t="s">
        <v>39</v>
      </c>
      <c r="H73" s="4" t="s">
        <v>40</v>
      </c>
      <c r="I73" s="4" t="s">
        <v>40</v>
      </c>
      <c r="J73" s="4" t="s">
        <v>0</v>
      </c>
      <c r="K73" s="4" t="s">
        <v>345</v>
      </c>
      <c r="L73" s="4" t="s">
        <v>339</v>
      </c>
      <c r="M73" s="4" t="s">
        <v>138</v>
      </c>
      <c r="N73" s="4" t="s">
        <v>138</v>
      </c>
      <c r="O73" s="4">
        <v>41</v>
      </c>
      <c r="P73" s="4">
        <v>7</v>
      </c>
      <c r="Q73" s="4">
        <v>18</v>
      </c>
      <c r="R73" s="4">
        <v>11</v>
      </c>
      <c r="S73" s="4" t="s">
        <v>44</v>
      </c>
      <c r="T73" s="4" t="s">
        <v>45</v>
      </c>
      <c r="U73" s="4">
        <v>0</v>
      </c>
      <c r="V73" s="4">
        <v>0</v>
      </c>
      <c r="W73" s="4">
        <v>0</v>
      </c>
      <c r="X73" s="4">
        <v>0</v>
      </c>
      <c r="Y73" s="4">
        <v>0</v>
      </c>
      <c r="Z73" s="4" t="s">
        <v>46</v>
      </c>
      <c r="AA73" s="4">
        <v>0</v>
      </c>
      <c r="AB73" s="4">
        <v>0</v>
      </c>
      <c r="AC73" s="4">
        <v>0</v>
      </c>
      <c r="AD73" s="4">
        <v>0</v>
      </c>
      <c r="AE73" s="4">
        <v>0</v>
      </c>
      <c r="AF73" s="4">
        <v>0</v>
      </c>
      <c r="AG73" s="4" t="s">
        <v>0</v>
      </c>
      <c r="AH73" s="4" t="s">
        <v>0</v>
      </c>
      <c r="AI73" s="4" t="s">
        <v>47</v>
      </c>
    </row>
    <row r="74" ht="92.4" customHeight="1" spans="1:35">
      <c r="A74" s="5" t="str">
        <f>HYPERLINK("https://www.patentics.cn/invokexml.do?sx=showpatent_cn&amp;sf=ShowPatent&amp;spn=CN111694617A&amp;sx=showpatent_cn&amp;sv=6fa0c9ab","CN111694617A")</f>
        <v>CN111694617A</v>
      </c>
      <c r="B74" s="6" t="s">
        <v>352</v>
      </c>
      <c r="D74" s="6" t="s">
        <v>353</v>
      </c>
      <c r="E74" s="6" t="s">
        <v>354</v>
      </c>
      <c r="F74" s="6" t="s">
        <v>39</v>
      </c>
      <c r="G74" s="6" t="s">
        <v>39</v>
      </c>
      <c r="H74" s="6" t="s">
        <v>40</v>
      </c>
      <c r="I74" s="6" t="s">
        <v>40</v>
      </c>
      <c r="J74" s="6" t="s">
        <v>0</v>
      </c>
      <c r="K74" s="6" t="s">
        <v>355</v>
      </c>
      <c r="L74" s="6" t="s">
        <v>356</v>
      </c>
      <c r="M74" s="6" t="s">
        <v>357</v>
      </c>
      <c r="N74" s="6" t="s">
        <v>358</v>
      </c>
      <c r="O74" s="6">
        <v>10</v>
      </c>
      <c r="P74" s="6">
        <v>4</v>
      </c>
      <c r="Q74" s="6">
        <v>4</v>
      </c>
      <c r="R74" s="6">
        <v>17</v>
      </c>
      <c r="S74" s="6" t="s">
        <v>44</v>
      </c>
      <c r="T74" s="6" t="s">
        <v>45</v>
      </c>
      <c r="U74" s="6">
        <v>0</v>
      </c>
      <c r="V74" s="6">
        <v>0</v>
      </c>
      <c r="W74" s="6">
        <v>0</v>
      </c>
      <c r="X74" s="6">
        <v>0</v>
      </c>
      <c r="Y74" s="6">
        <v>0</v>
      </c>
      <c r="Z74" s="6" t="s">
        <v>46</v>
      </c>
      <c r="AA74" s="6">
        <v>0</v>
      </c>
      <c r="AB74" s="6">
        <v>0</v>
      </c>
      <c r="AC74" s="6">
        <v>0</v>
      </c>
      <c r="AD74" s="6">
        <v>0</v>
      </c>
      <c r="AE74" s="6">
        <v>0</v>
      </c>
      <c r="AF74" s="6">
        <v>0</v>
      </c>
      <c r="AG74" s="6" t="s">
        <v>0</v>
      </c>
      <c r="AH74" s="6" t="s">
        <v>0</v>
      </c>
      <c r="AI74" s="6" t="s">
        <v>47</v>
      </c>
    </row>
    <row r="75" ht="92.4" customHeight="1" spans="1:35">
      <c r="A75" s="3" t="str">
        <f>HYPERLINK("https://www.patentics.cn/invokexml.do?sx=showpatent_cn&amp;sf=ShowPatent&amp;spn=CN111651206A&amp;sx=showpatent_cn&amp;sv=4d4d1496","CN111651206A")</f>
        <v>CN111651206A</v>
      </c>
      <c r="B75" s="4" t="s">
        <v>359</v>
      </c>
      <c r="D75" s="4" t="s">
        <v>360</v>
      </c>
      <c r="E75" s="4" t="s">
        <v>361</v>
      </c>
      <c r="F75" s="4" t="s">
        <v>39</v>
      </c>
      <c r="G75" s="4" t="s">
        <v>39</v>
      </c>
      <c r="H75" s="4" t="s">
        <v>362</v>
      </c>
      <c r="I75" s="4" t="s">
        <v>363</v>
      </c>
      <c r="J75" s="4" t="s">
        <v>246</v>
      </c>
      <c r="K75" s="4" t="s">
        <v>246</v>
      </c>
      <c r="L75" s="4" t="s">
        <v>364</v>
      </c>
      <c r="M75" s="4" t="s">
        <v>226</v>
      </c>
      <c r="N75" s="4" t="s">
        <v>64</v>
      </c>
      <c r="O75" s="4">
        <v>15</v>
      </c>
      <c r="P75" s="4">
        <v>3</v>
      </c>
      <c r="Q75" s="4">
        <v>7</v>
      </c>
      <c r="R75" s="4">
        <v>13</v>
      </c>
      <c r="S75" s="4" t="s">
        <v>44</v>
      </c>
      <c r="T75" s="4" t="s">
        <v>45</v>
      </c>
      <c r="U75" s="4">
        <v>0</v>
      </c>
      <c r="V75" s="4">
        <v>0</v>
      </c>
      <c r="W75" s="4">
        <v>0</v>
      </c>
      <c r="X75" s="4">
        <v>0</v>
      </c>
      <c r="Y75" s="4">
        <v>0</v>
      </c>
      <c r="Z75" s="4" t="s">
        <v>46</v>
      </c>
      <c r="AA75" s="4">
        <v>0</v>
      </c>
      <c r="AB75" s="4">
        <v>0</v>
      </c>
      <c r="AC75" s="4">
        <v>0</v>
      </c>
      <c r="AD75" s="4">
        <v>0</v>
      </c>
      <c r="AE75" s="4">
        <v>6</v>
      </c>
      <c r="AF75" s="4">
        <v>4</v>
      </c>
      <c r="AG75" s="4" t="s">
        <v>0</v>
      </c>
      <c r="AH75" s="4" t="s">
        <v>0</v>
      </c>
      <c r="AI75" s="4" t="s">
        <v>47</v>
      </c>
    </row>
    <row r="76" ht="92.4" customHeight="1" spans="1:35">
      <c r="A76" s="5" t="str">
        <f>HYPERLINK("https://www.patentics.cn/invokexml.do?sx=showpatent_cn&amp;sf=ShowPatent&amp;spn=CN111651205A&amp;sx=showpatent_cn&amp;sv=187031a3","CN111651205A")</f>
        <v>CN111651205A</v>
      </c>
      <c r="B76" s="6" t="s">
        <v>365</v>
      </c>
      <c r="D76" s="6" t="s">
        <v>366</v>
      </c>
      <c r="E76" s="6" t="s">
        <v>367</v>
      </c>
      <c r="F76" s="6" t="s">
        <v>39</v>
      </c>
      <c r="G76" s="6" t="s">
        <v>39</v>
      </c>
      <c r="H76" s="6" t="s">
        <v>368</v>
      </c>
      <c r="I76" s="6" t="s">
        <v>369</v>
      </c>
      <c r="J76" s="6" t="s">
        <v>246</v>
      </c>
      <c r="K76" s="6" t="s">
        <v>246</v>
      </c>
      <c r="L76" s="6" t="s">
        <v>364</v>
      </c>
      <c r="M76" s="6" t="s">
        <v>226</v>
      </c>
      <c r="N76" s="6" t="s">
        <v>64</v>
      </c>
      <c r="O76" s="6">
        <v>17</v>
      </c>
      <c r="P76" s="6">
        <v>3</v>
      </c>
      <c r="Q76" s="6">
        <v>8</v>
      </c>
      <c r="R76" s="6">
        <v>12</v>
      </c>
      <c r="S76" s="6" t="s">
        <v>44</v>
      </c>
      <c r="T76" s="6" t="s">
        <v>45</v>
      </c>
      <c r="U76" s="6">
        <v>0</v>
      </c>
      <c r="V76" s="6">
        <v>0</v>
      </c>
      <c r="W76" s="6">
        <v>0</v>
      </c>
      <c r="X76" s="6">
        <v>0</v>
      </c>
      <c r="Y76" s="6">
        <v>0</v>
      </c>
      <c r="Z76" s="6" t="s">
        <v>46</v>
      </c>
      <c r="AA76" s="6">
        <v>0</v>
      </c>
      <c r="AB76" s="6">
        <v>0</v>
      </c>
      <c r="AC76" s="6">
        <v>0</v>
      </c>
      <c r="AD76" s="6">
        <v>0</v>
      </c>
      <c r="AE76" s="6">
        <v>6</v>
      </c>
      <c r="AF76" s="6">
        <v>4</v>
      </c>
      <c r="AG76" s="6" t="s">
        <v>0</v>
      </c>
      <c r="AH76" s="6" t="s">
        <v>0</v>
      </c>
      <c r="AI76" s="6" t="s">
        <v>47</v>
      </c>
    </row>
    <row r="77" ht="92.4" customHeight="1" spans="1:35">
      <c r="A77" s="3" t="str">
        <f>HYPERLINK("https://www.patentics.cn/invokexml.do?sx=showpatent_cn&amp;sf=ShowPatent&amp;spn=CN111651204A&amp;sx=showpatent_cn&amp;sv=a90ce274","CN111651204A")</f>
        <v>CN111651204A</v>
      </c>
      <c r="B77" s="4" t="s">
        <v>370</v>
      </c>
      <c r="D77" s="4" t="s">
        <v>371</v>
      </c>
      <c r="E77" s="4" t="s">
        <v>372</v>
      </c>
      <c r="F77" s="4" t="s">
        <v>39</v>
      </c>
      <c r="G77" s="4" t="s">
        <v>39</v>
      </c>
      <c r="H77" s="4" t="s">
        <v>373</v>
      </c>
      <c r="I77" s="4" t="s">
        <v>369</v>
      </c>
      <c r="J77" s="4" t="s">
        <v>246</v>
      </c>
      <c r="K77" s="4" t="s">
        <v>246</v>
      </c>
      <c r="L77" s="4" t="s">
        <v>364</v>
      </c>
      <c r="M77" s="4" t="s">
        <v>226</v>
      </c>
      <c r="N77" s="4" t="s">
        <v>64</v>
      </c>
      <c r="O77" s="4">
        <v>14</v>
      </c>
      <c r="P77" s="4">
        <v>3</v>
      </c>
      <c r="Q77" s="4">
        <v>5</v>
      </c>
      <c r="R77" s="4">
        <v>17</v>
      </c>
      <c r="S77" s="4" t="s">
        <v>44</v>
      </c>
      <c r="T77" s="4" t="s">
        <v>45</v>
      </c>
      <c r="U77" s="4">
        <v>0</v>
      </c>
      <c r="V77" s="4">
        <v>0</v>
      </c>
      <c r="W77" s="4">
        <v>0</v>
      </c>
      <c r="X77" s="4">
        <v>0</v>
      </c>
      <c r="Y77" s="4">
        <v>0</v>
      </c>
      <c r="Z77" s="4" t="s">
        <v>46</v>
      </c>
      <c r="AA77" s="4">
        <v>0</v>
      </c>
      <c r="AB77" s="4">
        <v>0</v>
      </c>
      <c r="AC77" s="4">
        <v>0</v>
      </c>
      <c r="AD77" s="4">
        <v>0</v>
      </c>
      <c r="AE77" s="4">
        <v>5</v>
      </c>
      <c r="AF77" s="4">
        <v>4</v>
      </c>
      <c r="AG77" s="4" t="s">
        <v>0</v>
      </c>
      <c r="AH77" s="4" t="s">
        <v>0</v>
      </c>
      <c r="AI77" s="4" t="s">
        <v>47</v>
      </c>
    </row>
    <row r="78" ht="92.4" customHeight="1" spans="1:35">
      <c r="A78" s="5" t="str">
        <f>HYPERLINK("https://www.patentics.cn/invokexml.do?sx=showpatent_cn&amp;sf=ShowPatent&amp;spn=CN111651203A&amp;sx=showpatent_cn&amp;sv=d4ad9ae1","CN111651203A")</f>
        <v>CN111651203A</v>
      </c>
      <c r="B78" s="6" t="s">
        <v>374</v>
      </c>
      <c r="D78" s="6" t="s">
        <v>375</v>
      </c>
      <c r="E78" s="6" t="s">
        <v>376</v>
      </c>
      <c r="F78" s="6" t="s">
        <v>39</v>
      </c>
      <c r="G78" s="6" t="s">
        <v>39</v>
      </c>
      <c r="H78" s="6" t="s">
        <v>377</v>
      </c>
      <c r="I78" s="6" t="s">
        <v>378</v>
      </c>
      <c r="J78" s="6" t="s">
        <v>246</v>
      </c>
      <c r="K78" s="6" t="s">
        <v>246</v>
      </c>
      <c r="L78" s="6" t="s">
        <v>364</v>
      </c>
      <c r="M78" s="6" t="s">
        <v>226</v>
      </c>
      <c r="N78" s="6" t="s">
        <v>64</v>
      </c>
      <c r="O78" s="6">
        <v>20</v>
      </c>
      <c r="P78" s="6">
        <v>3</v>
      </c>
      <c r="Q78" s="6">
        <v>7</v>
      </c>
      <c r="R78" s="6">
        <v>14</v>
      </c>
      <c r="S78" s="6" t="s">
        <v>44</v>
      </c>
      <c r="T78" s="6" t="s">
        <v>45</v>
      </c>
      <c r="U78" s="6">
        <v>0</v>
      </c>
      <c r="V78" s="6">
        <v>0</v>
      </c>
      <c r="W78" s="6">
        <v>0</v>
      </c>
      <c r="X78" s="6">
        <v>0</v>
      </c>
      <c r="Y78" s="6">
        <v>0</v>
      </c>
      <c r="Z78" s="6" t="s">
        <v>46</v>
      </c>
      <c r="AA78" s="6">
        <v>0</v>
      </c>
      <c r="AB78" s="6">
        <v>0</v>
      </c>
      <c r="AC78" s="6">
        <v>0</v>
      </c>
      <c r="AD78" s="6">
        <v>0</v>
      </c>
      <c r="AE78" s="6">
        <v>16</v>
      </c>
      <c r="AF78" s="6">
        <v>4</v>
      </c>
      <c r="AG78" s="6" t="s">
        <v>0</v>
      </c>
      <c r="AH78" s="6" t="s">
        <v>0</v>
      </c>
      <c r="AI78" s="6" t="s">
        <v>47</v>
      </c>
    </row>
    <row r="79" ht="92.4" customHeight="1" spans="1:35">
      <c r="A79" s="3" t="str">
        <f>HYPERLINK("https://www.patentics.cn/invokexml.do?sx=showpatent_cn&amp;sf=ShowPatent&amp;spn=CN111651202A&amp;sx=showpatent_cn&amp;sv=665bef0b","CN111651202A")</f>
        <v>CN111651202A</v>
      </c>
      <c r="B79" s="4" t="s">
        <v>379</v>
      </c>
      <c r="D79" s="4" t="s">
        <v>380</v>
      </c>
      <c r="E79" s="4" t="s">
        <v>381</v>
      </c>
      <c r="F79" s="4" t="s">
        <v>39</v>
      </c>
      <c r="G79" s="4" t="s">
        <v>39</v>
      </c>
      <c r="H79" s="4" t="s">
        <v>362</v>
      </c>
      <c r="I79" s="4" t="s">
        <v>363</v>
      </c>
      <c r="J79" s="4" t="s">
        <v>246</v>
      </c>
      <c r="K79" s="4" t="s">
        <v>246</v>
      </c>
      <c r="L79" s="4" t="s">
        <v>364</v>
      </c>
      <c r="M79" s="4" t="s">
        <v>226</v>
      </c>
      <c r="N79" s="4" t="s">
        <v>64</v>
      </c>
      <c r="O79" s="4">
        <v>19</v>
      </c>
      <c r="P79" s="4">
        <v>2</v>
      </c>
      <c r="Q79" s="4">
        <v>9</v>
      </c>
      <c r="R79" s="4">
        <v>16</v>
      </c>
      <c r="S79" s="4" t="s">
        <v>44</v>
      </c>
      <c r="T79" s="4" t="s">
        <v>45</v>
      </c>
      <c r="U79" s="4">
        <v>0</v>
      </c>
      <c r="V79" s="4">
        <v>0</v>
      </c>
      <c r="W79" s="4">
        <v>0</v>
      </c>
      <c r="X79" s="4">
        <v>0</v>
      </c>
      <c r="Y79" s="4">
        <v>0</v>
      </c>
      <c r="Z79" s="4" t="s">
        <v>46</v>
      </c>
      <c r="AA79" s="4">
        <v>0</v>
      </c>
      <c r="AB79" s="4">
        <v>0</v>
      </c>
      <c r="AC79" s="4">
        <v>0</v>
      </c>
      <c r="AD79" s="4">
        <v>0</v>
      </c>
      <c r="AE79" s="4">
        <v>6</v>
      </c>
      <c r="AF79" s="4">
        <v>4</v>
      </c>
      <c r="AG79" s="4" t="s">
        <v>0</v>
      </c>
      <c r="AH79" s="4" t="s">
        <v>0</v>
      </c>
      <c r="AI79" s="4" t="s">
        <v>47</v>
      </c>
    </row>
    <row r="80" ht="92.4" customHeight="1" spans="1:35">
      <c r="A80" s="5" t="str">
        <f>HYPERLINK("https://www.patentics.cn/invokexml.do?sx=showpatent_cn&amp;sf=ShowPatent&amp;spn=CN111651201A&amp;sx=showpatent_cn&amp;sv=565b66c5","CN111651201A")</f>
        <v>CN111651201A</v>
      </c>
      <c r="B80" s="6" t="s">
        <v>382</v>
      </c>
      <c r="D80" s="6" t="s">
        <v>383</v>
      </c>
      <c r="E80" s="6" t="s">
        <v>384</v>
      </c>
      <c r="F80" s="6" t="s">
        <v>39</v>
      </c>
      <c r="G80" s="6" t="s">
        <v>39</v>
      </c>
      <c r="H80" s="6" t="s">
        <v>40</v>
      </c>
      <c r="I80" s="6" t="s">
        <v>40</v>
      </c>
      <c r="J80" s="6" t="s">
        <v>246</v>
      </c>
      <c r="K80" s="6" t="s">
        <v>246</v>
      </c>
      <c r="L80" s="6" t="s">
        <v>364</v>
      </c>
      <c r="M80" s="6" t="s">
        <v>226</v>
      </c>
      <c r="N80" s="6" t="s">
        <v>64</v>
      </c>
      <c r="O80" s="6">
        <v>11</v>
      </c>
      <c r="P80" s="6">
        <v>3</v>
      </c>
      <c r="Q80" s="6">
        <v>5</v>
      </c>
      <c r="R80" s="6">
        <v>18</v>
      </c>
      <c r="S80" s="6" t="s">
        <v>44</v>
      </c>
      <c r="T80" s="6" t="s">
        <v>45</v>
      </c>
      <c r="U80" s="6">
        <v>0</v>
      </c>
      <c r="V80" s="6">
        <v>0</v>
      </c>
      <c r="W80" s="6">
        <v>0</v>
      </c>
      <c r="X80" s="6">
        <v>0</v>
      </c>
      <c r="Y80" s="6">
        <v>0</v>
      </c>
      <c r="Z80" s="6" t="s">
        <v>46</v>
      </c>
      <c r="AA80" s="6">
        <v>0</v>
      </c>
      <c r="AB80" s="6">
        <v>0</v>
      </c>
      <c r="AC80" s="6">
        <v>0</v>
      </c>
      <c r="AD80" s="6">
        <v>0</v>
      </c>
      <c r="AE80" s="6">
        <v>4</v>
      </c>
      <c r="AF80" s="6">
        <v>3</v>
      </c>
      <c r="AG80" s="6" t="s">
        <v>0</v>
      </c>
      <c r="AH80" s="6" t="s">
        <v>0</v>
      </c>
      <c r="AI80" s="6" t="s">
        <v>47</v>
      </c>
    </row>
    <row r="81" ht="92.4" customHeight="1" spans="1:35">
      <c r="A81" s="3" t="str">
        <f>HYPERLINK("https://www.patentics.cn/invokexml.do?sx=showpatent_cn&amp;sf=ShowPatent&amp;spn=CN111651200A&amp;sx=showpatent_cn&amp;sv=90e98596","CN111651200A")</f>
        <v>CN111651200A</v>
      </c>
      <c r="B81" s="4" t="s">
        <v>385</v>
      </c>
      <c r="D81" s="4" t="s">
        <v>386</v>
      </c>
      <c r="E81" s="4" t="s">
        <v>387</v>
      </c>
      <c r="F81" s="4" t="s">
        <v>39</v>
      </c>
      <c r="G81" s="4" t="s">
        <v>39</v>
      </c>
      <c r="H81" s="4" t="s">
        <v>40</v>
      </c>
      <c r="I81" s="4" t="s">
        <v>40</v>
      </c>
      <c r="J81" s="4" t="s">
        <v>246</v>
      </c>
      <c r="K81" s="4" t="s">
        <v>246</v>
      </c>
      <c r="L81" s="4" t="s">
        <v>364</v>
      </c>
      <c r="M81" s="4" t="s">
        <v>388</v>
      </c>
      <c r="N81" s="4" t="s">
        <v>64</v>
      </c>
      <c r="O81" s="4">
        <v>17</v>
      </c>
      <c r="P81" s="4">
        <v>3</v>
      </c>
      <c r="Q81" s="4">
        <v>8</v>
      </c>
      <c r="R81" s="4">
        <v>19</v>
      </c>
      <c r="S81" s="4" t="s">
        <v>44</v>
      </c>
      <c r="T81" s="4" t="s">
        <v>45</v>
      </c>
      <c r="U81" s="4">
        <v>0</v>
      </c>
      <c r="V81" s="4">
        <v>0</v>
      </c>
      <c r="W81" s="4">
        <v>0</v>
      </c>
      <c r="X81" s="4">
        <v>0</v>
      </c>
      <c r="Y81" s="4">
        <v>0</v>
      </c>
      <c r="Z81" s="4" t="s">
        <v>46</v>
      </c>
      <c r="AA81" s="4">
        <v>0</v>
      </c>
      <c r="AB81" s="4">
        <v>0</v>
      </c>
      <c r="AC81" s="4">
        <v>0</v>
      </c>
      <c r="AD81" s="4">
        <v>0</v>
      </c>
      <c r="AE81" s="4">
        <v>7</v>
      </c>
      <c r="AF81" s="4">
        <v>4</v>
      </c>
      <c r="AG81" s="4" t="s">
        <v>0</v>
      </c>
      <c r="AH81" s="4" t="s">
        <v>0</v>
      </c>
      <c r="AI81" s="4" t="s">
        <v>47</v>
      </c>
    </row>
    <row r="82" ht="92.4" customHeight="1" spans="1:35">
      <c r="A82" s="5" t="str">
        <f>HYPERLINK("https://www.patentics.cn/invokexml.do?sx=showpatent_cn&amp;sf=ShowPatent&amp;spn=CN111651199A&amp;sx=showpatent_cn&amp;sv=531c2a12","CN111651199A")</f>
        <v>CN111651199A</v>
      </c>
      <c r="B82" s="6" t="s">
        <v>389</v>
      </c>
      <c r="D82" s="6" t="s">
        <v>390</v>
      </c>
      <c r="E82" s="6" t="s">
        <v>391</v>
      </c>
      <c r="F82" s="6" t="s">
        <v>39</v>
      </c>
      <c r="G82" s="6" t="s">
        <v>39</v>
      </c>
      <c r="H82" s="6" t="s">
        <v>40</v>
      </c>
      <c r="I82" s="6" t="s">
        <v>40</v>
      </c>
      <c r="J82" s="6" t="s">
        <v>246</v>
      </c>
      <c r="K82" s="6" t="s">
        <v>246</v>
      </c>
      <c r="L82" s="6" t="s">
        <v>364</v>
      </c>
      <c r="M82" s="6" t="s">
        <v>226</v>
      </c>
      <c r="N82" s="6" t="s">
        <v>64</v>
      </c>
      <c r="O82" s="6">
        <v>15</v>
      </c>
      <c r="P82" s="6">
        <v>3</v>
      </c>
      <c r="Q82" s="6">
        <v>7</v>
      </c>
      <c r="R82" s="6">
        <v>14</v>
      </c>
      <c r="S82" s="6" t="s">
        <v>44</v>
      </c>
      <c r="T82" s="6" t="s">
        <v>45</v>
      </c>
      <c r="U82" s="6">
        <v>0</v>
      </c>
      <c r="V82" s="6">
        <v>0</v>
      </c>
      <c r="W82" s="6">
        <v>0</v>
      </c>
      <c r="X82" s="6">
        <v>0</v>
      </c>
      <c r="Y82" s="6">
        <v>0</v>
      </c>
      <c r="Z82" s="6" t="s">
        <v>46</v>
      </c>
      <c r="AA82" s="6">
        <v>0</v>
      </c>
      <c r="AB82" s="6">
        <v>0</v>
      </c>
      <c r="AC82" s="6">
        <v>0</v>
      </c>
      <c r="AD82" s="6">
        <v>0</v>
      </c>
      <c r="AE82" s="6">
        <v>6</v>
      </c>
      <c r="AF82" s="6">
        <v>4</v>
      </c>
      <c r="AG82" s="6" t="s">
        <v>0</v>
      </c>
      <c r="AH82" s="6" t="s">
        <v>0</v>
      </c>
      <c r="AI82" s="6" t="s">
        <v>47</v>
      </c>
    </row>
    <row r="83" ht="92.4" customHeight="1" spans="1:35">
      <c r="A83" s="3" t="str">
        <f>HYPERLINK("https://www.patentics.cn/invokexml.do?sx=showpatent_cn&amp;sf=ShowPatent&amp;spn=CN111626430A&amp;sx=showpatent_cn&amp;sv=b7cf9ef4","CN111626430A")</f>
        <v>CN111626430A</v>
      </c>
      <c r="B83" s="4" t="s">
        <v>392</v>
      </c>
      <c r="D83" s="4" t="s">
        <v>272</v>
      </c>
      <c r="E83" s="4" t="s">
        <v>393</v>
      </c>
      <c r="F83" s="4" t="s">
        <v>39</v>
      </c>
      <c r="G83" s="4" t="s">
        <v>39</v>
      </c>
      <c r="H83" s="4" t="s">
        <v>40</v>
      </c>
      <c r="I83" s="4" t="s">
        <v>40</v>
      </c>
      <c r="J83" s="4" t="s">
        <v>296</v>
      </c>
      <c r="K83" s="4" t="s">
        <v>394</v>
      </c>
      <c r="L83" s="4" t="s">
        <v>395</v>
      </c>
      <c r="M83" s="4" t="s">
        <v>298</v>
      </c>
      <c r="N83" s="4" t="s">
        <v>68</v>
      </c>
      <c r="O83" s="4">
        <v>19</v>
      </c>
      <c r="P83" s="4">
        <v>2</v>
      </c>
      <c r="Q83" s="4">
        <v>18</v>
      </c>
      <c r="R83" s="4">
        <v>24</v>
      </c>
      <c r="S83" s="4" t="s">
        <v>44</v>
      </c>
      <c r="T83" s="4" t="s">
        <v>45</v>
      </c>
      <c r="U83" s="4">
        <v>0</v>
      </c>
      <c r="V83" s="4">
        <v>0</v>
      </c>
      <c r="W83" s="4">
        <v>0</v>
      </c>
      <c r="X83" s="4">
        <v>0</v>
      </c>
      <c r="Y83" s="4">
        <v>0</v>
      </c>
      <c r="Z83" s="4" t="s">
        <v>46</v>
      </c>
      <c r="AA83" s="4">
        <v>0</v>
      </c>
      <c r="AB83" s="4">
        <v>0</v>
      </c>
      <c r="AC83" s="4">
        <v>0</v>
      </c>
      <c r="AD83" s="4">
        <v>0</v>
      </c>
      <c r="AE83" s="4">
        <v>19</v>
      </c>
      <c r="AF83" s="4">
        <v>7</v>
      </c>
      <c r="AG83" s="4" t="s">
        <v>0</v>
      </c>
      <c r="AH83" s="4" t="s">
        <v>0</v>
      </c>
      <c r="AI83" s="4" t="s">
        <v>47</v>
      </c>
    </row>
    <row r="84" ht="92.4" customHeight="1" spans="1:35">
      <c r="A84" s="5" t="str">
        <f>HYPERLINK("https://www.patentics.cn/invokexml.do?sx=showpatent_cn&amp;sf=ShowPatent&amp;spn=CN111582464A&amp;sx=showpatent_cn&amp;sv=58eb4868","CN111582464A")</f>
        <v>CN111582464A</v>
      </c>
      <c r="B84" s="6" t="s">
        <v>396</v>
      </c>
      <c r="D84" s="6" t="s">
        <v>397</v>
      </c>
      <c r="E84" s="6" t="s">
        <v>398</v>
      </c>
      <c r="F84" s="6" t="s">
        <v>39</v>
      </c>
      <c r="G84" s="6" t="s">
        <v>39</v>
      </c>
      <c r="H84" s="6" t="s">
        <v>40</v>
      </c>
      <c r="I84" s="6" t="s">
        <v>40</v>
      </c>
      <c r="J84" s="6" t="s">
        <v>399</v>
      </c>
      <c r="K84" s="6" t="s">
        <v>399</v>
      </c>
      <c r="L84" s="6" t="s">
        <v>400</v>
      </c>
      <c r="M84" s="6" t="s">
        <v>177</v>
      </c>
      <c r="N84" s="6" t="s">
        <v>138</v>
      </c>
      <c r="O84" s="6">
        <v>18</v>
      </c>
      <c r="P84" s="6">
        <v>5</v>
      </c>
      <c r="Q84" s="6">
        <v>15</v>
      </c>
      <c r="R84" s="6">
        <v>7</v>
      </c>
      <c r="S84" s="6" t="s">
        <v>44</v>
      </c>
      <c r="T84" s="6" t="s">
        <v>45</v>
      </c>
      <c r="U84" s="6">
        <v>0</v>
      </c>
      <c r="V84" s="6">
        <v>0</v>
      </c>
      <c r="W84" s="6">
        <v>0</v>
      </c>
      <c r="X84" s="6">
        <v>0</v>
      </c>
      <c r="Y84" s="6">
        <v>0</v>
      </c>
      <c r="Z84" s="6" t="s">
        <v>46</v>
      </c>
      <c r="AA84" s="6">
        <v>0</v>
      </c>
      <c r="AB84" s="6">
        <v>0</v>
      </c>
      <c r="AC84" s="6">
        <v>0</v>
      </c>
      <c r="AD84" s="6">
        <v>0</v>
      </c>
      <c r="AE84" s="6">
        <v>7</v>
      </c>
      <c r="AF84" s="6">
        <v>4</v>
      </c>
      <c r="AG84" s="6" t="s">
        <v>0</v>
      </c>
      <c r="AH84" s="6" t="s">
        <v>0</v>
      </c>
      <c r="AI84" s="6" t="s">
        <v>47</v>
      </c>
    </row>
    <row r="85" ht="92.4" customHeight="1" spans="1:35">
      <c r="A85" s="3" t="str">
        <f>HYPERLINK("https://www.patentics.cn/invokexml.do?sx=showpatent_cn&amp;sf=ShowPatent&amp;spn=CN111580866A&amp;sx=showpatent_cn&amp;sv=9c485cd6","CN111580866A")</f>
        <v>CN111580866A</v>
      </c>
      <c r="B85" s="4" t="s">
        <v>401</v>
      </c>
      <c r="D85" s="4" t="s">
        <v>402</v>
      </c>
      <c r="E85" s="4" t="s">
        <v>403</v>
      </c>
      <c r="F85" s="4" t="s">
        <v>39</v>
      </c>
      <c r="G85" s="4" t="s">
        <v>39</v>
      </c>
      <c r="H85" s="4" t="s">
        <v>404</v>
      </c>
      <c r="I85" s="4" t="s">
        <v>223</v>
      </c>
      <c r="J85" s="4" t="s">
        <v>144</v>
      </c>
      <c r="K85" s="4" t="s">
        <v>144</v>
      </c>
      <c r="L85" s="4" t="s">
        <v>400</v>
      </c>
      <c r="M85" s="4" t="s">
        <v>226</v>
      </c>
      <c r="N85" s="4" t="s">
        <v>64</v>
      </c>
      <c r="O85" s="4">
        <v>21</v>
      </c>
      <c r="P85" s="4">
        <v>2</v>
      </c>
      <c r="Q85" s="4">
        <v>9</v>
      </c>
      <c r="R85" s="4">
        <v>11</v>
      </c>
      <c r="S85" s="4" t="s">
        <v>44</v>
      </c>
      <c r="T85" s="4" t="s">
        <v>45</v>
      </c>
      <c r="U85" s="4">
        <v>0</v>
      </c>
      <c r="V85" s="4">
        <v>0</v>
      </c>
      <c r="W85" s="4">
        <v>0</v>
      </c>
      <c r="X85" s="4">
        <v>0</v>
      </c>
      <c r="Y85" s="4">
        <v>0</v>
      </c>
      <c r="Z85" s="4" t="s">
        <v>46</v>
      </c>
      <c r="AA85" s="4">
        <v>0</v>
      </c>
      <c r="AB85" s="4">
        <v>0</v>
      </c>
      <c r="AC85" s="4">
        <v>0</v>
      </c>
      <c r="AD85" s="4">
        <v>0</v>
      </c>
      <c r="AE85" s="4">
        <v>19</v>
      </c>
      <c r="AF85" s="4">
        <v>5</v>
      </c>
      <c r="AG85" s="4" t="s">
        <v>0</v>
      </c>
      <c r="AH85" s="4" t="s">
        <v>0</v>
      </c>
      <c r="AI85" s="4" t="s">
        <v>47</v>
      </c>
    </row>
    <row r="86" ht="92.4" customHeight="1" spans="1:35">
      <c r="A86" s="5" t="str">
        <f>HYPERLINK("https://www.patentics.cn/invokexml.do?sx=showpatent_cn&amp;sf=ShowPatent&amp;spn=CN111580865A&amp;sx=showpatent_cn&amp;sv=8b739e45","CN111580865A")</f>
        <v>CN111580865A</v>
      </c>
      <c r="B86" s="6" t="s">
        <v>405</v>
      </c>
      <c r="D86" s="6" t="s">
        <v>402</v>
      </c>
      <c r="E86" s="6" t="s">
        <v>403</v>
      </c>
      <c r="F86" s="6" t="s">
        <v>39</v>
      </c>
      <c r="G86" s="6" t="s">
        <v>39</v>
      </c>
      <c r="H86" s="6" t="s">
        <v>404</v>
      </c>
      <c r="I86" s="6" t="s">
        <v>223</v>
      </c>
      <c r="J86" s="6" t="s">
        <v>144</v>
      </c>
      <c r="K86" s="6" t="s">
        <v>144</v>
      </c>
      <c r="L86" s="6" t="s">
        <v>400</v>
      </c>
      <c r="M86" s="6" t="s">
        <v>226</v>
      </c>
      <c r="N86" s="6" t="s">
        <v>64</v>
      </c>
      <c r="O86" s="6">
        <v>22</v>
      </c>
      <c r="P86" s="6">
        <v>2</v>
      </c>
      <c r="Q86" s="6">
        <v>9</v>
      </c>
      <c r="R86" s="6">
        <v>12</v>
      </c>
      <c r="S86" s="6" t="s">
        <v>44</v>
      </c>
      <c r="T86" s="6" t="s">
        <v>45</v>
      </c>
      <c r="U86" s="6">
        <v>0</v>
      </c>
      <c r="V86" s="6">
        <v>0</v>
      </c>
      <c r="W86" s="6">
        <v>0</v>
      </c>
      <c r="X86" s="6">
        <v>0</v>
      </c>
      <c r="Y86" s="6">
        <v>0</v>
      </c>
      <c r="Z86" s="6" t="s">
        <v>46</v>
      </c>
      <c r="AA86" s="6">
        <v>0</v>
      </c>
      <c r="AB86" s="6">
        <v>0</v>
      </c>
      <c r="AC86" s="6">
        <v>0</v>
      </c>
      <c r="AD86" s="6">
        <v>0</v>
      </c>
      <c r="AE86" s="6">
        <v>19</v>
      </c>
      <c r="AF86" s="6">
        <v>5</v>
      </c>
      <c r="AG86" s="6" t="s">
        <v>0</v>
      </c>
      <c r="AH86" s="6" t="s">
        <v>0</v>
      </c>
      <c r="AI86" s="6" t="s">
        <v>47</v>
      </c>
    </row>
    <row r="87" ht="92.4" customHeight="1" spans="1:35">
      <c r="A87" s="3" t="str">
        <f>HYPERLINK("https://www.patentics.cn/invokexml.do?sx=showpatent_cn&amp;sf=ShowPatent&amp;spn=CN111580864A&amp;sx=showpatent_cn&amp;sv=1f0b4ab8","CN111580864A")</f>
        <v>CN111580864A</v>
      </c>
      <c r="B87" s="4" t="s">
        <v>406</v>
      </c>
      <c r="D87" s="4" t="s">
        <v>402</v>
      </c>
      <c r="E87" s="4" t="s">
        <v>407</v>
      </c>
      <c r="F87" s="4" t="s">
        <v>39</v>
      </c>
      <c r="G87" s="4" t="s">
        <v>39</v>
      </c>
      <c r="H87" s="4" t="s">
        <v>404</v>
      </c>
      <c r="I87" s="4" t="s">
        <v>223</v>
      </c>
      <c r="J87" s="4" t="s">
        <v>144</v>
      </c>
      <c r="K87" s="4" t="s">
        <v>144</v>
      </c>
      <c r="L87" s="4" t="s">
        <v>400</v>
      </c>
      <c r="M87" s="4" t="s">
        <v>226</v>
      </c>
      <c r="N87" s="4" t="s">
        <v>64</v>
      </c>
      <c r="O87" s="4">
        <v>24</v>
      </c>
      <c r="P87" s="4">
        <v>2</v>
      </c>
      <c r="Q87" s="4">
        <v>11</v>
      </c>
      <c r="R87" s="4">
        <v>16</v>
      </c>
      <c r="S87" s="4" t="s">
        <v>44</v>
      </c>
      <c r="T87" s="4" t="s">
        <v>45</v>
      </c>
      <c r="U87" s="4">
        <v>0</v>
      </c>
      <c r="V87" s="4">
        <v>0</v>
      </c>
      <c r="W87" s="4">
        <v>0</v>
      </c>
      <c r="X87" s="4">
        <v>0</v>
      </c>
      <c r="Y87" s="4">
        <v>0</v>
      </c>
      <c r="Z87" s="4" t="s">
        <v>46</v>
      </c>
      <c r="AA87" s="4">
        <v>0</v>
      </c>
      <c r="AB87" s="4">
        <v>0</v>
      </c>
      <c r="AC87" s="4">
        <v>0</v>
      </c>
      <c r="AD87" s="4">
        <v>0</v>
      </c>
      <c r="AE87" s="4">
        <v>19</v>
      </c>
      <c r="AF87" s="4">
        <v>5</v>
      </c>
      <c r="AG87" s="4" t="s">
        <v>0</v>
      </c>
      <c r="AH87" s="4" t="s">
        <v>0</v>
      </c>
      <c r="AI87" s="4" t="s">
        <v>47</v>
      </c>
    </row>
    <row r="88" ht="92.4" customHeight="1" spans="1:35">
      <c r="A88" s="5" t="str">
        <f>HYPERLINK("https://www.patentics.cn/invokexml.do?sx=showpatent_cn&amp;sf=ShowPatent&amp;spn=CN111580863A&amp;sx=showpatent_cn&amp;sv=3dbceaa8","CN111580863A")</f>
        <v>CN111580863A</v>
      </c>
      <c r="B88" s="6" t="s">
        <v>408</v>
      </c>
      <c r="D88" s="6" t="s">
        <v>402</v>
      </c>
      <c r="E88" s="6" t="s">
        <v>403</v>
      </c>
      <c r="F88" s="6" t="s">
        <v>39</v>
      </c>
      <c r="G88" s="6" t="s">
        <v>39</v>
      </c>
      <c r="H88" s="6" t="s">
        <v>404</v>
      </c>
      <c r="I88" s="6" t="s">
        <v>223</v>
      </c>
      <c r="J88" s="6" t="s">
        <v>144</v>
      </c>
      <c r="K88" s="6" t="s">
        <v>144</v>
      </c>
      <c r="L88" s="6" t="s">
        <v>400</v>
      </c>
      <c r="M88" s="6" t="s">
        <v>226</v>
      </c>
      <c r="N88" s="6" t="s">
        <v>64</v>
      </c>
      <c r="O88" s="6">
        <v>25</v>
      </c>
      <c r="P88" s="6">
        <v>2</v>
      </c>
      <c r="Q88" s="6">
        <v>10</v>
      </c>
      <c r="R88" s="6">
        <v>12</v>
      </c>
      <c r="S88" s="6" t="s">
        <v>44</v>
      </c>
      <c r="T88" s="6" t="s">
        <v>45</v>
      </c>
      <c r="U88" s="6">
        <v>0</v>
      </c>
      <c r="V88" s="6">
        <v>0</v>
      </c>
      <c r="W88" s="6">
        <v>0</v>
      </c>
      <c r="X88" s="6">
        <v>0</v>
      </c>
      <c r="Y88" s="6">
        <v>0</v>
      </c>
      <c r="Z88" s="6" t="s">
        <v>46</v>
      </c>
      <c r="AA88" s="6">
        <v>0</v>
      </c>
      <c r="AB88" s="6">
        <v>0</v>
      </c>
      <c r="AC88" s="6">
        <v>0</v>
      </c>
      <c r="AD88" s="6">
        <v>0</v>
      </c>
      <c r="AE88" s="6">
        <v>19</v>
      </c>
      <c r="AF88" s="6">
        <v>5</v>
      </c>
      <c r="AG88" s="6" t="s">
        <v>0</v>
      </c>
      <c r="AH88" s="6" t="s">
        <v>0</v>
      </c>
      <c r="AI88" s="6" t="s">
        <v>47</v>
      </c>
    </row>
    <row r="89" ht="92.4" customHeight="1" spans="1:35">
      <c r="A89" s="3" t="str">
        <f>HYPERLINK("https://www.patentics.cn/invokexml.do?sx=showpatent_cn&amp;sf=ShowPatent&amp;spn=CN111506384A&amp;sx=showpatent_cn&amp;sv=6c896db2","CN111506384A")</f>
        <v>CN111506384A</v>
      </c>
      <c r="B89" s="4" t="s">
        <v>409</v>
      </c>
      <c r="D89" s="4" t="s">
        <v>410</v>
      </c>
      <c r="E89" s="4" t="s">
        <v>411</v>
      </c>
      <c r="F89" s="4" t="s">
        <v>39</v>
      </c>
      <c r="G89" s="4" t="s">
        <v>39</v>
      </c>
      <c r="H89" s="4" t="s">
        <v>40</v>
      </c>
      <c r="I89" s="4" t="s">
        <v>40</v>
      </c>
      <c r="J89" s="4" t="s">
        <v>0</v>
      </c>
      <c r="K89" s="4" t="s">
        <v>412</v>
      </c>
      <c r="L89" s="4" t="s">
        <v>413</v>
      </c>
      <c r="M89" s="4" t="s">
        <v>414</v>
      </c>
      <c r="N89" s="4" t="s">
        <v>414</v>
      </c>
      <c r="O89" s="4">
        <v>14</v>
      </c>
      <c r="P89" s="4">
        <v>5</v>
      </c>
      <c r="Q89" s="4">
        <v>10</v>
      </c>
      <c r="R89" s="4">
        <v>14</v>
      </c>
      <c r="S89" s="4" t="s">
        <v>44</v>
      </c>
      <c r="T89" s="4" t="s">
        <v>45</v>
      </c>
      <c r="U89" s="4">
        <v>0</v>
      </c>
      <c r="V89" s="4">
        <v>0</v>
      </c>
      <c r="W89" s="4">
        <v>0</v>
      </c>
      <c r="X89" s="4">
        <v>0</v>
      </c>
      <c r="Y89" s="4">
        <v>0</v>
      </c>
      <c r="Z89" s="4" t="s">
        <v>46</v>
      </c>
      <c r="AA89" s="4">
        <v>0</v>
      </c>
      <c r="AB89" s="4">
        <v>0</v>
      </c>
      <c r="AC89" s="4">
        <v>0</v>
      </c>
      <c r="AD89" s="4">
        <v>0</v>
      </c>
      <c r="AE89" s="4">
        <v>0</v>
      </c>
      <c r="AF89" s="4">
        <v>0</v>
      </c>
      <c r="AG89" s="4" t="s">
        <v>0</v>
      </c>
      <c r="AH89" s="4" t="s">
        <v>0</v>
      </c>
      <c r="AI89" s="4" t="s">
        <v>47</v>
      </c>
    </row>
    <row r="90" ht="92.4" customHeight="1" spans="1:35">
      <c r="A90" s="5" t="str">
        <f>HYPERLINK("https://www.patentics.cn/invokexml.do?sx=showpatent_cn&amp;sf=ShowPatent&amp;spn=CN111488116A&amp;sx=showpatent_cn&amp;sv=dedecb62","CN111488116A")</f>
        <v>CN111488116A</v>
      </c>
      <c r="B90" s="6" t="s">
        <v>415</v>
      </c>
      <c r="D90" s="6" t="s">
        <v>173</v>
      </c>
      <c r="E90" s="6" t="s">
        <v>416</v>
      </c>
      <c r="F90" s="6" t="s">
        <v>39</v>
      </c>
      <c r="G90" s="6" t="s">
        <v>39</v>
      </c>
      <c r="H90" s="6" t="s">
        <v>40</v>
      </c>
      <c r="I90" s="6" t="s">
        <v>40</v>
      </c>
      <c r="J90" s="6" t="s">
        <v>0</v>
      </c>
      <c r="K90" s="6" t="s">
        <v>417</v>
      </c>
      <c r="L90" s="6" t="s">
        <v>418</v>
      </c>
      <c r="M90" s="6" t="s">
        <v>419</v>
      </c>
      <c r="N90" s="6" t="s">
        <v>420</v>
      </c>
      <c r="O90" s="6">
        <v>16</v>
      </c>
      <c r="P90" s="6">
        <v>3</v>
      </c>
      <c r="Q90" s="6">
        <v>8</v>
      </c>
      <c r="R90" s="6">
        <v>12</v>
      </c>
      <c r="S90" s="6" t="s">
        <v>44</v>
      </c>
      <c r="T90" s="6" t="s">
        <v>45</v>
      </c>
      <c r="U90" s="6">
        <v>0</v>
      </c>
      <c r="V90" s="6">
        <v>0</v>
      </c>
      <c r="W90" s="6">
        <v>0</v>
      </c>
      <c r="X90" s="6">
        <v>0</v>
      </c>
      <c r="Y90" s="6">
        <v>0</v>
      </c>
      <c r="Z90" s="6" t="s">
        <v>46</v>
      </c>
      <c r="AA90" s="6">
        <v>0</v>
      </c>
      <c r="AB90" s="6">
        <v>0</v>
      </c>
      <c r="AC90" s="6">
        <v>0</v>
      </c>
      <c r="AD90" s="6">
        <v>0</v>
      </c>
      <c r="AE90" s="6">
        <v>0</v>
      </c>
      <c r="AF90" s="6">
        <v>0</v>
      </c>
      <c r="AG90" s="6" t="s">
        <v>0</v>
      </c>
      <c r="AH90" s="6" t="s">
        <v>0</v>
      </c>
      <c r="AI90" s="6" t="s">
        <v>47</v>
      </c>
    </row>
    <row r="91" ht="92.4" customHeight="1" spans="1:35">
      <c r="A91" s="3" t="str">
        <f>HYPERLINK("https://www.patentics.cn/invokexml.do?sx=showpatent_cn&amp;sf=ShowPatent&amp;spn=CN111488963A&amp;sx=showpatent_cn&amp;sv=36816bfa","CN111488963A")</f>
        <v>CN111488963A</v>
      </c>
      <c r="B91" s="4" t="s">
        <v>421</v>
      </c>
      <c r="D91" s="4" t="s">
        <v>422</v>
      </c>
      <c r="E91" s="4" t="s">
        <v>423</v>
      </c>
      <c r="F91" s="4" t="s">
        <v>39</v>
      </c>
      <c r="G91" s="4" t="s">
        <v>39</v>
      </c>
      <c r="H91" s="4" t="s">
        <v>40</v>
      </c>
      <c r="I91" s="4" t="s">
        <v>40</v>
      </c>
      <c r="J91" s="4" t="s">
        <v>424</v>
      </c>
      <c r="K91" s="4" t="s">
        <v>424</v>
      </c>
      <c r="L91" s="4" t="s">
        <v>418</v>
      </c>
      <c r="M91" s="4" t="s">
        <v>425</v>
      </c>
      <c r="N91" s="4" t="s">
        <v>426</v>
      </c>
      <c r="O91" s="4">
        <v>20</v>
      </c>
      <c r="P91" s="4">
        <v>7</v>
      </c>
      <c r="Q91" s="4">
        <v>4</v>
      </c>
      <c r="R91" s="4">
        <v>18</v>
      </c>
      <c r="S91" s="4" t="s">
        <v>44</v>
      </c>
      <c r="T91" s="4" t="s">
        <v>45</v>
      </c>
      <c r="U91" s="4">
        <v>0</v>
      </c>
      <c r="V91" s="4">
        <v>0</v>
      </c>
      <c r="W91" s="4">
        <v>0</v>
      </c>
      <c r="X91" s="4">
        <v>0</v>
      </c>
      <c r="Y91" s="4">
        <v>0</v>
      </c>
      <c r="Z91" s="4" t="s">
        <v>46</v>
      </c>
      <c r="AA91" s="4">
        <v>0</v>
      </c>
      <c r="AB91" s="4">
        <v>0</v>
      </c>
      <c r="AC91" s="4">
        <v>0</v>
      </c>
      <c r="AD91" s="4">
        <v>0</v>
      </c>
      <c r="AE91" s="4">
        <v>1</v>
      </c>
      <c r="AF91" s="4">
        <v>2</v>
      </c>
      <c r="AG91" s="4" t="s">
        <v>0</v>
      </c>
      <c r="AH91" s="4" t="s">
        <v>0</v>
      </c>
      <c r="AI91" s="4" t="s">
        <v>47</v>
      </c>
    </row>
    <row r="92" ht="92.4" customHeight="1" spans="1:35">
      <c r="A92" s="5" t="str">
        <f>HYPERLINK("https://www.patentics.cn/invokexml.do?sx=showpatent_cn&amp;sf=ShowPatent&amp;spn=CN111488976A&amp;sx=showpatent_cn&amp;sv=791bf364","CN111488976A")</f>
        <v>CN111488976A</v>
      </c>
      <c r="B92" s="6" t="s">
        <v>427</v>
      </c>
      <c r="D92" s="6" t="s">
        <v>428</v>
      </c>
      <c r="E92" s="6" t="s">
        <v>429</v>
      </c>
      <c r="F92" s="6" t="s">
        <v>39</v>
      </c>
      <c r="G92" s="6" t="s">
        <v>39</v>
      </c>
      <c r="H92" s="6" t="s">
        <v>40</v>
      </c>
      <c r="I92" s="6" t="s">
        <v>40</v>
      </c>
      <c r="J92" s="6" t="s">
        <v>424</v>
      </c>
      <c r="K92" s="6" t="s">
        <v>424</v>
      </c>
      <c r="L92" s="6" t="s">
        <v>418</v>
      </c>
      <c r="M92" s="6" t="s">
        <v>430</v>
      </c>
      <c r="N92" s="6" t="s">
        <v>138</v>
      </c>
      <c r="O92" s="6">
        <v>20</v>
      </c>
      <c r="P92" s="6">
        <v>7</v>
      </c>
      <c r="Q92" s="6">
        <v>4</v>
      </c>
      <c r="R92" s="6">
        <v>30</v>
      </c>
      <c r="S92" s="6" t="s">
        <v>44</v>
      </c>
      <c r="T92" s="6" t="s">
        <v>45</v>
      </c>
      <c r="U92" s="6">
        <v>0</v>
      </c>
      <c r="V92" s="6">
        <v>0</v>
      </c>
      <c r="W92" s="6">
        <v>0</v>
      </c>
      <c r="X92" s="6">
        <v>0</v>
      </c>
      <c r="Y92" s="6">
        <v>0</v>
      </c>
      <c r="Z92" s="6" t="s">
        <v>46</v>
      </c>
      <c r="AA92" s="6">
        <v>0</v>
      </c>
      <c r="AB92" s="6">
        <v>0</v>
      </c>
      <c r="AC92" s="6">
        <v>0</v>
      </c>
      <c r="AD92" s="6">
        <v>0</v>
      </c>
      <c r="AE92" s="6">
        <v>1</v>
      </c>
      <c r="AF92" s="6">
        <v>2</v>
      </c>
      <c r="AG92" s="6" t="s">
        <v>0</v>
      </c>
      <c r="AH92" s="6" t="s">
        <v>0</v>
      </c>
      <c r="AI92" s="6" t="s">
        <v>47</v>
      </c>
    </row>
    <row r="93" ht="92.4" customHeight="1" spans="1:35">
      <c r="A93" s="3" t="str">
        <f>HYPERLINK("https://www.patentics.cn/invokexml.do?sx=showpatent_cn&amp;sf=ShowPatent&amp;spn=CN111461326A&amp;sx=showpatent_cn&amp;sv=0ec3fba9","CN111461326A")</f>
        <v>CN111461326A</v>
      </c>
      <c r="B93" s="4" t="s">
        <v>431</v>
      </c>
      <c r="D93" s="4" t="s">
        <v>432</v>
      </c>
      <c r="E93" s="4" t="s">
        <v>433</v>
      </c>
      <c r="F93" s="4" t="s">
        <v>39</v>
      </c>
      <c r="G93" s="4" t="s">
        <v>39</v>
      </c>
      <c r="H93" s="4" t="s">
        <v>40</v>
      </c>
      <c r="I93" s="4" t="s">
        <v>40</v>
      </c>
      <c r="J93" s="4" t="s">
        <v>0</v>
      </c>
      <c r="K93" s="4" t="s">
        <v>434</v>
      </c>
      <c r="L93" s="4" t="s">
        <v>435</v>
      </c>
      <c r="M93" s="4" t="s">
        <v>436</v>
      </c>
      <c r="N93" s="4" t="s">
        <v>99</v>
      </c>
      <c r="O93" s="4">
        <v>6</v>
      </c>
      <c r="P93" s="4">
        <v>1</v>
      </c>
      <c r="Q93" s="4">
        <v>0</v>
      </c>
      <c r="R93" s="4">
        <v>11</v>
      </c>
      <c r="S93" s="4" t="s">
        <v>44</v>
      </c>
      <c r="T93" s="4" t="s">
        <v>45</v>
      </c>
      <c r="U93" s="4">
        <v>0</v>
      </c>
      <c r="V93" s="4">
        <v>0</v>
      </c>
      <c r="W93" s="4">
        <v>0</v>
      </c>
      <c r="X93" s="4">
        <v>0</v>
      </c>
      <c r="Y93" s="4">
        <v>0</v>
      </c>
      <c r="Z93" s="4" t="s">
        <v>46</v>
      </c>
      <c r="AA93" s="4">
        <v>0</v>
      </c>
      <c r="AB93" s="4">
        <v>0</v>
      </c>
      <c r="AC93" s="4">
        <v>0</v>
      </c>
      <c r="AD93" s="4">
        <v>0</v>
      </c>
      <c r="AE93" s="4">
        <v>0</v>
      </c>
      <c r="AF93" s="4">
        <v>0</v>
      </c>
      <c r="AG93" s="4" t="s">
        <v>0</v>
      </c>
      <c r="AH93" s="4" t="s">
        <v>0</v>
      </c>
      <c r="AI93" s="4" t="s">
        <v>47</v>
      </c>
    </row>
    <row r="94" ht="92.4" customHeight="1" spans="1:35">
      <c r="A94" s="5" t="str">
        <f>HYPERLINK("https://www.patentics.cn/invokexml.do?sx=showpatent_cn&amp;sf=ShowPatent&amp;spn=CN111461316A&amp;sx=showpatent_cn&amp;sv=763003ae","CN111461316A")</f>
        <v>CN111461316A</v>
      </c>
      <c r="B94" s="6" t="s">
        <v>437</v>
      </c>
      <c r="D94" s="6" t="s">
        <v>432</v>
      </c>
      <c r="E94" s="6" t="s">
        <v>433</v>
      </c>
      <c r="F94" s="6" t="s">
        <v>39</v>
      </c>
      <c r="G94" s="6" t="s">
        <v>39</v>
      </c>
      <c r="H94" s="6" t="s">
        <v>40</v>
      </c>
      <c r="I94" s="6" t="s">
        <v>40</v>
      </c>
      <c r="J94" s="6" t="s">
        <v>0</v>
      </c>
      <c r="K94" s="6" t="s">
        <v>434</v>
      </c>
      <c r="L94" s="6" t="s">
        <v>435</v>
      </c>
      <c r="M94" s="6" t="s">
        <v>138</v>
      </c>
      <c r="N94" s="6" t="s">
        <v>138</v>
      </c>
      <c r="O94" s="6">
        <v>6</v>
      </c>
      <c r="P94" s="6">
        <v>1</v>
      </c>
      <c r="Q94" s="6">
        <v>0</v>
      </c>
      <c r="R94" s="6">
        <v>10</v>
      </c>
      <c r="S94" s="6" t="s">
        <v>44</v>
      </c>
      <c r="T94" s="6" t="s">
        <v>45</v>
      </c>
      <c r="U94" s="6">
        <v>0</v>
      </c>
      <c r="V94" s="6">
        <v>0</v>
      </c>
      <c r="W94" s="6">
        <v>0</v>
      </c>
      <c r="X94" s="6">
        <v>0</v>
      </c>
      <c r="Y94" s="6">
        <v>0</v>
      </c>
      <c r="Z94" s="6" t="s">
        <v>46</v>
      </c>
      <c r="AA94" s="6">
        <v>0</v>
      </c>
      <c r="AB94" s="6">
        <v>0</v>
      </c>
      <c r="AC94" s="6">
        <v>0</v>
      </c>
      <c r="AD94" s="6">
        <v>0</v>
      </c>
      <c r="AE94" s="6">
        <v>0</v>
      </c>
      <c r="AF94" s="6">
        <v>0</v>
      </c>
      <c r="AG94" s="6" t="s">
        <v>0</v>
      </c>
      <c r="AH94" s="6" t="s">
        <v>0</v>
      </c>
      <c r="AI94" s="6" t="s">
        <v>47</v>
      </c>
    </row>
    <row r="95" ht="92.4" customHeight="1" spans="1:35">
      <c r="A95" s="3" t="str">
        <f>HYPERLINK("https://www.patentics.cn/invokexml.do?sx=showpatent_cn&amp;sf=ShowPatent&amp;spn=CN111461315A&amp;sx=showpatent_cn&amp;sv=330090e1","CN111461315A")</f>
        <v>CN111461315A</v>
      </c>
      <c r="B95" s="4" t="s">
        <v>438</v>
      </c>
      <c r="D95" s="4" t="s">
        <v>432</v>
      </c>
      <c r="E95" s="4" t="s">
        <v>433</v>
      </c>
      <c r="F95" s="4" t="s">
        <v>39</v>
      </c>
      <c r="G95" s="4" t="s">
        <v>39</v>
      </c>
      <c r="H95" s="4" t="s">
        <v>40</v>
      </c>
      <c r="I95" s="4" t="s">
        <v>40</v>
      </c>
      <c r="J95" s="4" t="s">
        <v>0</v>
      </c>
      <c r="K95" s="4" t="s">
        <v>434</v>
      </c>
      <c r="L95" s="4" t="s">
        <v>435</v>
      </c>
      <c r="M95" s="4" t="s">
        <v>138</v>
      </c>
      <c r="N95" s="4" t="s">
        <v>138</v>
      </c>
      <c r="O95" s="4">
        <v>5</v>
      </c>
      <c r="P95" s="4">
        <v>1</v>
      </c>
      <c r="Q95" s="4">
        <v>0</v>
      </c>
      <c r="R95" s="4">
        <v>12</v>
      </c>
      <c r="S95" s="4" t="s">
        <v>44</v>
      </c>
      <c r="T95" s="4" t="s">
        <v>45</v>
      </c>
      <c r="U95" s="4">
        <v>0</v>
      </c>
      <c r="V95" s="4">
        <v>0</v>
      </c>
      <c r="W95" s="4">
        <v>0</v>
      </c>
      <c r="X95" s="4">
        <v>0</v>
      </c>
      <c r="Y95" s="4">
        <v>0</v>
      </c>
      <c r="Z95" s="4" t="s">
        <v>46</v>
      </c>
      <c r="AA95" s="4">
        <v>0</v>
      </c>
      <c r="AB95" s="4">
        <v>0</v>
      </c>
      <c r="AC95" s="4">
        <v>0</v>
      </c>
      <c r="AD95" s="4">
        <v>0</v>
      </c>
      <c r="AE95" s="4">
        <v>0</v>
      </c>
      <c r="AF95" s="4">
        <v>0</v>
      </c>
      <c r="AG95" s="4" t="s">
        <v>0</v>
      </c>
      <c r="AH95" s="4" t="s">
        <v>0</v>
      </c>
      <c r="AI95" s="4" t="s">
        <v>47</v>
      </c>
    </row>
    <row r="96" ht="92.4" customHeight="1" spans="1:35">
      <c r="A96" s="5" t="str">
        <f>HYPERLINK("https://www.patentics.cn/invokexml.do?sx=showpatent_cn&amp;sf=ShowPatent&amp;spn=CN111461314A&amp;sx=showpatent_cn&amp;sv=2eaf984b","CN111461314A")</f>
        <v>CN111461314A</v>
      </c>
      <c r="B96" s="6" t="s">
        <v>439</v>
      </c>
      <c r="D96" s="6" t="s">
        <v>432</v>
      </c>
      <c r="E96" s="6" t="s">
        <v>433</v>
      </c>
      <c r="F96" s="6" t="s">
        <v>39</v>
      </c>
      <c r="G96" s="6" t="s">
        <v>39</v>
      </c>
      <c r="H96" s="6" t="s">
        <v>40</v>
      </c>
      <c r="I96" s="6" t="s">
        <v>40</v>
      </c>
      <c r="J96" s="6" t="s">
        <v>0</v>
      </c>
      <c r="K96" s="6" t="s">
        <v>434</v>
      </c>
      <c r="L96" s="6" t="s">
        <v>435</v>
      </c>
      <c r="M96" s="6" t="s">
        <v>138</v>
      </c>
      <c r="N96" s="6" t="s">
        <v>138</v>
      </c>
      <c r="O96" s="6">
        <v>5</v>
      </c>
      <c r="P96" s="6">
        <v>1</v>
      </c>
      <c r="Q96" s="6">
        <v>0</v>
      </c>
      <c r="R96" s="6">
        <v>13</v>
      </c>
      <c r="S96" s="6" t="s">
        <v>44</v>
      </c>
      <c r="T96" s="6" t="s">
        <v>45</v>
      </c>
      <c r="U96" s="6">
        <v>0</v>
      </c>
      <c r="V96" s="6">
        <v>0</v>
      </c>
      <c r="W96" s="6">
        <v>0</v>
      </c>
      <c r="X96" s="6">
        <v>0</v>
      </c>
      <c r="Y96" s="6">
        <v>0</v>
      </c>
      <c r="Z96" s="6" t="s">
        <v>46</v>
      </c>
      <c r="AA96" s="6">
        <v>0</v>
      </c>
      <c r="AB96" s="6">
        <v>0</v>
      </c>
      <c r="AC96" s="6">
        <v>0</v>
      </c>
      <c r="AD96" s="6">
        <v>0</v>
      </c>
      <c r="AE96" s="6">
        <v>0</v>
      </c>
      <c r="AF96" s="6">
        <v>0</v>
      </c>
      <c r="AG96" s="6" t="s">
        <v>0</v>
      </c>
      <c r="AH96" s="6" t="s">
        <v>0</v>
      </c>
      <c r="AI96" s="6" t="s">
        <v>47</v>
      </c>
    </row>
    <row r="97" ht="92.4" customHeight="1" spans="1:35">
      <c r="A97" s="3" t="str">
        <f>HYPERLINK("https://www.patentics.cn/invokexml.do?sx=showpatent_cn&amp;sf=ShowPatent&amp;spn=CN111461296A&amp;sx=showpatent_cn&amp;sv=a7b60c2a","CN111461296A")</f>
        <v>CN111461296A</v>
      </c>
      <c r="B97" s="4" t="s">
        <v>440</v>
      </c>
      <c r="D97" s="4" t="s">
        <v>441</v>
      </c>
      <c r="E97" s="4" t="s">
        <v>442</v>
      </c>
      <c r="F97" s="4" t="s">
        <v>39</v>
      </c>
      <c r="G97" s="4" t="s">
        <v>39</v>
      </c>
      <c r="H97" s="4" t="s">
        <v>40</v>
      </c>
      <c r="I97" s="4" t="s">
        <v>40</v>
      </c>
      <c r="J97" s="4" t="s">
        <v>355</v>
      </c>
      <c r="K97" s="4" t="s">
        <v>355</v>
      </c>
      <c r="L97" s="4" t="s">
        <v>435</v>
      </c>
      <c r="M97" s="4" t="s">
        <v>443</v>
      </c>
      <c r="N97" s="4" t="s">
        <v>126</v>
      </c>
      <c r="O97" s="4">
        <v>5</v>
      </c>
      <c r="P97" s="4">
        <v>1</v>
      </c>
      <c r="Q97" s="4">
        <v>0</v>
      </c>
      <c r="R97" s="4">
        <v>9</v>
      </c>
      <c r="S97" s="4" t="s">
        <v>44</v>
      </c>
      <c r="T97" s="4" t="s">
        <v>45</v>
      </c>
      <c r="U97" s="4">
        <v>0</v>
      </c>
      <c r="V97" s="4">
        <v>0</v>
      </c>
      <c r="W97" s="4">
        <v>0</v>
      </c>
      <c r="X97" s="4">
        <v>0</v>
      </c>
      <c r="Y97" s="4">
        <v>0</v>
      </c>
      <c r="Z97" s="4" t="s">
        <v>46</v>
      </c>
      <c r="AA97" s="4">
        <v>0</v>
      </c>
      <c r="AB97" s="4">
        <v>0</v>
      </c>
      <c r="AC97" s="4">
        <v>0</v>
      </c>
      <c r="AD97" s="4">
        <v>0</v>
      </c>
      <c r="AE97" s="4">
        <v>3</v>
      </c>
      <c r="AF97" s="4">
        <v>2</v>
      </c>
      <c r="AG97" s="4" t="s">
        <v>0</v>
      </c>
      <c r="AH97" s="4" t="s">
        <v>0</v>
      </c>
      <c r="AI97" s="4" t="s">
        <v>47</v>
      </c>
    </row>
    <row r="98" ht="92.4" customHeight="1" spans="1:35">
      <c r="A98" s="5" t="str">
        <f>HYPERLINK("https://www.patentics.cn/invokexml.do?sx=showpatent_cn&amp;sf=ShowPatent&amp;spn=CN111415007A&amp;sx=showpatent_cn&amp;sv=a9c5bf61","CN111415007A")</f>
        <v>CN111415007A</v>
      </c>
      <c r="B98" s="6" t="s">
        <v>444</v>
      </c>
      <c r="D98" s="6" t="s">
        <v>445</v>
      </c>
      <c r="E98" s="6" t="s">
        <v>446</v>
      </c>
      <c r="F98" s="6" t="s">
        <v>39</v>
      </c>
      <c r="G98" s="6" t="s">
        <v>39</v>
      </c>
      <c r="H98" s="6" t="s">
        <v>40</v>
      </c>
      <c r="I98" s="6" t="s">
        <v>40</v>
      </c>
      <c r="J98" s="6" t="s">
        <v>0</v>
      </c>
      <c r="K98" s="6" t="s">
        <v>447</v>
      </c>
      <c r="L98" s="6" t="s">
        <v>448</v>
      </c>
      <c r="M98" s="6" t="s">
        <v>449</v>
      </c>
      <c r="N98" s="6" t="s">
        <v>138</v>
      </c>
      <c r="O98" s="6">
        <v>23</v>
      </c>
      <c r="P98" s="6">
        <v>5</v>
      </c>
      <c r="Q98" s="6">
        <v>9</v>
      </c>
      <c r="R98" s="6">
        <v>3</v>
      </c>
      <c r="S98" s="6" t="s">
        <v>44</v>
      </c>
      <c r="T98" s="6" t="s">
        <v>45</v>
      </c>
      <c r="U98" s="6">
        <v>0</v>
      </c>
      <c r="V98" s="6">
        <v>0</v>
      </c>
      <c r="W98" s="6">
        <v>0</v>
      </c>
      <c r="X98" s="6">
        <v>0</v>
      </c>
      <c r="Y98" s="6">
        <v>0</v>
      </c>
      <c r="Z98" s="6" t="s">
        <v>46</v>
      </c>
      <c r="AA98" s="6">
        <v>0</v>
      </c>
      <c r="AB98" s="6">
        <v>0</v>
      </c>
      <c r="AC98" s="6">
        <v>0</v>
      </c>
      <c r="AD98" s="6">
        <v>0</v>
      </c>
      <c r="AE98" s="6">
        <v>0</v>
      </c>
      <c r="AF98" s="6">
        <v>0</v>
      </c>
      <c r="AG98" s="6" t="s">
        <v>0</v>
      </c>
      <c r="AH98" s="6" t="s">
        <v>0</v>
      </c>
      <c r="AI98" s="6" t="s">
        <v>47</v>
      </c>
    </row>
    <row r="99" ht="92.4" customHeight="1" spans="1:35">
      <c r="A99" s="3" t="str">
        <f>HYPERLINK("https://www.patentics.cn/invokexml.do?sx=showpatent_cn&amp;sf=ShowPatent&amp;spn=CN111382835A&amp;sx=showpatent_cn&amp;sv=1d584489","CN111382835A")</f>
        <v>CN111382835A</v>
      </c>
      <c r="B99" s="4" t="s">
        <v>450</v>
      </c>
      <c r="D99" s="4" t="s">
        <v>451</v>
      </c>
      <c r="E99" s="4" t="s">
        <v>452</v>
      </c>
      <c r="F99" s="4" t="s">
        <v>39</v>
      </c>
      <c r="G99" s="4" t="s">
        <v>39</v>
      </c>
      <c r="H99" s="4" t="s">
        <v>40</v>
      </c>
      <c r="I99" s="4" t="s">
        <v>40</v>
      </c>
      <c r="J99" s="4" t="s">
        <v>453</v>
      </c>
      <c r="K99" s="4" t="s">
        <v>453</v>
      </c>
      <c r="L99" s="4" t="s">
        <v>454</v>
      </c>
      <c r="M99" s="4" t="s">
        <v>125</v>
      </c>
      <c r="N99" s="4" t="s">
        <v>126</v>
      </c>
      <c r="O99" s="4">
        <v>16</v>
      </c>
      <c r="P99" s="4">
        <v>4</v>
      </c>
      <c r="Q99" s="4">
        <v>7</v>
      </c>
      <c r="R99" s="4">
        <v>8</v>
      </c>
      <c r="S99" s="4" t="s">
        <v>44</v>
      </c>
      <c r="T99" s="4" t="s">
        <v>45</v>
      </c>
      <c r="U99" s="4">
        <v>0</v>
      </c>
      <c r="V99" s="4">
        <v>0</v>
      </c>
      <c r="W99" s="4">
        <v>0</v>
      </c>
      <c r="X99" s="4">
        <v>0</v>
      </c>
      <c r="Y99" s="4">
        <v>0</v>
      </c>
      <c r="Z99" s="4" t="s">
        <v>46</v>
      </c>
      <c r="AA99" s="4">
        <v>0</v>
      </c>
      <c r="AB99" s="4">
        <v>0</v>
      </c>
      <c r="AC99" s="4">
        <v>0</v>
      </c>
      <c r="AD99" s="4">
        <v>0</v>
      </c>
      <c r="AE99" s="4">
        <v>1</v>
      </c>
      <c r="AF99" s="4">
        <v>1</v>
      </c>
      <c r="AG99" s="4" t="s">
        <v>0</v>
      </c>
      <c r="AH99" s="4" t="s">
        <v>0</v>
      </c>
      <c r="AI99" s="4" t="s">
        <v>47</v>
      </c>
    </row>
    <row r="100" ht="92.4" customHeight="1" spans="1:35">
      <c r="A100" s="5" t="str">
        <f>HYPERLINK("https://www.patentics.cn/invokexml.do?sx=showpatent_cn&amp;sf=ShowPatent&amp;spn=CN111382864A&amp;sx=showpatent_cn&amp;sv=f5da49b2","CN111382864A")</f>
        <v>CN111382864A</v>
      </c>
      <c r="B100" s="6" t="s">
        <v>455</v>
      </c>
      <c r="D100" s="6" t="s">
        <v>456</v>
      </c>
      <c r="E100" s="6" t="s">
        <v>457</v>
      </c>
      <c r="F100" s="6" t="s">
        <v>39</v>
      </c>
      <c r="G100" s="6" t="s">
        <v>39</v>
      </c>
      <c r="H100" s="6" t="s">
        <v>40</v>
      </c>
      <c r="I100" s="6" t="s">
        <v>40</v>
      </c>
      <c r="J100" s="6" t="s">
        <v>0</v>
      </c>
      <c r="K100" s="6" t="s">
        <v>355</v>
      </c>
      <c r="L100" s="6" t="s">
        <v>454</v>
      </c>
      <c r="M100" s="6" t="s">
        <v>98</v>
      </c>
      <c r="N100" s="6" t="s">
        <v>99</v>
      </c>
      <c r="O100" s="6">
        <v>20</v>
      </c>
      <c r="P100" s="6">
        <v>7</v>
      </c>
      <c r="Q100" s="6">
        <v>7</v>
      </c>
      <c r="R100" s="6">
        <v>13</v>
      </c>
      <c r="S100" s="6" t="s">
        <v>44</v>
      </c>
      <c r="T100" s="6" t="s">
        <v>45</v>
      </c>
      <c r="U100" s="6">
        <v>0</v>
      </c>
      <c r="V100" s="6">
        <v>0</v>
      </c>
      <c r="W100" s="6">
        <v>0</v>
      </c>
      <c r="X100" s="6">
        <v>0</v>
      </c>
      <c r="Y100" s="6">
        <v>0</v>
      </c>
      <c r="Z100" s="6" t="s">
        <v>46</v>
      </c>
      <c r="AA100" s="6">
        <v>0</v>
      </c>
      <c r="AB100" s="6">
        <v>0</v>
      </c>
      <c r="AC100" s="6">
        <v>0</v>
      </c>
      <c r="AD100" s="6">
        <v>0</v>
      </c>
      <c r="AE100" s="6">
        <v>0</v>
      </c>
      <c r="AF100" s="6">
        <v>0</v>
      </c>
      <c r="AG100" s="6" t="s">
        <v>0</v>
      </c>
      <c r="AH100" s="6" t="s">
        <v>0</v>
      </c>
      <c r="AI100" s="6" t="s">
        <v>47</v>
      </c>
    </row>
    <row r="101" ht="92.4" customHeight="1" spans="1:35">
      <c r="A101" s="3" t="str">
        <f>HYPERLINK("https://www.patentics.cn/invokexml.do?sx=showpatent_cn&amp;sf=ShowPatent&amp;spn=CN111382848A&amp;sx=showpatent_cn&amp;sv=075977fd","CN111382848A")</f>
        <v>CN111382848A</v>
      </c>
      <c r="B101" s="4" t="s">
        <v>458</v>
      </c>
      <c r="D101" s="4" t="s">
        <v>194</v>
      </c>
      <c r="E101" s="4" t="s">
        <v>459</v>
      </c>
      <c r="F101" s="4" t="s">
        <v>39</v>
      </c>
      <c r="G101" s="4" t="s">
        <v>39</v>
      </c>
      <c r="H101" s="4" t="s">
        <v>40</v>
      </c>
      <c r="I101" s="4" t="s">
        <v>40</v>
      </c>
      <c r="J101" s="4" t="s">
        <v>453</v>
      </c>
      <c r="K101" s="4" t="s">
        <v>453</v>
      </c>
      <c r="L101" s="4" t="s">
        <v>454</v>
      </c>
      <c r="M101" s="4" t="s">
        <v>258</v>
      </c>
      <c r="N101" s="4" t="s">
        <v>138</v>
      </c>
      <c r="O101" s="4">
        <v>23</v>
      </c>
      <c r="P101" s="4">
        <v>7</v>
      </c>
      <c r="Q101" s="4">
        <v>9</v>
      </c>
      <c r="R101" s="4">
        <v>17</v>
      </c>
      <c r="S101" s="4" t="s">
        <v>44</v>
      </c>
      <c r="T101" s="4" t="s">
        <v>45</v>
      </c>
      <c r="U101" s="4">
        <v>0</v>
      </c>
      <c r="V101" s="4">
        <v>0</v>
      </c>
      <c r="W101" s="4">
        <v>0</v>
      </c>
      <c r="X101" s="4">
        <v>0</v>
      </c>
      <c r="Y101" s="4">
        <v>0</v>
      </c>
      <c r="Z101" s="4" t="s">
        <v>46</v>
      </c>
      <c r="AA101" s="4">
        <v>0</v>
      </c>
      <c r="AB101" s="4">
        <v>0</v>
      </c>
      <c r="AC101" s="4">
        <v>0</v>
      </c>
      <c r="AD101" s="4">
        <v>0</v>
      </c>
      <c r="AE101" s="4">
        <v>1</v>
      </c>
      <c r="AF101" s="4">
        <v>1</v>
      </c>
      <c r="AG101" s="4" t="s">
        <v>0</v>
      </c>
      <c r="AH101" s="4" t="s">
        <v>0</v>
      </c>
      <c r="AI101" s="4" t="s">
        <v>47</v>
      </c>
    </row>
    <row r="102" ht="92.4" customHeight="1" spans="1:35">
      <c r="A102" s="5" t="str">
        <f>HYPERLINK("https://www.patentics.cn/invokexml.do?sx=showpatent_cn&amp;sf=ShowPatent&amp;spn=CN111353589A&amp;sx=showpatent_cn&amp;sv=f7cef554","CN111353589A")</f>
        <v>CN111353589A</v>
      </c>
      <c r="B102" s="6" t="s">
        <v>460</v>
      </c>
      <c r="D102" s="6" t="s">
        <v>461</v>
      </c>
      <c r="E102" s="6" t="s">
        <v>462</v>
      </c>
      <c r="F102" s="6" t="s">
        <v>39</v>
      </c>
      <c r="G102" s="6" t="s">
        <v>39</v>
      </c>
      <c r="H102" s="6" t="s">
        <v>463</v>
      </c>
      <c r="I102" s="6" t="s">
        <v>217</v>
      </c>
      <c r="J102" s="6" t="s">
        <v>144</v>
      </c>
      <c r="K102" s="6" t="s">
        <v>144</v>
      </c>
      <c r="L102" s="6" t="s">
        <v>324</v>
      </c>
      <c r="M102" s="6" t="s">
        <v>235</v>
      </c>
      <c r="N102" s="6" t="s">
        <v>126</v>
      </c>
      <c r="O102" s="6">
        <v>13</v>
      </c>
      <c r="P102" s="6">
        <v>2</v>
      </c>
      <c r="Q102" s="6">
        <v>4</v>
      </c>
      <c r="R102" s="6">
        <v>16</v>
      </c>
      <c r="S102" s="6" t="s">
        <v>44</v>
      </c>
      <c r="T102" s="6" t="s">
        <v>45</v>
      </c>
      <c r="U102" s="6">
        <v>0</v>
      </c>
      <c r="V102" s="6">
        <v>0</v>
      </c>
      <c r="W102" s="6">
        <v>0</v>
      </c>
      <c r="X102" s="6">
        <v>0</v>
      </c>
      <c r="Y102" s="6">
        <v>0</v>
      </c>
      <c r="Z102" s="6" t="s">
        <v>46</v>
      </c>
      <c r="AA102" s="6">
        <v>0</v>
      </c>
      <c r="AB102" s="6">
        <v>0</v>
      </c>
      <c r="AC102" s="6">
        <v>0</v>
      </c>
      <c r="AD102" s="6">
        <v>0</v>
      </c>
      <c r="AE102" s="6">
        <v>14</v>
      </c>
      <c r="AF102" s="6">
        <v>5</v>
      </c>
      <c r="AG102" s="6" t="s">
        <v>0</v>
      </c>
      <c r="AH102" s="6" t="s">
        <v>0</v>
      </c>
      <c r="AI102" s="6" t="s">
        <v>47</v>
      </c>
    </row>
    <row r="103" ht="92.4" customHeight="1" spans="1:35">
      <c r="A103" s="3" t="str">
        <f>HYPERLINK("https://www.patentics.cn/invokexml.do?sx=showpatent_cn&amp;sf=ShowPatent&amp;spn=CN111353588A&amp;sx=showpatent_cn&amp;sv=a42fc399","CN111353588A")</f>
        <v>CN111353588A</v>
      </c>
      <c r="B103" s="4" t="s">
        <v>464</v>
      </c>
      <c r="D103" s="4" t="s">
        <v>465</v>
      </c>
      <c r="E103" s="4" t="s">
        <v>466</v>
      </c>
      <c r="F103" s="4" t="s">
        <v>39</v>
      </c>
      <c r="G103" s="4" t="s">
        <v>39</v>
      </c>
      <c r="H103" s="4" t="s">
        <v>463</v>
      </c>
      <c r="I103" s="4" t="s">
        <v>217</v>
      </c>
      <c r="J103" s="4" t="s">
        <v>144</v>
      </c>
      <c r="K103" s="4" t="s">
        <v>144</v>
      </c>
      <c r="L103" s="4" t="s">
        <v>324</v>
      </c>
      <c r="M103" s="4" t="s">
        <v>235</v>
      </c>
      <c r="N103" s="4" t="s">
        <v>126</v>
      </c>
      <c r="O103" s="4">
        <v>10</v>
      </c>
      <c r="P103" s="4">
        <v>2</v>
      </c>
      <c r="Q103" s="4">
        <v>3</v>
      </c>
      <c r="R103" s="4">
        <v>27</v>
      </c>
      <c r="S103" s="4" t="s">
        <v>44</v>
      </c>
      <c r="T103" s="4" t="s">
        <v>45</v>
      </c>
      <c r="U103" s="4">
        <v>0</v>
      </c>
      <c r="V103" s="4">
        <v>0</v>
      </c>
      <c r="W103" s="4">
        <v>0</v>
      </c>
      <c r="X103" s="4">
        <v>0</v>
      </c>
      <c r="Y103" s="4">
        <v>0</v>
      </c>
      <c r="Z103" s="4" t="s">
        <v>46</v>
      </c>
      <c r="AA103" s="4">
        <v>0</v>
      </c>
      <c r="AB103" s="4">
        <v>0</v>
      </c>
      <c r="AC103" s="4">
        <v>0</v>
      </c>
      <c r="AD103" s="4">
        <v>0</v>
      </c>
      <c r="AE103" s="4">
        <v>12</v>
      </c>
      <c r="AF103" s="4">
        <v>5</v>
      </c>
      <c r="AG103" s="4" t="s">
        <v>0</v>
      </c>
      <c r="AH103" s="4" t="s">
        <v>0</v>
      </c>
      <c r="AI103" s="4" t="s">
        <v>47</v>
      </c>
    </row>
    <row r="104" ht="92.4" customHeight="1" spans="1:35">
      <c r="A104" s="5" t="str">
        <f>HYPERLINK("https://www.patentics.cn/invokexml.do?sx=showpatent_cn&amp;sf=ShowPatent&amp;spn=CN111353598A&amp;sx=showpatent_cn&amp;sv=f6f91f1f","CN111353598A")</f>
        <v>CN111353598A</v>
      </c>
      <c r="B104" s="6" t="s">
        <v>467</v>
      </c>
      <c r="D104" s="6" t="s">
        <v>451</v>
      </c>
      <c r="E104" s="6" t="s">
        <v>452</v>
      </c>
      <c r="F104" s="6" t="s">
        <v>39</v>
      </c>
      <c r="G104" s="6" t="s">
        <v>39</v>
      </c>
      <c r="H104" s="6" t="s">
        <v>40</v>
      </c>
      <c r="I104" s="6" t="s">
        <v>40</v>
      </c>
      <c r="J104" s="6" t="s">
        <v>468</v>
      </c>
      <c r="K104" s="6" t="s">
        <v>468</v>
      </c>
      <c r="L104" s="6" t="s">
        <v>324</v>
      </c>
      <c r="M104" s="6" t="s">
        <v>98</v>
      </c>
      <c r="N104" s="6" t="s">
        <v>99</v>
      </c>
      <c r="O104" s="6">
        <v>16</v>
      </c>
      <c r="P104" s="6">
        <v>4</v>
      </c>
      <c r="Q104" s="6">
        <v>7</v>
      </c>
      <c r="R104" s="6">
        <v>10</v>
      </c>
      <c r="S104" s="6" t="s">
        <v>44</v>
      </c>
      <c r="T104" s="6" t="s">
        <v>45</v>
      </c>
      <c r="U104" s="6">
        <v>0</v>
      </c>
      <c r="V104" s="6">
        <v>0</v>
      </c>
      <c r="W104" s="6">
        <v>0</v>
      </c>
      <c r="X104" s="6">
        <v>0</v>
      </c>
      <c r="Y104" s="6">
        <v>0</v>
      </c>
      <c r="Z104" s="6" t="s">
        <v>46</v>
      </c>
      <c r="AA104" s="6">
        <v>0</v>
      </c>
      <c r="AB104" s="6">
        <v>0</v>
      </c>
      <c r="AC104" s="6">
        <v>0</v>
      </c>
      <c r="AD104" s="6">
        <v>0</v>
      </c>
      <c r="AE104" s="6">
        <v>1</v>
      </c>
      <c r="AF104" s="6">
        <v>1</v>
      </c>
      <c r="AG104" s="6" t="s">
        <v>0</v>
      </c>
      <c r="AH104" s="6" t="s">
        <v>0</v>
      </c>
      <c r="AI104" s="6" t="s">
        <v>47</v>
      </c>
    </row>
    <row r="105" ht="92.4" customHeight="1" spans="1:35">
      <c r="A105" s="3" t="str">
        <f>HYPERLINK("https://www.patentics.cn/invokexml.do?sx=showpatent_cn&amp;sf=ShowPatent&amp;spn=CN111353591A&amp;sx=showpatent_cn&amp;sv=24e45dbd","CN111353591A")</f>
        <v>CN111353591A</v>
      </c>
      <c r="B105" s="4" t="s">
        <v>469</v>
      </c>
      <c r="D105" s="4" t="s">
        <v>194</v>
      </c>
      <c r="E105" s="4" t="s">
        <v>470</v>
      </c>
      <c r="F105" s="4" t="s">
        <v>39</v>
      </c>
      <c r="G105" s="4" t="s">
        <v>39</v>
      </c>
      <c r="H105" s="4" t="s">
        <v>40</v>
      </c>
      <c r="I105" s="4" t="s">
        <v>40</v>
      </c>
      <c r="J105" s="4" t="s">
        <v>468</v>
      </c>
      <c r="K105" s="4" t="s">
        <v>468</v>
      </c>
      <c r="L105" s="4" t="s">
        <v>324</v>
      </c>
      <c r="M105" s="4" t="s">
        <v>138</v>
      </c>
      <c r="N105" s="4" t="s">
        <v>138</v>
      </c>
      <c r="O105" s="4">
        <v>23</v>
      </c>
      <c r="P105" s="4">
        <v>7</v>
      </c>
      <c r="Q105" s="4">
        <v>9</v>
      </c>
      <c r="R105" s="4">
        <v>16</v>
      </c>
      <c r="S105" s="4" t="s">
        <v>44</v>
      </c>
      <c r="T105" s="4" t="s">
        <v>45</v>
      </c>
      <c r="U105" s="4">
        <v>0</v>
      </c>
      <c r="V105" s="4">
        <v>0</v>
      </c>
      <c r="W105" s="4">
        <v>0</v>
      </c>
      <c r="X105" s="4">
        <v>0</v>
      </c>
      <c r="Y105" s="4">
        <v>0</v>
      </c>
      <c r="Z105" s="4" t="s">
        <v>46</v>
      </c>
      <c r="AA105" s="4">
        <v>0</v>
      </c>
      <c r="AB105" s="4">
        <v>0</v>
      </c>
      <c r="AC105" s="4">
        <v>0</v>
      </c>
      <c r="AD105" s="4">
        <v>0</v>
      </c>
      <c r="AE105" s="4">
        <v>1</v>
      </c>
      <c r="AF105" s="4">
        <v>1</v>
      </c>
      <c r="AG105" s="4" t="s">
        <v>0</v>
      </c>
      <c r="AH105" s="4" t="s">
        <v>0</v>
      </c>
      <c r="AI105" s="4" t="s">
        <v>47</v>
      </c>
    </row>
    <row r="106" ht="92.4" customHeight="1" spans="1:35">
      <c r="A106" s="5" t="str">
        <f>HYPERLINK("https://www.patentics.cn/invokexml.do?sx=showpatent_cn&amp;sf=ShowPatent&amp;spn=CN111340200A&amp;sx=showpatent_cn&amp;sv=e7346a4a","CN111340200A")</f>
        <v>CN111340200A</v>
      </c>
      <c r="B106" s="6" t="s">
        <v>471</v>
      </c>
      <c r="D106" s="6" t="s">
        <v>461</v>
      </c>
      <c r="E106" s="6" t="s">
        <v>472</v>
      </c>
      <c r="F106" s="6" t="s">
        <v>39</v>
      </c>
      <c r="G106" s="6" t="s">
        <v>39</v>
      </c>
      <c r="H106" s="6" t="s">
        <v>40</v>
      </c>
      <c r="I106" s="6" t="s">
        <v>40</v>
      </c>
      <c r="J106" s="6" t="s">
        <v>144</v>
      </c>
      <c r="K106" s="6" t="s">
        <v>144</v>
      </c>
      <c r="L106" s="6" t="s">
        <v>473</v>
      </c>
      <c r="M106" s="6" t="s">
        <v>346</v>
      </c>
      <c r="N106" s="6" t="s">
        <v>346</v>
      </c>
      <c r="O106" s="6">
        <v>20</v>
      </c>
      <c r="P106" s="6">
        <v>2</v>
      </c>
      <c r="Q106" s="6">
        <v>10</v>
      </c>
      <c r="R106" s="6">
        <v>16</v>
      </c>
      <c r="S106" s="6" t="s">
        <v>44</v>
      </c>
      <c r="T106" s="6" t="s">
        <v>45</v>
      </c>
      <c r="U106" s="6">
        <v>0</v>
      </c>
      <c r="V106" s="6">
        <v>0</v>
      </c>
      <c r="W106" s="6">
        <v>0</v>
      </c>
      <c r="X106" s="6">
        <v>0</v>
      </c>
      <c r="Y106" s="6">
        <v>0</v>
      </c>
      <c r="Z106" s="6" t="s">
        <v>46</v>
      </c>
      <c r="AA106" s="6">
        <v>0</v>
      </c>
      <c r="AB106" s="6">
        <v>0</v>
      </c>
      <c r="AC106" s="6">
        <v>0</v>
      </c>
      <c r="AD106" s="6">
        <v>0</v>
      </c>
      <c r="AE106" s="6">
        <v>14</v>
      </c>
      <c r="AF106" s="6">
        <v>5</v>
      </c>
      <c r="AG106" s="6" t="s">
        <v>0</v>
      </c>
      <c r="AH106" s="6" t="s">
        <v>0</v>
      </c>
      <c r="AI106" s="6" t="s">
        <v>47</v>
      </c>
    </row>
    <row r="107" ht="92.4" customHeight="1" spans="1:35">
      <c r="A107" s="3" t="str">
        <f>HYPERLINK("https://www.patentics.cn/invokexml.do?sx=showpatent_cn&amp;sf=ShowPatent&amp;spn=CN111338776A&amp;sx=showpatent_cn&amp;sv=1bcbedc3","CN111338776A")</f>
        <v>CN111338776A</v>
      </c>
      <c r="B107" s="4" t="s">
        <v>474</v>
      </c>
      <c r="D107" s="4" t="s">
        <v>475</v>
      </c>
      <c r="E107" s="4" t="s">
        <v>476</v>
      </c>
      <c r="F107" s="4" t="s">
        <v>39</v>
      </c>
      <c r="G107" s="4" t="s">
        <v>39</v>
      </c>
      <c r="H107" s="4" t="s">
        <v>40</v>
      </c>
      <c r="I107" s="4" t="s">
        <v>40</v>
      </c>
      <c r="J107" s="4" t="s">
        <v>477</v>
      </c>
      <c r="K107" s="4" t="s">
        <v>477</v>
      </c>
      <c r="L107" s="4" t="s">
        <v>473</v>
      </c>
      <c r="M107" s="4" t="s">
        <v>478</v>
      </c>
      <c r="N107" s="4" t="s">
        <v>479</v>
      </c>
      <c r="O107" s="4">
        <v>14</v>
      </c>
      <c r="P107" s="4">
        <v>3</v>
      </c>
      <c r="Q107" s="4">
        <v>12</v>
      </c>
      <c r="R107" s="4">
        <v>9</v>
      </c>
      <c r="S107" s="4" t="s">
        <v>44</v>
      </c>
      <c r="T107" s="4" t="s">
        <v>45</v>
      </c>
      <c r="U107" s="4">
        <v>0</v>
      </c>
      <c r="V107" s="4">
        <v>0</v>
      </c>
      <c r="W107" s="4">
        <v>0</v>
      </c>
      <c r="X107" s="4">
        <v>0</v>
      </c>
      <c r="Y107" s="4">
        <v>0</v>
      </c>
      <c r="Z107" s="4" t="s">
        <v>46</v>
      </c>
      <c r="AA107" s="4">
        <v>0</v>
      </c>
      <c r="AB107" s="4">
        <v>0</v>
      </c>
      <c r="AC107" s="4">
        <v>0</v>
      </c>
      <c r="AD107" s="4">
        <v>0</v>
      </c>
      <c r="AE107" s="4">
        <v>11</v>
      </c>
      <c r="AF107" s="4">
        <v>4</v>
      </c>
      <c r="AG107" s="4" t="s">
        <v>0</v>
      </c>
      <c r="AH107" s="4" t="s">
        <v>0</v>
      </c>
      <c r="AI107" s="4" t="s">
        <v>47</v>
      </c>
    </row>
    <row r="108" ht="92.4" customHeight="1" spans="1:35">
      <c r="A108" s="5" t="str">
        <f>HYPERLINK("https://www.patentics.cn/invokexml.do?sx=showpatent_cn&amp;sf=ShowPatent&amp;spn=CN111338695A&amp;sx=showpatent_cn&amp;sv=13f4cd13","CN111338695A")</f>
        <v>CN111338695A</v>
      </c>
      <c r="B108" s="6" t="s">
        <v>480</v>
      </c>
      <c r="D108" s="6" t="s">
        <v>481</v>
      </c>
      <c r="E108" s="6" t="s">
        <v>482</v>
      </c>
      <c r="F108" s="6" t="s">
        <v>39</v>
      </c>
      <c r="G108" s="6" t="s">
        <v>39</v>
      </c>
      <c r="H108" s="6" t="s">
        <v>40</v>
      </c>
      <c r="I108" s="6" t="s">
        <v>40</v>
      </c>
      <c r="J108" s="6" t="s">
        <v>0</v>
      </c>
      <c r="K108" s="6" t="s">
        <v>483</v>
      </c>
      <c r="L108" s="6" t="s">
        <v>473</v>
      </c>
      <c r="M108" s="6" t="s">
        <v>484</v>
      </c>
      <c r="N108" s="6" t="s">
        <v>485</v>
      </c>
      <c r="O108" s="6">
        <v>19</v>
      </c>
      <c r="P108" s="6">
        <v>9</v>
      </c>
      <c r="Q108" s="6">
        <v>17</v>
      </c>
      <c r="R108" s="6">
        <v>11</v>
      </c>
      <c r="S108" s="6" t="s">
        <v>44</v>
      </c>
      <c r="T108" s="6" t="s">
        <v>45</v>
      </c>
      <c r="U108" s="6">
        <v>0</v>
      </c>
      <c r="V108" s="6">
        <v>0</v>
      </c>
      <c r="W108" s="6">
        <v>0</v>
      </c>
      <c r="X108" s="6">
        <v>0</v>
      </c>
      <c r="Y108" s="6">
        <v>0</v>
      </c>
      <c r="Z108" s="6" t="s">
        <v>46</v>
      </c>
      <c r="AA108" s="6">
        <v>0</v>
      </c>
      <c r="AB108" s="6">
        <v>0</v>
      </c>
      <c r="AC108" s="6">
        <v>0</v>
      </c>
      <c r="AD108" s="6">
        <v>0</v>
      </c>
      <c r="AE108" s="6">
        <v>0</v>
      </c>
      <c r="AF108" s="6">
        <v>0</v>
      </c>
      <c r="AG108" s="6" t="s">
        <v>0</v>
      </c>
      <c r="AH108" s="6" t="s">
        <v>0</v>
      </c>
      <c r="AI108" s="6" t="s">
        <v>47</v>
      </c>
    </row>
    <row r="109" ht="92.4" customHeight="1" spans="1:35">
      <c r="A109" s="3" t="str">
        <f>HYPERLINK("https://www.patentics.cn/invokexml.do?sx=showpatent_cn&amp;sf=ShowPatent&amp;spn=CN111310904A&amp;sx=showpatent_cn&amp;sv=063ad5e3","CN111310904A")</f>
        <v>CN111310904A</v>
      </c>
      <c r="B109" s="4" t="s">
        <v>486</v>
      </c>
      <c r="D109" s="4" t="s">
        <v>228</v>
      </c>
      <c r="E109" s="4" t="s">
        <v>487</v>
      </c>
      <c r="F109" s="4" t="s">
        <v>39</v>
      </c>
      <c r="G109" s="4" t="s">
        <v>39</v>
      </c>
      <c r="H109" s="4" t="s">
        <v>230</v>
      </c>
      <c r="I109" s="4" t="s">
        <v>152</v>
      </c>
      <c r="J109" s="4" t="s">
        <v>218</v>
      </c>
      <c r="K109" s="4" t="s">
        <v>218</v>
      </c>
      <c r="L109" s="4" t="s">
        <v>488</v>
      </c>
      <c r="M109" s="4" t="s">
        <v>125</v>
      </c>
      <c r="N109" s="4" t="s">
        <v>126</v>
      </c>
      <c r="O109" s="4">
        <v>10</v>
      </c>
      <c r="P109" s="4">
        <v>3</v>
      </c>
      <c r="Q109" s="4">
        <v>3</v>
      </c>
      <c r="R109" s="4">
        <v>21</v>
      </c>
      <c r="S109" s="4" t="s">
        <v>44</v>
      </c>
      <c r="T109" s="4" t="s">
        <v>45</v>
      </c>
      <c r="U109" s="4">
        <v>0</v>
      </c>
      <c r="V109" s="4">
        <v>0</v>
      </c>
      <c r="W109" s="4">
        <v>0</v>
      </c>
      <c r="X109" s="4">
        <v>0</v>
      </c>
      <c r="Y109" s="4">
        <v>0</v>
      </c>
      <c r="Z109" s="4" t="s">
        <v>46</v>
      </c>
      <c r="AA109" s="4">
        <v>0</v>
      </c>
      <c r="AB109" s="4">
        <v>0</v>
      </c>
      <c r="AC109" s="4">
        <v>0</v>
      </c>
      <c r="AD109" s="4">
        <v>0</v>
      </c>
      <c r="AE109" s="4">
        <v>8</v>
      </c>
      <c r="AF109" s="4">
        <v>5</v>
      </c>
      <c r="AG109" s="4" t="s">
        <v>0</v>
      </c>
      <c r="AH109" s="4" t="s">
        <v>0</v>
      </c>
      <c r="AI109" s="4" t="s">
        <v>47</v>
      </c>
    </row>
    <row r="110" ht="92.4" customHeight="1" spans="1:35">
      <c r="A110" s="5" t="str">
        <f>HYPERLINK("https://www.patentics.cn/invokexml.do?sx=showpatent_cn&amp;sf=ShowPatent&amp;spn=CN111309486A&amp;sx=showpatent_cn&amp;sv=9a5cc51f","CN111309486A")</f>
        <v>CN111309486A</v>
      </c>
      <c r="B110" s="6" t="s">
        <v>489</v>
      </c>
      <c r="D110" s="6" t="s">
        <v>490</v>
      </c>
      <c r="E110" s="6" t="s">
        <v>491</v>
      </c>
      <c r="F110" s="6" t="s">
        <v>39</v>
      </c>
      <c r="G110" s="6" t="s">
        <v>39</v>
      </c>
      <c r="H110" s="6" t="s">
        <v>40</v>
      </c>
      <c r="I110" s="6" t="s">
        <v>40</v>
      </c>
      <c r="J110" s="6" t="s">
        <v>492</v>
      </c>
      <c r="K110" s="6" t="s">
        <v>492</v>
      </c>
      <c r="L110" s="6" t="s">
        <v>488</v>
      </c>
      <c r="M110" s="6" t="s">
        <v>159</v>
      </c>
      <c r="N110" s="6" t="s">
        <v>159</v>
      </c>
      <c r="O110" s="6">
        <v>15</v>
      </c>
      <c r="P110" s="6">
        <v>3</v>
      </c>
      <c r="Q110" s="6">
        <v>11</v>
      </c>
      <c r="R110" s="6">
        <v>7</v>
      </c>
      <c r="S110" s="6" t="s">
        <v>44</v>
      </c>
      <c r="T110" s="6" t="s">
        <v>45</v>
      </c>
      <c r="U110" s="6">
        <v>0</v>
      </c>
      <c r="V110" s="6">
        <v>0</v>
      </c>
      <c r="W110" s="6">
        <v>0</v>
      </c>
      <c r="X110" s="6">
        <v>0</v>
      </c>
      <c r="Y110" s="6">
        <v>0</v>
      </c>
      <c r="Z110" s="6" t="s">
        <v>46</v>
      </c>
      <c r="AA110" s="6">
        <v>0</v>
      </c>
      <c r="AB110" s="6">
        <v>0</v>
      </c>
      <c r="AC110" s="6">
        <v>0</v>
      </c>
      <c r="AD110" s="6">
        <v>0</v>
      </c>
      <c r="AE110" s="6">
        <v>8</v>
      </c>
      <c r="AF110" s="6">
        <v>7</v>
      </c>
      <c r="AG110" s="6" t="s">
        <v>0</v>
      </c>
      <c r="AH110" s="6" t="s">
        <v>0</v>
      </c>
      <c r="AI110" s="6" t="s">
        <v>47</v>
      </c>
    </row>
    <row r="111" ht="92.4" customHeight="1" spans="1:35">
      <c r="A111" s="3" t="str">
        <f>HYPERLINK("https://www.patentics.cn/invokexml.do?sx=showpatent_cn&amp;sf=ShowPatent&amp;spn=CN111310893A&amp;sx=showpatent_cn&amp;sv=227a4461","CN111310893A")</f>
        <v>CN111310893A</v>
      </c>
      <c r="B111" s="4" t="s">
        <v>493</v>
      </c>
      <c r="D111" s="4" t="s">
        <v>494</v>
      </c>
      <c r="E111" s="4" t="s">
        <v>495</v>
      </c>
      <c r="F111" s="4" t="s">
        <v>39</v>
      </c>
      <c r="G111" s="4" t="s">
        <v>39</v>
      </c>
      <c r="H111" s="4" t="s">
        <v>40</v>
      </c>
      <c r="I111" s="4" t="s">
        <v>40</v>
      </c>
      <c r="J111" s="4" t="s">
        <v>153</v>
      </c>
      <c r="K111" s="4" t="s">
        <v>153</v>
      </c>
      <c r="L111" s="4" t="s">
        <v>488</v>
      </c>
      <c r="M111" s="4" t="s">
        <v>126</v>
      </c>
      <c r="N111" s="4" t="s">
        <v>126</v>
      </c>
      <c r="O111" s="4">
        <v>15</v>
      </c>
      <c r="P111" s="4">
        <v>2</v>
      </c>
      <c r="Q111" s="4">
        <v>5</v>
      </c>
      <c r="R111" s="4">
        <v>12</v>
      </c>
      <c r="S111" s="4" t="s">
        <v>44</v>
      </c>
      <c r="T111" s="4" t="s">
        <v>45</v>
      </c>
      <c r="U111" s="4">
        <v>0</v>
      </c>
      <c r="V111" s="4">
        <v>0</v>
      </c>
      <c r="W111" s="4">
        <v>0</v>
      </c>
      <c r="X111" s="4">
        <v>0</v>
      </c>
      <c r="Y111" s="4">
        <v>0</v>
      </c>
      <c r="Z111" s="4" t="s">
        <v>46</v>
      </c>
      <c r="AA111" s="4">
        <v>0</v>
      </c>
      <c r="AB111" s="4">
        <v>0</v>
      </c>
      <c r="AC111" s="4">
        <v>0</v>
      </c>
      <c r="AD111" s="4">
        <v>0</v>
      </c>
      <c r="AE111" s="4">
        <v>6</v>
      </c>
      <c r="AF111" s="4">
        <v>5</v>
      </c>
      <c r="AG111" s="4" t="s">
        <v>0</v>
      </c>
      <c r="AH111" s="4" t="s">
        <v>0</v>
      </c>
      <c r="AI111" s="4" t="s">
        <v>47</v>
      </c>
    </row>
    <row r="112" ht="92.4" customHeight="1" spans="1:35">
      <c r="A112" s="5" t="str">
        <f>HYPERLINK("https://www.patentics.cn/invokexml.do?sx=showpatent_cn&amp;sf=ShowPatent&amp;spn=CN111291884A&amp;sx=showpatent_cn&amp;sv=9fa74611","CN111291884A")</f>
        <v>CN111291884A</v>
      </c>
      <c r="B112" s="6" t="s">
        <v>496</v>
      </c>
      <c r="D112" s="6" t="s">
        <v>497</v>
      </c>
      <c r="E112" s="6" t="s">
        <v>498</v>
      </c>
      <c r="F112" s="6" t="s">
        <v>39</v>
      </c>
      <c r="G112" s="6" t="s">
        <v>39</v>
      </c>
      <c r="H112" s="6" t="s">
        <v>40</v>
      </c>
      <c r="I112" s="6" t="s">
        <v>40</v>
      </c>
      <c r="J112" s="6" t="s">
        <v>499</v>
      </c>
      <c r="K112" s="6" t="s">
        <v>499</v>
      </c>
      <c r="L112" s="6" t="s">
        <v>500</v>
      </c>
      <c r="M112" s="6" t="s">
        <v>98</v>
      </c>
      <c r="N112" s="6" t="s">
        <v>99</v>
      </c>
      <c r="O112" s="6">
        <v>18</v>
      </c>
      <c r="P112" s="6">
        <v>4</v>
      </c>
      <c r="Q112" s="6">
        <v>8</v>
      </c>
      <c r="R112" s="6">
        <v>8</v>
      </c>
      <c r="S112" s="6" t="s">
        <v>44</v>
      </c>
      <c r="T112" s="6" t="s">
        <v>45</v>
      </c>
      <c r="U112" s="6">
        <v>0</v>
      </c>
      <c r="V112" s="6">
        <v>0</v>
      </c>
      <c r="W112" s="6">
        <v>0</v>
      </c>
      <c r="X112" s="6">
        <v>0</v>
      </c>
      <c r="Y112" s="6">
        <v>0</v>
      </c>
      <c r="Z112" s="6" t="s">
        <v>46</v>
      </c>
      <c r="AA112" s="6">
        <v>0</v>
      </c>
      <c r="AB112" s="6">
        <v>0</v>
      </c>
      <c r="AC112" s="6">
        <v>0</v>
      </c>
      <c r="AD112" s="6">
        <v>0</v>
      </c>
      <c r="AE112" s="6">
        <v>1</v>
      </c>
      <c r="AF112" s="6">
        <v>1</v>
      </c>
      <c r="AG112" s="6" t="s">
        <v>0</v>
      </c>
      <c r="AH112" s="6" t="s">
        <v>0</v>
      </c>
      <c r="AI112" s="6" t="s">
        <v>47</v>
      </c>
    </row>
    <row r="113" ht="92.4" customHeight="1" spans="1:35">
      <c r="A113" s="3" t="str">
        <f>HYPERLINK("https://www.patentics.cn/invokexml.do?sx=showpatent_cn&amp;sf=ShowPatent&amp;spn=CN111291871A&amp;sx=showpatent_cn&amp;sv=1fa5d9d3","CN111291871A")</f>
        <v>CN111291871A</v>
      </c>
      <c r="B113" s="4" t="s">
        <v>501</v>
      </c>
      <c r="D113" s="4" t="s">
        <v>194</v>
      </c>
      <c r="E113" s="4" t="s">
        <v>502</v>
      </c>
      <c r="F113" s="4" t="s">
        <v>39</v>
      </c>
      <c r="G113" s="4" t="s">
        <v>39</v>
      </c>
      <c r="H113" s="4" t="s">
        <v>40</v>
      </c>
      <c r="I113" s="4" t="s">
        <v>40</v>
      </c>
      <c r="J113" s="4" t="s">
        <v>499</v>
      </c>
      <c r="K113" s="4" t="s">
        <v>499</v>
      </c>
      <c r="L113" s="4" t="s">
        <v>500</v>
      </c>
      <c r="M113" s="4" t="s">
        <v>503</v>
      </c>
      <c r="N113" s="4" t="s">
        <v>346</v>
      </c>
      <c r="O113" s="4">
        <v>28</v>
      </c>
      <c r="P113" s="4">
        <v>7</v>
      </c>
      <c r="Q113" s="4">
        <v>11</v>
      </c>
      <c r="R113" s="4">
        <v>17</v>
      </c>
      <c r="S113" s="4" t="s">
        <v>44</v>
      </c>
      <c r="T113" s="4" t="s">
        <v>45</v>
      </c>
      <c r="U113" s="4">
        <v>0</v>
      </c>
      <c r="V113" s="4">
        <v>0</v>
      </c>
      <c r="W113" s="4">
        <v>0</v>
      </c>
      <c r="X113" s="4">
        <v>0</v>
      </c>
      <c r="Y113" s="4">
        <v>0</v>
      </c>
      <c r="Z113" s="4" t="s">
        <v>46</v>
      </c>
      <c r="AA113" s="4">
        <v>0</v>
      </c>
      <c r="AB113" s="4">
        <v>0</v>
      </c>
      <c r="AC113" s="4">
        <v>0</v>
      </c>
      <c r="AD113" s="4">
        <v>0</v>
      </c>
      <c r="AE113" s="4">
        <v>1</v>
      </c>
      <c r="AF113" s="4">
        <v>1</v>
      </c>
      <c r="AG113" s="4" t="s">
        <v>0</v>
      </c>
      <c r="AH113" s="4" t="s">
        <v>0</v>
      </c>
      <c r="AI113" s="4" t="s">
        <v>47</v>
      </c>
    </row>
    <row r="114" ht="92.4" customHeight="1" spans="1:35">
      <c r="A114" s="5" t="str">
        <f>HYPERLINK("https://www.patentics.cn/invokexml.do?sx=showpatent_cn&amp;sf=ShowPatent&amp;spn=CN111258537A&amp;sx=showpatent_cn&amp;sv=c3d3e9da","CN111258537A")</f>
        <v>CN111258537A</v>
      </c>
      <c r="B114" s="6" t="s">
        <v>504</v>
      </c>
      <c r="D114" s="6" t="s">
        <v>505</v>
      </c>
      <c r="E114" s="6" t="s">
        <v>506</v>
      </c>
      <c r="F114" s="6" t="s">
        <v>39</v>
      </c>
      <c r="G114" s="6" t="s">
        <v>39</v>
      </c>
      <c r="H114" s="6" t="s">
        <v>40</v>
      </c>
      <c r="I114" s="6" t="s">
        <v>40</v>
      </c>
      <c r="J114" s="6" t="s">
        <v>0</v>
      </c>
      <c r="K114" s="6" t="s">
        <v>507</v>
      </c>
      <c r="L114" s="6" t="s">
        <v>508</v>
      </c>
      <c r="M114" s="6" t="s">
        <v>509</v>
      </c>
      <c r="N114" s="6" t="s">
        <v>510</v>
      </c>
      <c r="O114" s="6">
        <v>11</v>
      </c>
      <c r="P114" s="6">
        <v>3</v>
      </c>
      <c r="Q114" s="6">
        <v>9</v>
      </c>
      <c r="R114" s="6">
        <v>5</v>
      </c>
      <c r="S114" s="6" t="s">
        <v>44</v>
      </c>
      <c r="T114" s="6" t="s">
        <v>45</v>
      </c>
      <c r="U114" s="6">
        <v>0</v>
      </c>
      <c r="V114" s="6">
        <v>0</v>
      </c>
      <c r="W114" s="6">
        <v>0</v>
      </c>
      <c r="X114" s="6">
        <v>0</v>
      </c>
      <c r="Y114" s="6">
        <v>0</v>
      </c>
      <c r="Z114" s="6" t="s">
        <v>46</v>
      </c>
      <c r="AA114" s="6">
        <v>0</v>
      </c>
      <c r="AB114" s="6">
        <v>0</v>
      </c>
      <c r="AC114" s="6">
        <v>0</v>
      </c>
      <c r="AD114" s="6">
        <v>0</v>
      </c>
      <c r="AE114" s="6">
        <v>0</v>
      </c>
      <c r="AF114" s="6">
        <v>0</v>
      </c>
      <c r="AG114" s="6" t="s">
        <v>0</v>
      </c>
      <c r="AH114" s="6" t="s">
        <v>0</v>
      </c>
      <c r="AI114" s="6" t="s">
        <v>47</v>
      </c>
    </row>
    <row r="115" ht="92.4" customHeight="1" spans="1:35">
      <c r="A115" s="3" t="str">
        <f>HYPERLINK("https://www.patentics.cn/invokexml.do?sx=showpatent_cn&amp;sf=ShowPatent&amp;spn=CN111258655A&amp;sx=showpatent_cn&amp;sv=a0c1faf4","CN111258655A")</f>
        <v>CN111258655A</v>
      </c>
      <c r="B115" s="4" t="s">
        <v>511</v>
      </c>
      <c r="D115" s="4" t="s">
        <v>512</v>
      </c>
      <c r="E115" s="4" t="s">
        <v>513</v>
      </c>
      <c r="F115" s="4" t="s">
        <v>39</v>
      </c>
      <c r="G115" s="4" t="s">
        <v>39</v>
      </c>
      <c r="H115" s="4" t="s">
        <v>40</v>
      </c>
      <c r="I115" s="4" t="s">
        <v>40</v>
      </c>
      <c r="J115" s="4" t="s">
        <v>0</v>
      </c>
      <c r="K115" s="4" t="s">
        <v>514</v>
      </c>
      <c r="L115" s="4" t="s">
        <v>508</v>
      </c>
      <c r="M115" s="4" t="s">
        <v>485</v>
      </c>
      <c r="N115" s="4" t="s">
        <v>485</v>
      </c>
      <c r="O115" s="4">
        <v>11</v>
      </c>
      <c r="P115" s="4">
        <v>2</v>
      </c>
      <c r="Q115" s="4">
        <v>10</v>
      </c>
      <c r="R115" s="4">
        <v>10</v>
      </c>
      <c r="S115" s="4" t="s">
        <v>44</v>
      </c>
      <c r="T115" s="4" t="s">
        <v>45</v>
      </c>
      <c r="U115" s="4">
        <v>0</v>
      </c>
      <c r="V115" s="4">
        <v>0</v>
      </c>
      <c r="W115" s="4">
        <v>0</v>
      </c>
      <c r="X115" s="4">
        <v>0</v>
      </c>
      <c r="Y115" s="4">
        <v>0</v>
      </c>
      <c r="Z115" s="4" t="s">
        <v>46</v>
      </c>
      <c r="AA115" s="4">
        <v>0</v>
      </c>
      <c r="AB115" s="4">
        <v>0</v>
      </c>
      <c r="AC115" s="4">
        <v>0</v>
      </c>
      <c r="AD115" s="4">
        <v>0</v>
      </c>
      <c r="AE115" s="4">
        <v>0</v>
      </c>
      <c r="AF115" s="4">
        <v>0</v>
      </c>
      <c r="AG115" s="4" t="s">
        <v>0</v>
      </c>
      <c r="AH115" s="4" t="s">
        <v>0</v>
      </c>
      <c r="AI115" s="4" t="s">
        <v>47</v>
      </c>
    </row>
    <row r="116" ht="92.4" customHeight="1" spans="1:35">
      <c r="A116" s="5" t="str">
        <f>HYPERLINK("https://www.patentics.cn/invokexml.do?sx=showpatent_cn&amp;sf=ShowPatent&amp;spn=CN111258732A&amp;sx=showpatent_cn&amp;sv=6b267485","CN111258732A")</f>
        <v>CN111258732A</v>
      </c>
      <c r="B116" s="6" t="s">
        <v>515</v>
      </c>
      <c r="D116" s="6" t="s">
        <v>516</v>
      </c>
      <c r="E116" s="6" t="s">
        <v>517</v>
      </c>
      <c r="F116" s="6" t="s">
        <v>39</v>
      </c>
      <c r="G116" s="6" t="s">
        <v>39</v>
      </c>
      <c r="H116" s="6" t="s">
        <v>40</v>
      </c>
      <c r="I116" s="6" t="s">
        <v>40</v>
      </c>
      <c r="J116" s="6" t="s">
        <v>0</v>
      </c>
      <c r="K116" s="6" t="s">
        <v>518</v>
      </c>
      <c r="L116" s="6" t="s">
        <v>508</v>
      </c>
      <c r="M116" s="6" t="s">
        <v>519</v>
      </c>
      <c r="N116" s="6" t="s">
        <v>479</v>
      </c>
      <c r="O116" s="6">
        <v>15</v>
      </c>
      <c r="P116" s="6">
        <v>3</v>
      </c>
      <c r="Q116" s="6">
        <v>7</v>
      </c>
      <c r="R116" s="6">
        <v>13</v>
      </c>
      <c r="S116" s="6" t="s">
        <v>44</v>
      </c>
      <c r="T116" s="6" t="s">
        <v>45</v>
      </c>
      <c r="U116" s="6">
        <v>0</v>
      </c>
      <c r="V116" s="6">
        <v>0</v>
      </c>
      <c r="W116" s="6">
        <v>0</v>
      </c>
      <c r="X116" s="6">
        <v>0</v>
      </c>
      <c r="Y116" s="6">
        <v>0</v>
      </c>
      <c r="Z116" s="6" t="s">
        <v>46</v>
      </c>
      <c r="AA116" s="6">
        <v>0</v>
      </c>
      <c r="AB116" s="6">
        <v>0</v>
      </c>
      <c r="AC116" s="6">
        <v>0</v>
      </c>
      <c r="AD116" s="6">
        <v>0</v>
      </c>
      <c r="AE116" s="6">
        <v>0</v>
      </c>
      <c r="AF116" s="6">
        <v>0</v>
      </c>
      <c r="AG116" s="6" t="s">
        <v>0</v>
      </c>
      <c r="AH116" s="6" t="s">
        <v>0</v>
      </c>
      <c r="AI116" s="6" t="s">
        <v>47</v>
      </c>
    </row>
    <row r="117" ht="92.4" customHeight="1" spans="1:35">
      <c r="A117" s="3" t="str">
        <f>HYPERLINK("https://www.patentics.cn/invokexml.do?sx=showpatent_cn&amp;sf=ShowPatent&amp;spn=CN111242321A&amp;sx=showpatent_cn&amp;sv=3af22728","CN111242321A")</f>
        <v>CN111242321A</v>
      </c>
      <c r="B117" s="4" t="s">
        <v>520</v>
      </c>
      <c r="D117" s="4" t="s">
        <v>272</v>
      </c>
      <c r="E117" s="4" t="s">
        <v>393</v>
      </c>
      <c r="F117" s="4" t="s">
        <v>39</v>
      </c>
      <c r="G117" s="4" t="s">
        <v>39</v>
      </c>
      <c r="H117" s="4" t="s">
        <v>40</v>
      </c>
      <c r="I117" s="4" t="s">
        <v>40</v>
      </c>
      <c r="J117" s="4" t="s">
        <v>296</v>
      </c>
      <c r="K117" s="4" t="s">
        <v>394</v>
      </c>
      <c r="L117" s="4" t="s">
        <v>521</v>
      </c>
      <c r="M117" s="4" t="s">
        <v>298</v>
      </c>
      <c r="N117" s="4" t="s">
        <v>68</v>
      </c>
      <c r="O117" s="4">
        <v>20</v>
      </c>
      <c r="P117" s="4">
        <v>2</v>
      </c>
      <c r="Q117" s="4">
        <v>19</v>
      </c>
      <c r="R117" s="4">
        <v>15</v>
      </c>
      <c r="S117" s="4" t="s">
        <v>44</v>
      </c>
      <c r="T117" s="4" t="s">
        <v>45</v>
      </c>
      <c r="U117" s="4">
        <v>0</v>
      </c>
      <c r="V117" s="4">
        <v>0</v>
      </c>
      <c r="W117" s="4">
        <v>0</v>
      </c>
      <c r="X117" s="4">
        <v>0</v>
      </c>
      <c r="Y117" s="4">
        <v>0</v>
      </c>
      <c r="Z117" s="4" t="s">
        <v>46</v>
      </c>
      <c r="AA117" s="4">
        <v>0</v>
      </c>
      <c r="AB117" s="4">
        <v>0</v>
      </c>
      <c r="AC117" s="4">
        <v>0</v>
      </c>
      <c r="AD117" s="4">
        <v>0</v>
      </c>
      <c r="AE117" s="4">
        <v>19</v>
      </c>
      <c r="AF117" s="4">
        <v>7</v>
      </c>
      <c r="AG117" s="4" t="s">
        <v>0</v>
      </c>
      <c r="AH117" s="4" t="s">
        <v>0</v>
      </c>
      <c r="AI117" s="4" t="s">
        <v>47</v>
      </c>
    </row>
    <row r="118" ht="92.4" customHeight="1" spans="1:35">
      <c r="A118" s="5" t="str">
        <f>HYPERLINK("https://www.patentics.cn/invokexml.do?sx=showpatent_cn&amp;sf=ShowPatent&amp;spn=CN111242294A&amp;sx=showpatent_cn&amp;sv=7d0f07d3","CN111242294A")</f>
        <v>CN111242294A</v>
      </c>
      <c r="B118" s="6" t="s">
        <v>522</v>
      </c>
      <c r="D118" s="6" t="s">
        <v>523</v>
      </c>
      <c r="E118" s="6" t="s">
        <v>524</v>
      </c>
      <c r="F118" s="6" t="s">
        <v>39</v>
      </c>
      <c r="G118" s="6" t="s">
        <v>39</v>
      </c>
      <c r="H118" s="6" t="s">
        <v>40</v>
      </c>
      <c r="I118" s="6" t="s">
        <v>40</v>
      </c>
      <c r="J118" s="6" t="s">
        <v>525</v>
      </c>
      <c r="K118" s="6" t="s">
        <v>525</v>
      </c>
      <c r="L118" s="6" t="s">
        <v>521</v>
      </c>
      <c r="M118" s="6" t="s">
        <v>138</v>
      </c>
      <c r="N118" s="6" t="s">
        <v>138</v>
      </c>
      <c r="O118" s="6">
        <v>16</v>
      </c>
      <c r="P118" s="6">
        <v>4</v>
      </c>
      <c r="Q118" s="6">
        <v>1</v>
      </c>
      <c r="R118" s="6">
        <v>14</v>
      </c>
      <c r="S118" s="6" t="s">
        <v>44</v>
      </c>
      <c r="T118" s="6" t="s">
        <v>45</v>
      </c>
      <c r="U118" s="6">
        <v>0</v>
      </c>
      <c r="V118" s="6">
        <v>0</v>
      </c>
      <c r="W118" s="6">
        <v>0</v>
      </c>
      <c r="X118" s="6">
        <v>0</v>
      </c>
      <c r="Y118" s="6">
        <v>0</v>
      </c>
      <c r="Z118" s="6" t="s">
        <v>46</v>
      </c>
      <c r="AA118" s="6">
        <v>0</v>
      </c>
      <c r="AB118" s="6">
        <v>0</v>
      </c>
      <c r="AC118" s="6">
        <v>0</v>
      </c>
      <c r="AD118" s="6">
        <v>0</v>
      </c>
      <c r="AE118" s="6">
        <v>5</v>
      </c>
      <c r="AF118" s="6">
        <v>1</v>
      </c>
      <c r="AG118" s="6" t="s">
        <v>0</v>
      </c>
      <c r="AH118" s="6" t="s">
        <v>0</v>
      </c>
      <c r="AI118" s="6" t="s">
        <v>47</v>
      </c>
    </row>
    <row r="119" ht="92.4" customHeight="1" spans="1:35">
      <c r="A119" s="3" t="str">
        <f>HYPERLINK("https://www.patentics.cn/invokexml.do?sx=showpatent_cn&amp;sf=ShowPatent&amp;spn=CN111222635A&amp;sx=showpatent_cn&amp;sv=dbd95600","CN111222635A")</f>
        <v>CN111222635A</v>
      </c>
      <c r="B119" s="4" t="s">
        <v>526</v>
      </c>
      <c r="D119" s="4" t="s">
        <v>173</v>
      </c>
      <c r="E119" s="4" t="s">
        <v>416</v>
      </c>
      <c r="F119" s="4" t="s">
        <v>39</v>
      </c>
      <c r="G119" s="4" t="s">
        <v>39</v>
      </c>
      <c r="H119" s="4" t="s">
        <v>40</v>
      </c>
      <c r="I119" s="4" t="s">
        <v>40</v>
      </c>
      <c r="J119" s="4" t="s">
        <v>355</v>
      </c>
      <c r="K119" s="4" t="s">
        <v>355</v>
      </c>
      <c r="L119" s="4" t="s">
        <v>527</v>
      </c>
      <c r="M119" s="4" t="s">
        <v>138</v>
      </c>
      <c r="N119" s="4" t="s">
        <v>138</v>
      </c>
      <c r="O119" s="4">
        <v>23</v>
      </c>
      <c r="P119" s="4">
        <v>5</v>
      </c>
      <c r="Q119" s="4">
        <v>10</v>
      </c>
      <c r="R119" s="4">
        <v>21</v>
      </c>
      <c r="S119" s="4" t="s">
        <v>44</v>
      </c>
      <c r="T119" s="4" t="s">
        <v>45</v>
      </c>
      <c r="U119" s="4">
        <v>0</v>
      </c>
      <c r="V119" s="4">
        <v>0</v>
      </c>
      <c r="W119" s="4">
        <v>0</v>
      </c>
      <c r="X119" s="4">
        <v>0</v>
      </c>
      <c r="Y119" s="4">
        <v>0</v>
      </c>
      <c r="Z119" s="4" t="s">
        <v>46</v>
      </c>
      <c r="AA119" s="4">
        <v>0</v>
      </c>
      <c r="AB119" s="4">
        <v>0</v>
      </c>
      <c r="AC119" s="4">
        <v>0</v>
      </c>
      <c r="AD119" s="4">
        <v>0</v>
      </c>
      <c r="AE119" s="4">
        <v>5</v>
      </c>
      <c r="AF119" s="4">
        <v>1</v>
      </c>
      <c r="AG119" s="4" t="s">
        <v>0</v>
      </c>
      <c r="AH119" s="4" t="s">
        <v>0</v>
      </c>
      <c r="AI119" s="4" t="s">
        <v>47</v>
      </c>
    </row>
    <row r="120" ht="92.4" customHeight="1" spans="1:35">
      <c r="A120" s="5" t="str">
        <f>HYPERLINK("https://www.patentics.cn/invokexml.do?sx=showpatent_cn&amp;sf=ShowPatent&amp;spn=CN111222632A&amp;sx=showpatent_cn&amp;sv=0379f79d","CN111222632A")</f>
        <v>CN111222632A</v>
      </c>
      <c r="B120" s="6" t="s">
        <v>528</v>
      </c>
      <c r="D120" s="6" t="s">
        <v>529</v>
      </c>
      <c r="E120" s="6" t="s">
        <v>530</v>
      </c>
      <c r="F120" s="6" t="s">
        <v>39</v>
      </c>
      <c r="G120" s="6" t="s">
        <v>39</v>
      </c>
      <c r="H120" s="6" t="s">
        <v>40</v>
      </c>
      <c r="I120" s="6" t="s">
        <v>40</v>
      </c>
      <c r="J120" s="6" t="s">
        <v>0</v>
      </c>
      <c r="K120" s="6" t="s">
        <v>531</v>
      </c>
      <c r="L120" s="6" t="s">
        <v>527</v>
      </c>
      <c r="M120" s="6" t="s">
        <v>138</v>
      </c>
      <c r="N120" s="6" t="s">
        <v>138</v>
      </c>
      <c r="O120" s="6">
        <v>22</v>
      </c>
      <c r="P120" s="6">
        <v>7</v>
      </c>
      <c r="Q120" s="6">
        <v>5</v>
      </c>
      <c r="R120" s="6">
        <v>14</v>
      </c>
      <c r="S120" s="6" t="s">
        <v>44</v>
      </c>
      <c r="T120" s="6" t="s">
        <v>45</v>
      </c>
      <c r="U120" s="6">
        <v>0</v>
      </c>
      <c r="V120" s="6">
        <v>0</v>
      </c>
      <c r="W120" s="6">
        <v>0</v>
      </c>
      <c r="X120" s="6">
        <v>0</v>
      </c>
      <c r="Y120" s="6">
        <v>0</v>
      </c>
      <c r="Z120" s="6" t="s">
        <v>46</v>
      </c>
      <c r="AA120" s="6">
        <v>0</v>
      </c>
      <c r="AB120" s="6">
        <v>0</v>
      </c>
      <c r="AC120" s="6">
        <v>0</v>
      </c>
      <c r="AD120" s="6">
        <v>0</v>
      </c>
      <c r="AE120" s="6">
        <v>0</v>
      </c>
      <c r="AF120" s="6">
        <v>0</v>
      </c>
      <c r="AG120" s="6" t="s">
        <v>0</v>
      </c>
      <c r="AH120" s="6" t="s">
        <v>0</v>
      </c>
      <c r="AI120" s="6" t="s">
        <v>47</v>
      </c>
    </row>
    <row r="121" ht="92.4" customHeight="1" spans="1:35">
      <c r="A121" s="3" t="str">
        <f>HYPERLINK("https://www.patentics.cn/invokexml.do?sx=showpatent_cn&amp;sf=ShowPatent&amp;spn=CN111193917A&amp;sx=showpatent_cn&amp;sv=e3b8837a","CN111193917A")</f>
        <v>CN111193917A</v>
      </c>
      <c r="B121" s="4" t="s">
        <v>532</v>
      </c>
      <c r="D121" s="4" t="s">
        <v>173</v>
      </c>
      <c r="E121" s="4" t="s">
        <v>416</v>
      </c>
      <c r="F121" s="4" t="s">
        <v>39</v>
      </c>
      <c r="G121" s="4" t="s">
        <v>39</v>
      </c>
      <c r="H121" s="4" t="s">
        <v>40</v>
      </c>
      <c r="I121" s="4" t="s">
        <v>40</v>
      </c>
      <c r="J121" s="4" t="s">
        <v>355</v>
      </c>
      <c r="K121" s="4" t="s">
        <v>355</v>
      </c>
      <c r="L121" s="4" t="s">
        <v>533</v>
      </c>
      <c r="M121" s="4" t="s">
        <v>534</v>
      </c>
      <c r="N121" s="4" t="s">
        <v>535</v>
      </c>
      <c r="O121" s="4">
        <v>23</v>
      </c>
      <c r="P121" s="4">
        <v>5</v>
      </c>
      <c r="Q121" s="4">
        <v>10</v>
      </c>
      <c r="R121" s="4">
        <v>22</v>
      </c>
      <c r="S121" s="4" t="s">
        <v>44</v>
      </c>
      <c r="T121" s="4" t="s">
        <v>45</v>
      </c>
      <c r="U121" s="4">
        <v>0</v>
      </c>
      <c r="V121" s="4">
        <v>0</v>
      </c>
      <c r="W121" s="4">
        <v>0</v>
      </c>
      <c r="X121" s="4">
        <v>0</v>
      </c>
      <c r="Y121" s="4">
        <v>0</v>
      </c>
      <c r="Z121" s="4" t="s">
        <v>46</v>
      </c>
      <c r="AA121" s="4">
        <v>0</v>
      </c>
      <c r="AB121" s="4">
        <v>0</v>
      </c>
      <c r="AC121" s="4">
        <v>0</v>
      </c>
      <c r="AD121" s="4">
        <v>0</v>
      </c>
      <c r="AE121" s="4">
        <v>5</v>
      </c>
      <c r="AF121" s="4">
        <v>1</v>
      </c>
      <c r="AG121" s="4" t="s">
        <v>0</v>
      </c>
      <c r="AH121" s="4" t="s">
        <v>0</v>
      </c>
      <c r="AI121" s="4" t="s">
        <v>47</v>
      </c>
    </row>
    <row r="122" ht="92.4" customHeight="1" spans="1:35">
      <c r="A122" s="5" t="str">
        <f>HYPERLINK("https://www.patentics.cn/invokexml.do?sx=showpatent_cn&amp;sf=ShowPatent&amp;spn=CN111191788A&amp;sx=showpatent_cn&amp;sv=09e387f9","CN111191788A")</f>
        <v>CN111191788A</v>
      </c>
      <c r="B122" s="6" t="s">
        <v>536</v>
      </c>
      <c r="D122" s="6" t="s">
        <v>173</v>
      </c>
      <c r="E122" s="6" t="s">
        <v>416</v>
      </c>
      <c r="F122" s="6" t="s">
        <v>39</v>
      </c>
      <c r="G122" s="6" t="s">
        <v>39</v>
      </c>
      <c r="H122" s="6" t="s">
        <v>40</v>
      </c>
      <c r="I122" s="6" t="s">
        <v>40</v>
      </c>
      <c r="J122" s="6" t="s">
        <v>355</v>
      </c>
      <c r="K122" s="6" t="s">
        <v>355</v>
      </c>
      <c r="L122" s="6" t="s">
        <v>533</v>
      </c>
      <c r="M122" s="6" t="s">
        <v>98</v>
      </c>
      <c r="N122" s="6" t="s">
        <v>99</v>
      </c>
      <c r="O122" s="6">
        <v>23</v>
      </c>
      <c r="P122" s="6">
        <v>5</v>
      </c>
      <c r="Q122" s="6">
        <v>10</v>
      </c>
      <c r="R122" s="6">
        <v>18</v>
      </c>
      <c r="S122" s="6" t="s">
        <v>44</v>
      </c>
      <c r="T122" s="6" t="s">
        <v>45</v>
      </c>
      <c r="U122" s="6">
        <v>0</v>
      </c>
      <c r="V122" s="6">
        <v>0</v>
      </c>
      <c r="W122" s="6">
        <v>0</v>
      </c>
      <c r="X122" s="6">
        <v>0</v>
      </c>
      <c r="Y122" s="6">
        <v>0</v>
      </c>
      <c r="Z122" s="6" t="s">
        <v>46</v>
      </c>
      <c r="AA122" s="6">
        <v>0</v>
      </c>
      <c r="AB122" s="6">
        <v>0</v>
      </c>
      <c r="AC122" s="6">
        <v>0</v>
      </c>
      <c r="AD122" s="6">
        <v>0</v>
      </c>
      <c r="AE122" s="6">
        <v>5</v>
      </c>
      <c r="AF122" s="6">
        <v>1</v>
      </c>
      <c r="AG122" s="6" t="s">
        <v>0</v>
      </c>
      <c r="AH122" s="6" t="s">
        <v>0</v>
      </c>
      <c r="AI122" s="6" t="s">
        <v>47</v>
      </c>
    </row>
    <row r="123" ht="92.4" customHeight="1" spans="1:35">
      <c r="A123" s="3" t="str">
        <f>HYPERLINK("https://www.patentics.cn/invokexml.do?sx=showpatent_cn&amp;sf=ShowPatent&amp;spn=CN111193916A&amp;sx=showpatent_cn&amp;sv=39e4ccaf","CN111193916A")</f>
        <v>CN111193916A</v>
      </c>
      <c r="B123" s="4" t="s">
        <v>537</v>
      </c>
      <c r="D123" s="4" t="s">
        <v>173</v>
      </c>
      <c r="E123" s="4" t="s">
        <v>416</v>
      </c>
      <c r="F123" s="4" t="s">
        <v>39</v>
      </c>
      <c r="G123" s="4" t="s">
        <v>39</v>
      </c>
      <c r="H123" s="4" t="s">
        <v>40</v>
      </c>
      <c r="I123" s="4" t="s">
        <v>40</v>
      </c>
      <c r="J123" s="4" t="s">
        <v>355</v>
      </c>
      <c r="K123" s="4" t="s">
        <v>355</v>
      </c>
      <c r="L123" s="4" t="s">
        <v>533</v>
      </c>
      <c r="M123" s="4" t="s">
        <v>534</v>
      </c>
      <c r="N123" s="4" t="s">
        <v>535</v>
      </c>
      <c r="O123" s="4">
        <v>23</v>
      </c>
      <c r="P123" s="4">
        <v>5</v>
      </c>
      <c r="Q123" s="4">
        <v>10</v>
      </c>
      <c r="R123" s="4">
        <v>20</v>
      </c>
      <c r="S123" s="4" t="s">
        <v>44</v>
      </c>
      <c r="T123" s="4" t="s">
        <v>45</v>
      </c>
      <c r="U123" s="4">
        <v>0</v>
      </c>
      <c r="V123" s="4">
        <v>0</v>
      </c>
      <c r="W123" s="4">
        <v>0</v>
      </c>
      <c r="X123" s="4">
        <v>0</v>
      </c>
      <c r="Y123" s="4">
        <v>0</v>
      </c>
      <c r="Z123" s="4" t="s">
        <v>46</v>
      </c>
      <c r="AA123" s="4">
        <v>0</v>
      </c>
      <c r="AB123" s="4">
        <v>0</v>
      </c>
      <c r="AC123" s="4">
        <v>0</v>
      </c>
      <c r="AD123" s="4">
        <v>0</v>
      </c>
      <c r="AE123" s="4">
        <v>5</v>
      </c>
      <c r="AF123" s="4">
        <v>1</v>
      </c>
      <c r="AG123" s="4" t="s">
        <v>0</v>
      </c>
      <c r="AH123" s="4" t="s">
        <v>0</v>
      </c>
      <c r="AI123" s="4" t="s">
        <v>47</v>
      </c>
    </row>
    <row r="124" ht="92.4" customHeight="1" spans="1:35">
      <c r="A124" s="5" t="str">
        <f>HYPERLINK("https://www.patentics.cn/invokexml.do?sx=showpatent_cn&amp;sf=ShowPatent&amp;spn=CN111176608A&amp;sx=showpatent_cn&amp;sv=61e182bb","CN111176608A")</f>
        <v>CN111176608A</v>
      </c>
      <c r="B124" s="6" t="s">
        <v>538</v>
      </c>
      <c r="D124" s="6" t="s">
        <v>539</v>
      </c>
      <c r="E124" s="6" t="s">
        <v>540</v>
      </c>
      <c r="F124" s="6" t="s">
        <v>39</v>
      </c>
      <c r="G124" s="6" t="s">
        <v>39</v>
      </c>
      <c r="H124" s="6" t="s">
        <v>541</v>
      </c>
      <c r="I124" s="6" t="s">
        <v>95</v>
      </c>
      <c r="J124" s="6" t="s">
        <v>246</v>
      </c>
      <c r="K124" s="6" t="s">
        <v>246</v>
      </c>
      <c r="L124" s="6" t="s">
        <v>542</v>
      </c>
      <c r="M124" s="6" t="s">
        <v>543</v>
      </c>
      <c r="N124" s="6" t="s">
        <v>544</v>
      </c>
      <c r="O124" s="6">
        <v>25</v>
      </c>
      <c r="P124" s="6">
        <v>3</v>
      </c>
      <c r="Q124" s="6">
        <v>12</v>
      </c>
      <c r="R124" s="6">
        <v>7</v>
      </c>
      <c r="S124" s="6" t="s">
        <v>44</v>
      </c>
      <c r="T124" s="6" t="s">
        <v>45</v>
      </c>
      <c r="U124" s="6">
        <v>0</v>
      </c>
      <c r="V124" s="6">
        <v>0</v>
      </c>
      <c r="W124" s="6">
        <v>0</v>
      </c>
      <c r="X124" s="6">
        <v>0</v>
      </c>
      <c r="Y124" s="6">
        <v>0</v>
      </c>
      <c r="Z124" s="6" t="s">
        <v>46</v>
      </c>
      <c r="AA124" s="6">
        <v>0</v>
      </c>
      <c r="AB124" s="6">
        <v>0</v>
      </c>
      <c r="AC124" s="6">
        <v>0</v>
      </c>
      <c r="AD124" s="6">
        <v>0</v>
      </c>
      <c r="AE124" s="6">
        <v>7</v>
      </c>
      <c r="AF124" s="6">
        <v>4</v>
      </c>
      <c r="AG124" s="6" t="s">
        <v>0</v>
      </c>
      <c r="AH124" s="6" t="s">
        <v>0</v>
      </c>
      <c r="AI124" s="6" t="s">
        <v>47</v>
      </c>
    </row>
    <row r="125" ht="92.4" customHeight="1" spans="1:35">
      <c r="A125" s="3" t="str">
        <f>HYPERLINK("https://www.patentics.cn/invokexml.do?sx=showpatent_cn&amp;sf=ShowPatent&amp;spn=CN111178373A&amp;sx=showpatent_cn&amp;sv=ce6355b0","CN111178373A")</f>
        <v>CN111178373A</v>
      </c>
      <c r="B125" s="4" t="s">
        <v>545</v>
      </c>
      <c r="D125" s="4" t="s">
        <v>173</v>
      </c>
      <c r="E125" s="4" t="s">
        <v>546</v>
      </c>
      <c r="F125" s="4" t="s">
        <v>39</v>
      </c>
      <c r="G125" s="4" t="s">
        <v>39</v>
      </c>
      <c r="H125" s="4" t="s">
        <v>40</v>
      </c>
      <c r="I125" s="4" t="s">
        <v>40</v>
      </c>
      <c r="J125" s="4" t="s">
        <v>0</v>
      </c>
      <c r="K125" s="4" t="s">
        <v>547</v>
      </c>
      <c r="L125" s="4" t="s">
        <v>542</v>
      </c>
      <c r="M125" s="4" t="s">
        <v>548</v>
      </c>
      <c r="N125" s="4" t="s">
        <v>549</v>
      </c>
      <c r="O125" s="4">
        <v>18</v>
      </c>
      <c r="P125" s="4">
        <v>4</v>
      </c>
      <c r="Q125" s="4">
        <v>8</v>
      </c>
      <c r="R125" s="4">
        <v>13</v>
      </c>
      <c r="S125" s="4" t="s">
        <v>44</v>
      </c>
      <c r="T125" s="4" t="s">
        <v>45</v>
      </c>
      <c r="U125" s="4">
        <v>0</v>
      </c>
      <c r="V125" s="4">
        <v>0</v>
      </c>
      <c r="W125" s="4">
        <v>0</v>
      </c>
      <c r="X125" s="4">
        <v>0</v>
      </c>
      <c r="Y125" s="4">
        <v>0</v>
      </c>
      <c r="Z125" s="4" t="s">
        <v>46</v>
      </c>
      <c r="AA125" s="4">
        <v>0</v>
      </c>
      <c r="AB125" s="4">
        <v>0</v>
      </c>
      <c r="AC125" s="4">
        <v>0</v>
      </c>
      <c r="AD125" s="4">
        <v>0</v>
      </c>
      <c r="AE125" s="4">
        <v>0</v>
      </c>
      <c r="AF125" s="4">
        <v>0</v>
      </c>
      <c r="AG125" s="4" t="s">
        <v>0</v>
      </c>
      <c r="AH125" s="4" t="s">
        <v>0</v>
      </c>
      <c r="AI125" s="4" t="s">
        <v>47</v>
      </c>
    </row>
    <row r="126" ht="92.4" customHeight="1" spans="1:35">
      <c r="A126" s="5" t="str">
        <f>HYPERLINK("https://www.patentics.cn/invokexml.do?sx=showpatent_cn&amp;sf=ShowPatent&amp;spn=CN111178492A&amp;sx=showpatent_cn&amp;sv=50bd2d52","CN111178492A")</f>
        <v>CN111178492A</v>
      </c>
      <c r="B126" s="6" t="s">
        <v>550</v>
      </c>
      <c r="D126" s="6" t="s">
        <v>551</v>
      </c>
      <c r="E126" s="6" t="s">
        <v>552</v>
      </c>
      <c r="F126" s="6" t="s">
        <v>39</v>
      </c>
      <c r="G126" s="6" t="s">
        <v>39</v>
      </c>
      <c r="H126" s="6" t="s">
        <v>40</v>
      </c>
      <c r="I126" s="6" t="s">
        <v>40</v>
      </c>
      <c r="J126" s="6" t="s">
        <v>547</v>
      </c>
      <c r="K126" s="6" t="s">
        <v>547</v>
      </c>
      <c r="L126" s="6" t="s">
        <v>542</v>
      </c>
      <c r="M126" s="6" t="s">
        <v>553</v>
      </c>
      <c r="N126" s="6" t="s">
        <v>126</v>
      </c>
      <c r="O126" s="6">
        <v>31</v>
      </c>
      <c r="P126" s="6">
        <v>7</v>
      </c>
      <c r="Q126" s="6">
        <v>8</v>
      </c>
      <c r="R126" s="6">
        <v>23</v>
      </c>
      <c r="S126" s="6" t="s">
        <v>44</v>
      </c>
      <c r="T126" s="6" t="s">
        <v>45</v>
      </c>
      <c r="U126" s="6">
        <v>0</v>
      </c>
      <c r="V126" s="6">
        <v>0</v>
      </c>
      <c r="W126" s="6">
        <v>0</v>
      </c>
      <c r="X126" s="6">
        <v>0</v>
      </c>
      <c r="Y126" s="6">
        <v>0</v>
      </c>
      <c r="Z126" s="6" t="s">
        <v>46</v>
      </c>
      <c r="AA126" s="6">
        <v>0</v>
      </c>
      <c r="AB126" s="6">
        <v>0</v>
      </c>
      <c r="AC126" s="6">
        <v>0</v>
      </c>
      <c r="AD126" s="6">
        <v>0</v>
      </c>
      <c r="AE126" s="6">
        <v>1</v>
      </c>
      <c r="AF126" s="6">
        <v>1</v>
      </c>
      <c r="AG126" s="6" t="s">
        <v>0</v>
      </c>
      <c r="AH126" s="6" t="s">
        <v>0</v>
      </c>
      <c r="AI126" s="6" t="s">
        <v>56</v>
      </c>
    </row>
    <row r="127" ht="92.4" customHeight="1" spans="1:35">
      <c r="A127" s="3" t="str">
        <f>HYPERLINK("https://www.patentics.cn/invokexml.do?sx=showpatent_cn&amp;sf=ShowPatent&amp;spn=CN111160547A&amp;sx=showpatent_cn&amp;sv=d0e9afc3","CN111160547A")</f>
        <v>CN111160547A</v>
      </c>
      <c r="B127" s="4" t="s">
        <v>554</v>
      </c>
      <c r="D127" s="4" t="s">
        <v>555</v>
      </c>
      <c r="E127" s="4" t="s">
        <v>556</v>
      </c>
      <c r="F127" s="4" t="s">
        <v>557</v>
      </c>
      <c r="G127" s="4" t="s">
        <v>558</v>
      </c>
      <c r="H127" s="4" t="s">
        <v>40</v>
      </c>
      <c r="I127" s="4" t="s">
        <v>40</v>
      </c>
      <c r="J127" s="4" t="s">
        <v>559</v>
      </c>
      <c r="K127" s="4" t="s">
        <v>560</v>
      </c>
      <c r="L127" s="4" t="s">
        <v>561</v>
      </c>
      <c r="M127" s="4" t="s">
        <v>258</v>
      </c>
      <c r="N127" s="4" t="s">
        <v>138</v>
      </c>
      <c r="O127" s="4">
        <v>17</v>
      </c>
      <c r="P127" s="4">
        <v>4</v>
      </c>
      <c r="Q127" s="4">
        <v>4</v>
      </c>
      <c r="R127" s="4">
        <v>18</v>
      </c>
      <c r="S127" s="4" t="s">
        <v>44</v>
      </c>
      <c r="T127" s="4" t="s">
        <v>45</v>
      </c>
      <c r="U127" s="4">
        <v>0</v>
      </c>
      <c r="V127" s="4">
        <v>0</v>
      </c>
      <c r="W127" s="4">
        <v>0</v>
      </c>
      <c r="X127" s="4">
        <v>0</v>
      </c>
      <c r="Y127" s="4">
        <v>0</v>
      </c>
      <c r="Z127" s="4" t="s">
        <v>46</v>
      </c>
      <c r="AA127" s="4">
        <v>0</v>
      </c>
      <c r="AB127" s="4">
        <v>0</v>
      </c>
      <c r="AC127" s="4">
        <v>0</v>
      </c>
      <c r="AD127" s="4">
        <v>0</v>
      </c>
      <c r="AE127" s="4">
        <v>8</v>
      </c>
      <c r="AF127" s="4">
        <v>4</v>
      </c>
      <c r="AG127" s="4" t="s">
        <v>0</v>
      </c>
      <c r="AH127" s="4" t="s">
        <v>0</v>
      </c>
      <c r="AI127" s="4" t="s">
        <v>47</v>
      </c>
    </row>
    <row r="128" ht="92.4" customHeight="1" spans="1:35">
      <c r="A128" s="5" t="str">
        <f>HYPERLINK("https://www.patentics.cn/invokexml.do?sx=showpatent_cn&amp;sf=ShowPatent&amp;spn=CN111160543A&amp;sx=showpatent_cn&amp;sv=c1db5b49","CN111160543A")</f>
        <v>CN111160543A</v>
      </c>
      <c r="B128" s="6" t="s">
        <v>562</v>
      </c>
      <c r="D128" s="6" t="s">
        <v>523</v>
      </c>
      <c r="E128" s="6" t="s">
        <v>563</v>
      </c>
      <c r="F128" s="6" t="s">
        <v>39</v>
      </c>
      <c r="G128" s="6" t="s">
        <v>39</v>
      </c>
      <c r="H128" s="6" t="s">
        <v>40</v>
      </c>
      <c r="I128" s="6" t="s">
        <v>40</v>
      </c>
      <c r="J128" s="6" t="s">
        <v>525</v>
      </c>
      <c r="K128" s="6" t="s">
        <v>525</v>
      </c>
      <c r="L128" s="6" t="s">
        <v>561</v>
      </c>
      <c r="M128" s="6" t="s">
        <v>138</v>
      </c>
      <c r="N128" s="6" t="s">
        <v>138</v>
      </c>
      <c r="O128" s="6">
        <v>10</v>
      </c>
      <c r="P128" s="6">
        <v>2</v>
      </c>
      <c r="Q128" s="6">
        <v>0</v>
      </c>
      <c r="R128" s="6">
        <v>20</v>
      </c>
      <c r="S128" s="6" t="s">
        <v>44</v>
      </c>
      <c r="T128" s="6" t="s">
        <v>45</v>
      </c>
      <c r="U128" s="6">
        <v>0</v>
      </c>
      <c r="V128" s="6">
        <v>0</v>
      </c>
      <c r="W128" s="6">
        <v>0</v>
      </c>
      <c r="X128" s="6">
        <v>0</v>
      </c>
      <c r="Y128" s="6">
        <v>0</v>
      </c>
      <c r="Z128" s="6" t="s">
        <v>46</v>
      </c>
      <c r="AA128" s="6">
        <v>0</v>
      </c>
      <c r="AB128" s="6">
        <v>0</v>
      </c>
      <c r="AC128" s="6">
        <v>0</v>
      </c>
      <c r="AD128" s="6">
        <v>0</v>
      </c>
      <c r="AE128" s="6">
        <v>34</v>
      </c>
      <c r="AF128" s="6">
        <v>4</v>
      </c>
      <c r="AG128" s="6" t="s">
        <v>0</v>
      </c>
      <c r="AH128" s="6" t="s">
        <v>0</v>
      </c>
      <c r="AI128" s="6" t="s">
        <v>47</v>
      </c>
    </row>
    <row r="129" ht="92.4" customHeight="1" spans="1:35">
      <c r="A129" s="3" t="str">
        <f>HYPERLINK("https://www.patentics.cn/invokexml.do?sx=showpatent_cn&amp;sf=ShowPatent&amp;spn=CN111160542A&amp;sx=showpatent_cn&amp;sv=6dd3be25","CN111160542A")</f>
        <v>CN111160542A</v>
      </c>
      <c r="B129" s="4" t="s">
        <v>564</v>
      </c>
      <c r="D129" s="4" t="s">
        <v>523</v>
      </c>
      <c r="E129" s="4" t="s">
        <v>565</v>
      </c>
      <c r="F129" s="4" t="s">
        <v>39</v>
      </c>
      <c r="G129" s="4" t="s">
        <v>39</v>
      </c>
      <c r="H129" s="4" t="s">
        <v>40</v>
      </c>
      <c r="I129" s="4" t="s">
        <v>40</v>
      </c>
      <c r="J129" s="4" t="s">
        <v>525</v>
      </c>
      <c r="K129" s="4" t="s">
        <v>525</v>
      </c>
      <c r="L129" s="4" t="s">
        <v>561</v>
      </c>
      <c r="M129" s="4" t="s">
        <v>566</v>
      </c>
      <c r="N129" s="4" t="s">
        <v>138</v>
      </c>
      <c r="O129" s="4">
        <v>10</v>
      </c>
      <c r="P129" s="4">
        <v>2</v>
      </c>
      <c r="Q129" s="4">
        <v>0</v>
      </c>
      <c r="R129" s="4">
        <v>23</v>
      </c>
      <c r="S129" s="4" t="s">
        <v>44</v>
      </c>
      <c r="T129" s="4" t="s">
        <v>45</v>
      </c>
      <c r="U129" s="4">
        <v>0</v>
      </c>
      <c r="V129" s="4">
        <v>0</v>
      </c>
      <c r="W129" s="4">
        <v>0</v>
      </c>
      <c r="X129" s="4">
        <v>0</v>
      </c>
      <c r="Y129" s="4">
        <v>0</v>
      </c>
      <c r="Z129" s="4" t="s">
        <v>46</v>
      </c>
      <c r="AA129" s="4">
        <v>0</v>
      </c>
      <c r="AB129" s="4">
        <v>0</v>
      </c>
      <c r="AC129" s="4">
        <v>0</v>
      </c>
      <c r="AD129" s="4">
        <v>0</v>
      </c>
      <c r="AE129" s="4">
        <v>5</v>
      </c>
      <c r="AF129" s="4">
        <v>1</v>
      </c>
      <c r="AG129" s="4" t="s">
        <v>0</v>
      </c>
      <c r="AH129" s="4" t="s">
        <v>0</v>
      </c>
      <c r="AI129" s="4" t="s">
        <v>47</v>
      </c>
    </row>
    <row r="130" ht="92.4" customHeight="1" spans="1:35">
      <c r="A130" s="5" t="str">
        <f>HYPERLINK("https://www.patentics.cn/invokexml.do?sx=showpatent_cn&amp;sf=ShowPatent&amp;spn=CN111160541A&amp;sx=showpatent_cn&amp;sv=dd58e0f0","CN111160541A")</f>
        <v>CN111160541A</v>
      </c>
      <c r="B130" s="6" t="s">
        <v>567</v>
      </c>
      <c r="D130" s="6" t="s">
        <v>523</v>
      </c>
      <c r="E130" s="6" t="s">
        <v>568</v>
      </c>
      <c r="F130" s="6" t="s">
        <v>39</v>
      </c>
      <c r="G130" s="6" t="s">
        <v>39</v>
      </c>
      <c r="H130" s="6" t="s">
        <v>40</v>
      </c>
      <c r="I130" s="6" t="s">
        <v>40</v>
      </c>
      <c r="J130" s="6" t="s">
        <v>525</v>
      </c>
      <c r="K130" s="6" t="s">
        <v>525</v>
      </c>
      <c r="L130" s="6" t="s">
        <v>561</v>
      </c>
      <c r="M130" s="6" t="s">
        <v>340</v>
      </c>
      <c r="N130" s="6" t="s">
        <v>138</v>
      </c>
      <c r="O130" s="6">
        <v>10</v>
      </c>
      <c r="P130" s="6">
        <v>2</v>
      </c>
      <c r="Q130" s="6">
        <v>0</v>
      </c>
      <c r="R130" s="6">
        <v>23</v>
      </c>
      <c r="S130" s="6" t="s">
        <v>44</v>
      </c>
      <c r="T130" s="6" t="s">
        <v>45</v>
      </c>
      <c r="U130" s="6">
        <v>0</v>
      </c>
      <c r="V130" s="6">
        <v>0</v>
      </c>
      <c r="W130" s="6">
        <v>0</v>
      </c>
      <c r="X130" s="6">
        <v>0</v>
      </c>
      <c r="Y130" s="6">
        <v>0</v>
      </c>
      <c r="Z130" s="6" t="s">
        <v>46</v>
      </c>
      <c r="AA130" s="6">
        <v>0</v>
      </c>
      <c r="AB130" s="6">
        <v>0</v>
      </c>
      <c r="AC130" s="6">
        <v>0</v>
      </c>
      <c r="AD130" s="6">
        <v>0</v>
      </c>
      <c r="AE130" s="6">
        <v>34</v>
      </c>
      <c r="AF130" s="6">
        <v>4</v>
      </c>
      <c r="AG130" s="6" t="s">
        <v>0</v>
      </c>
      <c r="AH130" s="6" t="s">
        <v>0</v>
      </c>
      <c r="AI130" s="6" t="s">
        <v>47</v>
      </c>
    </row>
    <row r="131" ht="92.4" customHeight="1" spans="1:35">
      <c r="A131" s="3" t="str">
        <f>HYPERLINK("https://www.patentics.cn/invokexml.do?sx=showpatent_cn&amp;sf=ShowPatent&amp;spn=CN111161833A&amp;sx=showpatent_cn&amp;sv=fd7848dc","CN111161833A")</f>
        <v>CN111161833A</v>
      </c>
      <c r="B131" s="4" t="s">
        <v>569</v>
      </c>
      <c r="D131" s="4" t="s">
        <v>570</v>
      </c>
      <c r="E131" s="4" t="s">
        <v>571</v>
      </c>
      <c r="F131" s="4" t="s">
        <v>39</v>
      </c>
      <c r="G131" s="4" t="s">
        <v>39</v>
      </c>
      <c r="H131" s="4" t="s">
        <v>40</v>
      </c>
      <c r="I131" s="4" t="s">
        <v>40</v>
      </c>
      <c r="J131" s="4" t="s">
        <v>0</v>
      </c>
      <c r="K131" s="4" t="s">
        <v>572</v>
      </c>
      <c r="L131" s="4" t="s">
        <v>561</v>
      </c>
      <c r="M131" s="4" t="s">
        <v>573</v>
      </c>
      <c r="N131" s="4" t="s">
        <v>573</v>
      </c>
      <c r="O131" s="4">
        <v>10</v>
      </c>
      <c r="P131" s="4">
        <v>3</v>
      </c>
      <c r="Q131" s="4">
        <v>5</v>
      </c>
      <c r="R131" s="4">
        <v>11</v>
      </c>
      <c r="S131" s="4" t="s">
        <v>44</v>
      </c>
      <c r="T131" s="4" t="s">
        <v>45</v>
      </c>
      <c r="U131" s="4">
        <v>0</v>
      </c>
      <c r="V131" s="4">
        <v>0</v>
      </c>
      <c r="W131" s="4">
        <v>0</v>
      </c>
      <c r="X131" s="4">
        <v>0</v>
      </c>
      <c r="Y131" s="4">
        <v>0</v>
      </c>
      <c r="Z131" s="4" t="s">
        <v>46</v>
      </c>
      <c r="AA131" s="4">
        <v>0</v>
      </c>
      <c r="AB131" s="4">
        <v>0</v>
      </c>
      <c r="AC131" s="4">
        <v>0</v>
      </c>
      <c r="AD131" s="4">
        <v>0</v>
      </c>
      <c r="AE131" s="4">
        <v>0</v>
      </c>
      <c r="AF131" s="4">
        <v>0</v>
      </c>
      <c r="AG131" s="4" t="s">
        <v>0</v>
      </c>
      <c r="AH131" s="4" t="s">
        <v>0</v>
      </c>
      <c r="AI131" s="4" t="s">
        <v>47</v>
      </c>
    </row>
    <row r="132" ht="92.4" customHeight="1" spans="1:35">
      <c r="A132" s="5" t="str">
        <f>HYPERLINK("https://www.patentics.cn/invokexml.do?sx=showpatent_cn&amp;sf=ShowPatent&amp;spn=CN111160175A&amp;sx=showpatent_cn&amp;sv=3f4760f3","CN111160175A")</f>
        <v>CN111160175A</v>
      </c>
      <c r="B132" s="6" t="s">
        <v>574</v>
      </c>
      <c r="D132" s="6" t="s">
        <v>575</v>
      </c>
      <c r="E132" s="6" t="s">
        <v>576</v>
      </c>
      <c r="F132" s="6" t="s">
        <v>39</v>
      </c>
      <c r="G132" s="6" t="s">
        <v>39</v>
      </c>
      <c r="H132" s="6" t="s">
        <v>40</v>
      </c>
      <c r="I132" s="6" t="s">
        <v>40</v>
      </c>
      <c r="J132" s="6" t="s">
        <v>0</v>
      </c>
      <c r="K132" s="6" t="s">
        <v>577</v>
      </c>
      <c r="L132" s="6" t="s">
        <v>561</v>
      </c>
      <c r="M132" s="6" t="s">
        <v>578</v>
      </c>
      <c r="N132" s="6" t="s">
        <v>308</v>
      </c>
      <c r="O132" s="6">
        <v>10</v>
      </c>
      <c r="P132" s="6">
        <v>4</v>
      </c>
      <c r="Q132" s="6">
        <v>6</v>
      </c>
      <c r="R132" s="6">
        <v>20</v>
      </c>
      <c r="S132" s="6" t="s">
        <v>44</v>
      </c>
      <c r="T132" s="6" t="s">
        <v>45</v>
      </c>
      <c r="U132" s="6">
        <v>0</v>
      </c>
      <c r="V132" s="6">
        <v>0</v>
      </c>
      <c r="W132" s="6">
        <v>0</v>
      </c>
      <c r="X132" s="6">
        <v>0</v>
      </c>
      <c r="Y132" s="6">
        <v>0</v>
      </c>
      <c r="Z132" s="6" t="s">
        <v>46</v>
      </c>
      <c r="AA132" s="6">
        <v>0</v>
      </c>
      <c r="AB132" s="6">
        <v>0</v>
      </c>
      <c r="AC132" s="6">
        <v>0</v>
      </c>
      <c r="AD132" s="6">
        <v>0</v>
      </c>
      <c r="AE132" s="6">
        <v>0</v>
      </c>
      <c r="AF132" s="6">
        <v>0</v>
      </c>
      <c r="AG132" s="6" t="s">
        <v>0</v>
      </c>
      <c r="AH132" s="6" t="s">
        <v>0</v>
      </c>
      <c r="AI132" s="6" t="s">
        <v>47</v>
      </c>
    </row>
    <row r="133" ht="92.4" customHeight="1" spans="1:35">
      <c r="A133" s="3" t="str">
        <f>HYPERLINK("https://www.patentics.cn/invokexml.do?sx=showpatent_cn&amp;sf=ShowPatent&amp;spn=CN111126590A&amp;sx=showpatent_cn&amp;sv=70dedb5d","CN111126590A")</f>
        <v>CN111126590A</v>
      </c>
      <c r="B133" s="4" t="s">
        <v>579</v>
      </c>
      <c r="D133" s="4" t="s">
        <v>555</v>
      </c>
      <c r="E133" s="4" t="s">
        <v>580</v>
      </c>
      <c r="F133" s="4" t="s">
        <v>557</v>
      </c>
      <c r="G133" s="4" t="s">
        <v>558</v>
      </c>
      <c r="H133" s="4" t="s">
        <v>40</v>
      </c>
      <c r="I133" s="4" t="s">
        <v>40</v>
      </c>
      <c r="J133" s="4" t="s">
        <v>559</v>
      </c>
      <c r="K133" s="4" t="s">
        <v>560</v>
      </c>
      <c r="L133" s="4" t="s">
        <v>581</v>
      </c>
      <c r="M133" s="4" t="s">
        <v>258</v>
      </c>
      <c r="N133" s="4" t="s">
        <v>138</v>
      </c>
      <c r="O133" s="4">
        <v>15</v>
      </c>
      <c r="P133" s="4">
        <v>4</v>
      </c>
      <c r="Q133" s="4">
        <v>5</v>
      </c>
      <c r="R133" s="4">
        <v>12</v>
      </c>
      <c r="S133" s="4" t="s">
        <v>44</v>
      </c>
      <c r="T133" s="4" t="s">
        <v>45</v>
      </c>
      <c r="U133" s="4">
        <v>0</v>
      </c>
      <c r="V133" s="4">
        <v>0</v>
      </c>
      <c r="W133" s="4">
        <v>0</v>
      </c>
      <c r="X133" s="4">
        <v>0</v>
      </c>
      <c r="Y133" s="4">
        <v>0</v>
      </c>
      <c r="Z133" s="4" t="s">
        <v>46</v>
      </c>
      <c r="AA133" s="4">
        <v>0</v>
      </c>
      <c r="AB133" s="4">
        <v>0</v>
      </c>
      <c r="AC133" s="4">
        <v>0</v>
      </c>
      <c r="AD133" s="4">
        <v>0</v>
      </c>
      <c r="AE133" s="4">
        <v>8</v>
      </c>
      <c r="AF133" s="4">
        <v>4</v>
      </c>
      <c r="AG133" s="4" t="s">
        <v>0</v>
      </c>
      <c r="AH133" s="4" t="s">
        <v>0</v>
      </c>
      <c r="AI133" s="4" t="s">
        <v>47</v>
      </c>
    </row>
    <row r="134" ht="92.4" customHeight="1" spans="1:35">
      <c r="A134" s="5" t="str">
        <f>HYPERLINK("https://www.patentics.cn/invokexml.do?sx=showpatent_cn&amp;sf=ShowPatent&amp;spn=CN111126588A&amp;sx=showpatent_cn&amp;sv=45d855bc","CN111126588A")</f>
        <v>CN111126588A</v>
      </c>
      <c r="B134" s="6" t="s">
        <v>582</v>
      </c>
      <c r="D134" s="6" t="s">
        <v>523</v>
      </c>
      <c r="E134" s="6" t="s">
        <v>563</v>
      </c>
      <c r="F134" s="6" t="s">
        <v>39</v>
      </c>
      <c r="G134" s="6" t="s">
        <v>39</v>
      </c>
      <c r="H134" s="6" t="s">
        <v>40</v>
      </c>
      <c r="I134" s="6" t="s">
        <v>40</v>
      </c>
      <c r="J134" s="6" t="s">
        <v>525</v>
      </c>
      <c r="K134" s="6" t="s">
        <v>525</v>
      </c>
      <c r="L134" s="6" t="s">
        <v>581</v>
      </c>
      <c r="M134" s="6" t="s">
        <v>340</v>
      </c>
      <c r="N134" s="6" t="s">
        <v>138</v>
      </c>
      <c r="O134" s="6">
        <v>10</v>
      </c>
      <c r="P134" s="6">
        <v>2</v>
      </c>
      <c r="Q134" s="6">
        <v>0</v>
      </c>
      <c r="R134" s="6">
        <v>20</v>
      </c>
      <c r="S134" s="6" t="s">
        <v>44</v>
      </c>
      <c r="T134" s="6" t="s">
        <v>45</v>
      </c>
      <c r="U134" s="6">
        <v>0</v>
      </c>
      <c r="V134" s="6">
        <v>0</v>
      </c>
      <c r="W134" s="6">
        <v>0</v>
      </c>
      <c r="X134" s="6">
        <v>0</v>
      </c>
      <c r="Y134" s="6">
        <v>0</v>
      </c>
      <c r="Z134" s="6" t="s">
        <v>46</v>
      </c>
      <c r="AA134" s="6">
        <v>0</v>
      </c>
      <c r="AB134" s="6">
        <v>0</v>
      </c>
      <c r="AC134" s="6">
        <v>0</v>
      </c>
      <c r="AD134" s="6">
        <v>0</v>
      </c>
      <c r="AE134" s="6">
        <v>34</v>
      </c>
      <c r="AF134" s="6">
        <v>4</v>
      </c>
      <c r="AG134" s="6" t="s">
        <v>0</v>
      </c>
      <c r="AH134" s="6" t="s">
        <v>0</v>
      </c>
      <c r="AI134" s="6" t="s">
        <v>47</v>
      </c>
    </row>
    <row r="135" ht="92.4" customHeight="1" spans="1:35">
      <c r="A135" s="3" t="str">
        <f>HYPERLINK("https://www.patentics.cn/invokexml.do?sx=showpatent_cn&amp;sf=ShowPatent&amp;spn=CN111126585A&amp;sx=showpatent_cn&amp;sv=45e751ac","CN111126585A")</f>
        <v>CN111126585A</v>
      </c>
      <c r="B135" s="4" t="s">
        <v>583</v>
      </c>
      <c r="D135" s="4" t="s">
        <v>584</v>
      </c>
      <c r="E135" s="4" t="s">
        <v>585</v>
      </c>
      <c r="F135" s="4" t="s">
        <v>39</v>
      </c>
      <c r="G135" s="4" t="s">
        <v>39</v>
      </c>
      <c r="H135" s="4" t="s">
        <v>40</v>
      </c>
      <c r="I135" s="4" t="s">
        <v>40</v>
      </c>
      <c r="J135" s="4" t="s">
        <v>0</v>
      </c>
      <c r="K135" s="4" t="s">
        <v>586</v>
      </c>
      <c r="L135" s="4" t="s">
        <v>581</v>
      </c>
      <c r="M135" s="4" t="s">
        <v>137</v>
      </c>
      <c r="N135" s="4" t="s">
        <v>138</v>
      </c>
      <c r="O135" s="4">
        <v>11</v>
      </c>
      <c r="P135" s="4">
        <v>3</v>
      </c>
      <c r="Q135" s="4">
        <v>9</v>
      </c>
      <c r="R135" s="4">
        <v>6</v>
      </c>
      <c r="S135" s="4" t="s">
        <v>44</v>
      </c>
      <c r="T135" s="4" t="s">
        <v>45</v>
      </c>
      <c r="U135" s="4">
        <v>0</v>
      </c>
      <c r="V135" s="4">
        <v>0</v>
      </c>
      <c r="W135" s="4">
        <v>0</v>
      </c>
      <c r="X135" s="4">
        <v>0</v>
      </c>
      <c r="Y135" s="4">
        <v>0</v>
      </c>
      <c r="Z135" s="4" t="s">
        <v>46</v>
      </c>
      <c r="AA135" s="4">
        <v>0</v>
      </c>
      <c r="AB135" s="4">
        <v>0</v>
      </c>
      <c r="AC135" s="4">
        <v>0</v>
      </c>
      <c r="AD135" s="4">
        <v>0</v>
      </c>
      <c r="AE135" s="4">
        <v>0</v>
      </c>
      <c r="AF135" s="4">
        <v>0</v>
      </c>
      <c r="AG135" s="4" t="s">
        <v>0</v>
      </c>
      <c r="AH135" s="4" t="s">
        <v>0</v>
      </c>
      <c r="AI135" s="4" t="s">
        <v>47</v>
      </c>
    </row>
    <row r="136" ht="92.4" customHeight="1" spans="1:35">
      <c r="A136" s="5" t="str">
        <f>HYPERLINK("https://www.patentics.cn/invokexml.do?sx=showpatent_cn&amp;sf=ShowPatent&amp;spn=CN111125617A&amp;sx=showpatent_cn&amp;sv=f80c357c","CN111125617A")</f>
        <v>CN111125617A</v>
      </c>
      <c r="B136" s="6" t="s">
        <v>587</v>
      </c>
      <c r="D136" s="6" t="s">
        <v>86</v>
      </c>
      <c r="E136" s="6" t="s">
        <v>588</v>
      </c>
      <c r="F136" s="6" t="s">
        <v>39</v>
      </c>
      <c r="G136" s="6" t="s">
        <v>39</v>
      </c>
      <c r="H136" s="6" t="s">
        <v>40</v>
      </c>
      <c r="I136" s="6" t="s">
        <v>40</v>
      </c>
      <c r="J136" s="6" t="s">
        <v>0</v>
      </c>
      <c r="K136" s="6" t="s">
        <v>589</v>
      </c>
      <c r="L136" s="6" t="s">
        <v>581</v>
      </c>
      <c r="M136" s="6" t="s">
        <v>590</v>
      </c>
      <c r="N136" s="6" t="s">
        <v>590</v>
      </c>
      <c r="O136" s="6">
        <v>8</v>
      </c>
      <c r="P136" s="6">
        <v>4</v>
      </c>
      <c r="Q136" s="6">
        <v>3</v>
      </c>
      <c r="R136" s="6">
        <v>7</v>
      </c>
      <c r="S136" s="6" t="s">
        <v>44</v>
      </c>
      <c r="T136" s="6" t="s">
        <v>45</v>
      </c>
      <c r="U136" s="6">
        <v>0</v>
      </c>
      <c r="V136" s="6">
        <v>0</v>
      </c>
      <c r="W136" s="6">
        <v>0</v>
      </c>
      <c r="X136" s="6">
        <v>0</v>
      </c>
      <c r="Y136" s="6">
        <v>0</v>
      </c>
      <c r="Z136" s="6" t="s">
        <v>46</v>
      </c>
      <c r="AA136" s="6">
        <v>0</v>
      </c>
      <c r="AB136" s="6">
        <v>0</v>
      </c>
      <c r="AC136" s="6">
        <v>0</v>
      </c>
      <c r="AD136" s="6">
        <v>0</v>
      </c>
      <c r="AE136" s="6">
        <v>0</v>
      </c>
      <c r="AF136" s="6">
        <v>0</v>
      </c>
      <c r="AG136" s="6" t="s">
        <v>0</v>
      </c>
      <c r="AH136" s="6" t="s">
        <v>0</v>
      </c>
      <c r="AI136" s="6" t="s">
        <v>47</v>
      </c>
    </row>
    <row r="137" ht="92.4" customHeight="1" spans="1:35">
      <c r="A137" s="3" t="str">
        <f>HYPERLINK("https://www.patentics.cn/invokexml.do?sx=showpatent_cn&amp;sf=ShowPatent&amp;spn=CN111126581A&amp;sx=showpatent_cn&amp;sv=2261706b","CN111126581A")</f>
        <v>CN111126581A</v>
      </c>
      <c r="B137" s="4" t="s">
        <v>591</v>
      </c>
      <c r="D137" s="4" t="s">
        <v>348</v>
      </c>
      <c r="E137" s="4" t="s">
        <v>592</v>
      </c>
      <c r="F137" s="4" t="s">
        <v>39</v>
      </c>
      <c r="G137" s="4" t="s">
        <v>39</v>
      </c>
      <c r="H137" s="4" t="s">
        <v>40</v>
      </c>
      <c r="I137" s="4" t="s">
        <v>40</v>
      </c>
      <c r="J137" s="4" t="s">
        <v>593</v>
      </c>
      <c r="K137" s="4" t="s">
        <v>594</v>
      </c>
      <c r="L137" s="4" t="s">
        <v>581</v>
      </c>
      <c r="M137" s="4" t="s">
        <v>138</v>
      </c>
      <c r="N137" s="4" t="s">
        <v>138</v>
      </c>
      <c r="O137" s="4">
        <v>18</v>
      </c>
      <c r="P137" s="4">
        <v>6</v>
      </c>
      <c r="Q137" s="4">
        <v>15</v>
      </c>
      <c r="R137" s="4">
        <v>9</v>
      </c>
      <c r="S137" s="4" t="s">
        <v>44</v>
      </c>
      <c r="T137" s="4" t="s">
        <v>45</v>
      </c>
      <c r="U137" s="4">
        <v>0</v>
      </c>
      <c r="V137" s="4">
        <v>0</v>
      </c>
      <c r="W137" s="4">
        <v>0</v>
      </c>
      <c r="X137" s="4">
        <v>0</v>
      </c>
      <c r="Y137" s="4">
        <v>0</v>
      </c>
      <c r="Z137" s="4" t="s">
        <v>46</v>
      </c>
      <c r="AA137" s="4">
        <v>0</v>
      </c>
      <c r="AB137" s="4">
        <v>0</v>
      </c>
      <c r="AC137" s="4">
        <v>0</v>
      </c>
      <c r="AD137" s="4">
        <v>0</v>
      </c>
      <c r="AE137" s="4">
        <v>1</v>
      </c>
      <c r="AF137" s="4">
        <v>1</v>
      </c>
      <c r="AG137" s="4" t="s">
        <v>0</v>
      </c>
      <c r="AH137" s="4" t="s">
        <v>0</v>
      </c>
      <c r="AI137" s="4" t="s">
        <v>56</v>
      </c>
    </row>
    <row r="138" ht="92.4" customHeight="1" spans="1:35">
      <c r="A138" s="5" t="str">
        <f>HYPERLINK("https://www.patentics.cn/invokexml.do?sx=showpatent_cn&amp;sf=ShowPatent&amp;spn=CN111125627A&amp;sx=showpatent_cn&amp;sv=5de03bd2","CN111125627A")</f>
        <v>CN111125627A</v>
      </c>
      <c r="B138" s="6" t="s">
        <v>595</v>
      </c>
      <c r="D138" s="6" t="s">
        <v>596</v>
      </c>
      <c r="E138" s="6" t="s">
        <v>597</v>
      </c>
      <c r="F138" s="6" t="s">
        <v>39</v>
      </c>
      <c r="G138" s="6" t="s">
        <v>39</v>
      </c>
      <c r="H138" s="6" t="s">
        <v>40</v>
      </c>
      <c r="I138" s="6" t="s">
        <v>40</v>
      </c>
      <c r="J138" s="6" t="s">
        <v>0</v>
      </c>
      <c r="K138" s="6" t="s">
        <v>598</v>
      </c>
      <c r="L138" s="6" t="s">
        <v>581</v>
      </c>
      <c r="M138" s="6" t="s">
        <v>599</v>
      </c>
      <c r="N138" s="6" t="s">
        <v>600</v>
      </c>
      <c r="O138" s="6">
        <v>21</v>
      </c>
      <c r="P138" s="6">
        <v>4</v>
      </c>
      <c r="Q138" s="6">
        <v>7</v>
      </c>
      <c r="R138" s="6">
        <v>9</v>
      </c>
      <c r="S138" s="6" t="s">
        <v>44</v>
      </c>
      <c r="T138" s="6" t="s">
        <v>45</v>
      </c>
      <c r="U138" s="6">
        <v>0</v>
      </c>
      <c r="V138" s="6">
        <v>0</v>
      </c>
      <c r="W138" s="6">
        <v>0</v>
      </c>
      <c r="X138" s="6">
        <v>0</v>
      </c>
      <c r="Y138" s="6">
        <v>0</v>
      </c>
      <c r="Z138" s="6" t="s">
        <v>46</v>
      </c>
      <c r="AA138" s="6">
        <v>0</v>
      </c>
      <c r="AB138" s="6">
        <v>0</v>
      </c>
      <c r="AC138" s="6">
        <v>0</v>
      </c>
      <c r="AD138" s="6">
        <v>0</v>
      </c>
      <c r="AE138" s="6">
        <v>0</v>
      </c>
      <c r="AF138" s="6">
        <v>0</v>
      </c>
      <c r="AG138" s="6" t="s">
        <v>0</v>
      </c>
      <c r="AH138" s="6" t="s">
        <v>0</v>
      </c>
      <c r="AI138" s="6" t="s">
        <v>47</v>
      </c>
    </row>
    <row r="139" ht="92.4" customHeight="1" spans="1:35">
      <c r="A139" s="3" t="str">
        <f>HYPERLINK("https://www.patentics.cn/invokexml.do?sx=showpatent_cn&amp;sf=ShowPatent&amp;spn=CN111126567A&amp;sx=showpatent_cn&amp;sv=61cd3cd3","CN111126567A")</f>
        <v>CN111126567A</v>
      </c>
      <c r="B139" s="4" t="s">
        <v>601</v>
      </c>
      <c r="D139" s="4" t="s">
        <v>602</v>
      </c>
      <c r="E139" s="4" t="s">
        <v>603</v>
      </c>
      <c r="F139" s="4" t="s">
        <v>39</v>
      </c>
      <c r="G139" s="4" t="s">
        <v>39</v>
      </c>
      <c r="H139" s="4" t="s">
        <v>40</v>
      </c>
      <c r="I139" s="4" t="s">
        <v>40</v>
      </c>
      <c r="J139" s="4" t="s">
        <v>0</v>
      </c>
      <c r="K139" s="4" t="s">
        <v>604</v>
      </c>
      <c r="L139" s="4" t="s">
        <v>581</v>
      </c>
      <c r="M139" s="4" t="s">
        <v>125</v>
      </c>
      <c r="N139" s="4" t="s">
        <v>126</v>
      </c>
      <c r="O139" s="4">
        <v>11</v>
      </c>
      <c r="P139" s="4">
        <v>3</v>
      </c>
      <c r="Q139" s="4">
        <v>9</v>
      </c>
      <c r="R139" s="4">
        <v>7</v>
      </c>
      <c r="S139" s="4" t="s">
        <v>44</v>
      </c>
      <c r="T139" s="4" t="s">
        <v>45</v>
      </c>
      <c r="U139" s="4">
        <v>0</v>
      </c>
      <c r="V139" s="4">
        <v>0</v>
      </c>
      <c r="W139" s="4">
        <v>0</v>
      </c>
      <c r="X139" s="4">
        <v>0</v>
      </c>
      <c r="Y139" s="4">
        <v>0</v>
      </c>
      <c r="Z139" s="4" t="s">
        <v>46</v>
      </c>
      <c r="AA139" s="4">
        <v>0</v>
      </c>
      <c r="AB139" s="4">
        <v>0</v>
      </c>
      <c r="AC139" s="4">
        <v>0</v>
      </c>
      <c r="AD139" s="4">
        <v>0</v>
      </c>
      <c r="AE139" s="4">
        <v>0</v>
      </c>
      <c r="AF139" s="4">
        <v>0</v>
      </c>
      <c r="AG139" s="4" t="s">
        <v>0</v>
      </c>
      <c r="AH139" s="4" t="s">
        <v>0</v>
      </c>
      <c r="AI139" s="4" t="s">
        <v>47</v>
      </c>
    </row>
    <row r="140" ht="92.4" customHeight="1" spans="1:35">
      <c r="A140" s="5" t="str">
        <f>HYPERLINK("https://www.patentics.cn/invokexml.do?sx=showpatent_cn&amp;sf=ShowPatent&amp;spn=CN111105033A&amp;sx=showpatent_cn&amp;sv=5bd10e33","CN111105033A")</f>
        <v>CN111105033A</v>
      </c>
      <c r="B140" s="6" t="s">
        <v>605</v>
      </c>
      <c r="D140" s="6" t="s">
        <v>606</v>
      </c>
      <c r="E140" s="6" t="s">
        <v>607</v>
      </c>
      <c r="F140" s="6" t="s">
        <v>39</v>
      </c>
      <c r="G140" s="6" t="s">
        <v>39</v>
      </c>
      <c r="H140" s="6" t="s">
        <v>40</v>
      </c>
      <c r="I140" s="6" t="s">
        <v>40</v>
      </c>
      <c r="J140" s="6" t="s">
        <v>525</v>
      </c>
      <c r="K140" s="6" t="s">
        <v>525</v>
      </c>
      <c r="L140" s="6" t="s">
        <v>608</v>
      </c>
      <c r="M140" s="6" t="s">
        <v>609</v>
      </c>
      <c r="N140" s="6" t="s">
        <v>99</v>
      </c>
      <c r="O140" s="6">
        <v>10</v>
      </c>
      <c r="P140" s="6">
        <v>3</v>
      </c>
      <c r="Q140" s="6">
        <v>0</v>
      </c>
      <c r="R140" s="6">
        <v>23</v>
      </c>
      <c r="S140" s="6" t="s">
        <v>44</v>
      </c>
      <c r="T140" s="6" t="s">
        <v>45</v>
      </c>
      <c r="U140" s="6">
        <v>0</v>
      </c>
      <c r="V140" s="6">
        <v>0</v>
      </c>
      <c r="W140" s="6">
        <v>0</v>
      </c>
      <c r="X140" s="6">
        <v>0</v>
      </c>
      <c r="Y140" s="6">
        <v>0</v>
      </c>
      <c r="Z140" s="6" t="s">
        <v>46</v>
      </c>
      <c r="AA140" s="6">
        <v>0</v>
      </c>
      <c r="AB140" s="6">
        <v>0</v>
      </c>
      <c r="AC140" s="6">
        <v>0</v>
      </c>
      <c r="AD140" s="6">
        <v>0</v>
      </c>
      <c r="AE140" s="6">
        <v>34</v>
      </c>
      <c r="AF140" s="6">
        <v>4</v>
      </c>
      <c r="AG140" s="6" t="s">
        <v>0</v>
      </c>
      <c r="AH140" s="6" t="s">
        <v>0</v>
      </c>
      <c r="AI140" s="6" t="s">
        <v>47</v>
      </c>
    </row>
    <row r="141" ht="92.4" customHeight="1" spans="1:35">
      <c r="A141" s="3" t="str">
        <f>HYPERLINK("https://www.patentics.cn/invokexml.do?sx=showpatent_cn&amp;sf=ShowPatent&amp;spn=CN111104164A&amp;sx=showpatent_cn&amp;sv=89fabcdb","CN111104164A")</f>
        <v>CN111104164A</v>
      </c>
      <c r="B141" s="4" t="s">
        <v>610</v>
      </c>
      <c r="D141" s="4" t="s">
        <v>611</v>
      </c>
      <c r="E141" s="4" t="s">
        <v>612</v>
      </c>
      <c r="F141" s="4" t="s">
        <v>39</v>
      </c>
      <c r="G141" s="4" t="s">
        <v>39</v>
      </c>
      <c r="H141" s="4" t="s">
        <v>250</v>
      </c>
      <c r="I141" s="4" t="s">
        <v>251</v>
      </c>
      <c r="J141" s="4" t="s">
        <v>246</v>
      </c>
      <c r="K141" s="4" t="s">
        <v>246</v>
      </c>
      <c r="L141" s="4" t="s">
        <v>608</v>
      </c>
      <c r="M141" s="4" t="s">
        <v>64</v>
      </c>
      <c r="N141" s="4" t="s">
        <v>64</v>
      </c>
      <c r="O141" s="4">
        <v>22</v>
      </c>
      <c r="P141" s="4">
        <v>2</v>
      </c>
      <c r="Q141" s="4">
        <v>9</v>
      </c>
      <c r="R141" s="4">
        <v>13</v>
      </c>
      <c r="S141" s="4" t="s">
        <v>44</v>
      </c>
      <c r="T141" s="4" t="s">
        <v>45</v>
      </c>
      <c r="U141" s="4">
        <v>0</v>
      </c>
      <c r="V141" s="4">
        <v>0</v>
      </c>
      <c r="W141" s="4">
        <v>0</v>
      </c>
      <c r="X141" s="4">
        <v>0</v>
      </c>
      <c r="Y141" s="4">
        <v>0</v>
      </c>
      <c r="Z141" s="4" t="s">
        <v>46</v>
      </c>
      <c r="AA141" s="4">
        <v>0</v>
      </c>
      <c r="AB141" s="4">
        <v>0</v>
      </c>
      <c r="AC141" s="4">
        <v>0</v>
      </c>
      <c r="AD141" s="4">
        <v>0</v>
      </c>
      <c r="AE141" s="4">
        <v>9</v>
      </c>
      <c r="AF141" s="4">
        <v>4</v>
      </c>
      <c r="AG141" s="4" t="s">
        <v>0</v>
      </c>
      <c r="AH141" s="4" t="s">
        <v>0</v>
      </c>
      <c r="AI141" s="4" t="s">
        <v>47</v>
      </c>
    </row>
    <row r="142" ht="92.4" customHeight="1" spans="1:35">
      <c r="A142" s="5" t="str">
        <f>HYPERLINK("https://www.patentics.cn/invokexml.do?sx=showpatent_cn&amp;sf=ShowPatent&amp;spn=CN111105024A&amp;sx=showpatent_cn&amp;sv=ca3399d0","CN111105024A")</f>
        <v>CN111105024A</v>
      </c>
      <c r="B142" s="6" t="s">
        <v>613</v>
      </c>
      <c r="D142" s="6" t="s">
        <v>606</v>
      </c>
      <c r="E142" s="6" t="s">
        <v>614</v>
      </c>
      <c r="F142" s="6" t="s">
        <v>39</v>
      </c>
      <c r="G142" s="6" t="s">
        <v>39</v>
      </c>
      <c r="H142" s="6" t="s">
        <v>40</v>
      </c>
      <c r="I142" s="6" t="s">
        <v>40</v>
      </c>
      <c r="J142" s="6" t="s">
        <v>525</v>
      </c>
      <c r="K142" s="6" t="s">
        <v>525</v>
      </c>
      <c r="L142" s="6" t="s">
        <v>608</v>
      </c>
      <c r="M142" s="6" t="s">
        <v>615</v>
      </c>
      <c r="N142" s="6" t="s">
        <v>138</v>
      </c>
      <c r="O142" s="6">
        <v>10</v>
      </c>
      <c r="P142" s="6">
        <v>3</v>
      </c>
      <c r="Q142" s="6">
        <v>0</v>
      </c>
      <c r="R142" s="6">
        <v>20</v>
      </c>
      <c r="S142" s="6" t="s">
        <v>44</v>
      </c>
      <c r="T142" s="6" t="s">
        <v>45</v>
      </c>
      <c r="U142" s="6">
        <v>0</v>
      </c>
      <c r="V142" s="6">
        <v>0</v>
      </c>
      <c r="W142" s="6">
        <v>0</v>
      </c>
      <c r="X142" s="6">
        <v>0</v>
      </c>
      <c r="Y142" s="6">
        <v>0</v>
      </c>
      <c r="Z142" s="6" t="s">
        <v>46</v>
      </c>
      <c r="AA142" s="6">
        <v>0</v>
      </c>
      <c r="AB142" s="6">
        <v>0</v>
      </c>
      <c r="AC142" s="6">
        <v>0</v>
      </c>
      <c r="AD142" s="6">
        <v>0</v>
      </c>
      <c r="AE142" s="6">
        <v>34</v>
      </c>
      <c r="AF142" s="6">
        <v>4</v>
      </c>
      <c r="AG142" s="6" t="s">
        <v>0</v>
      </c>
      <c r="AH142" s="6" t="s">
        <v>0</v>
      </c>
      <c r="AI142" s="6" t="s">
        <v>47</v>
      </c>
    </row>
    <row r="143" ht="92.4" customHeight="1" spans="1:35">
      <c r="A143" s="3" t="str">
        <f>HYPERLINK("https://www.patentics.cn/invokexml.do?sx=showpatent_cn&amp;sf=ShowPatent&amp;spn=CN111104062A&amp;sx=showpatent_cn&amp;sv=f83936ec","CN111104062A")</f>
        <v>CN111104062A</v>
      </c>
      <c r="B143" s="4" t="s">
        <v>616</v>
      </c>
      <c r="D143" s="4" t="s">
        <v>617</v>
      </c>
      <c r="E143" s="4" t="s">
        <v>618</v>
      </c>
      <c r="F143" s="4" t="s">
        <v>39</v>
      </c>
      <c r="G143" s="4" t="s">
        <v>39</v>
      </c>
      <c r="H143" s="4" t="s">
        <v>40</v>
      </c>
      <c r="I143" s="4" t="s">
        <v>40</v>
      </c>
      <c r="J143" s="4" t="s">
        <v>0</v>
      </c>
      <c r="K143" s="4" t="s">
        <v>619</v>
      </c>
      <c r="L143" s="4" t="s">
        <v>608</v>
      </c>
      <c r="M143" s="4" t="s">
        <v>420</v>
      </c>
      <c r="N143" s="4" t="s">
        <v>420</v>
      </c>
      <c r="O143" s="4">
        <v>10</v>
      </c>
      <c r="P143" s="4">
        <v>3</v>
      </c>
      <c r="Q143" s="4">
        <v>8</v>
      </c>
      <c r="R143" s="4">
        <v>9</v>
      </c>
      <c r="S143" s="4" t="s">
        <v>44</v>
      </c>
      <c r="T143" s="4" t="s">
        <v>45</v>
      </c>
      <c r="U143" s="4">
        <v>0</v>
      </c>
      <c r="V143" s="4">
        <v>0</v>
      </c>
      <c r="W143" s="4">
        <v>0</v>
      </c>
      <c r="X143" s="4">
        <v>0</v>
      </c>
      <c r="Y143" s="4">
        <v>0</v>
      </c>
      <c r="Z143" s="4" t="s">
        <v>46</v>
      </c>
      <c r="AA143" s="4">
        <v>0</v>
      </c>
      <c r="AB143" s="4">
        <v>0</v>
      </c>
      <c r="AC143" s="4">
        <v>0</v>
      </c>
      <c r="AD143" s="4">
        <v>0</v>
      </c>
      <c r="AE143" s="4">
        <v>0</v>
      </c>
      <c r="AF143" s="4">
        <v>0</v>
      </c>
      <c r="AG143" s="4" t="s">
        <v>0</v>
      </c>
      <c r="AH143" s="4" t="s">
        <v>0</v>
      </c>
      <c r="AI143" s="4" t="s">
        <v>47</v>
      </c>
    </row>
    <row r="144" ht="92.4" customHeight="1" spans="1:35">
      <c r="A144" s="5" t="str">
        <f>HYPERLINK("https://www.patentics.cn/invokexml.do?sx=showpatent_cn&amp;sf=ShowPatent&amp;spn=CN111091189A&amp;sx=showpatent_cn&amp;sv=71829194","CN111091189A")</f>
        <v>CN111091189A</v>
      </c>
      <c r="B144" s="6" t="s">
        <v>620</v>
      </c>
      <c r="D144" s="6" t="s">
        <v>523</v>
      </c>
      <c r="E144" s="6" t="s">
        <v>621</v>
      </c>
      <c r="F144" s="6" t="s">
        <v>39</v>
      </c>
      <c r="G144" s="6" t="s">
        <v>39</v>
      </c>
      <c r="H144" s="6" t="s">
        <v>40</v>
      </c>
      <c r="I144" s="6" t="s">
        <v>40</v>
      </c>
      <c r="J144" s="6" t="s">
        <v>525</v>
      </c>
      <c r="K144" s="6" t="s">
        <v>525</v>
      </c>
      <c r="L144" s="6" t="s">
        <v>622</v>
      </c>
      <c r="M144" s="6" t="s">
        <v>138</v>
      </c>
      <c r="N144" s="6" t="s">
        <v>138</v>
      </c>
      <c r="O144" s="6">
        <v>10</v>
      </c>
      <c r="P144" s="6">
        <v>2</v>
      </c>
      <c r="Q144" s="6">
        <v>0</v>
      </c>
      <c r="R144" s="6">
        <v>21</v>
      </c>
      <c r="S144" s="6" t="s">
        <v>44</v>
      </c>
      <c r="T144" s="6" t="s">
        <v>45</v>
      </c>
      <c r="U144" s="6">
        <v>0</v>
      </c>
      <c r="V144" s="6">
        <v>0</v>
      </c>
      <c r="W144" s="6">
        <v>0</v>
      </c>
      <c r="X144" s="6">
        <v>0</v>
      </c>
      <c r="Y144" s="6">
        <v>0</v>
      </c>
      <c r="Z144" s="6" t="s">
        <v>46</v>
      </c>
      <c r="AA144" s="6">
        <v>0</v>
      </c>
      <c r="AB144" s="6">
        <v>0</v>
      </c>
      <c r="AC144" s="6">
        <v>0</v>
      </c>
      <c r="AD144" s="6">
        <v>0</v>
      </c>
      <c r="AE144" s="6">
        <v>34</v>
      </c>
      <c r="AF144" s="6">
        <v>4</v>
      </c>
      <c r="AG144" s="6" t="s">
        <v>0</v>
      </c>
      <c r="AH144" s="6" t="s">
        <v>0</v>
      </c>
      <c r="AI144" s="6" t="s">
        <v>47</v>
      </c>
    </row>
    <row r="145" ht="92.4" customHeight="1" spans="1:35">
      <c r="A145" s="3" t="str">
        <f>HYPERLINK("https://www.patentics.cn/invokexml.do?sx=showpatent_cn&amp;sf=ShowPatent&amp;spn=CN111090467A&amp;sx=showpatent_cn&amp;sv=8ddf587d","CN111090467A")</f>
        <v>CN111090467A</v>
      </c>
      <c r="B145" s="4" t="s">
        <v>623</v>
      </c>
      <c r="D145" s="4" t="s">
        <v>611</v>
      </c>
      <c r="E145" s="4" t="s">
        <v>612</v>
      </c>
      <c r="F145" s="4" t="s">
        <v>39</v>
      </c>
      <c r="G145" s="4" t="s">
        <v>39</v>
      </c>
      <c r="H145" s="4" t="s">
        <v>250</v>
      </c>
      <c r="I145" s="4" t="s">
        <v>251</v>
      </c>
      <c r="J145" s="4" t="s">
        <v>246</v>
      </c>
      <c r="K145" s="4" t="s">
        <v>246</v>
      </c>
      <c r="L145" s="4" t="s">
        <v>622</v>
      </c>
      <c r="M145" s="4" t="s">
        <v>624</v>
      </c>
      <c r="N145" s="4" t="s">
        <v>624</v>
      </c>
      <c r="O145" s="4">
        <v>13</v>
      </c>
      <c r="P145" s="4">
        <v>2</v>
      </c>
      <c r="Q145" s="4">
        <v>0</v>
      </c>
      <c r="R145" s="4">
        <v>10</v>
      </c>
      <c r="S145" s="4" t="s">
        <v>44</v>
      </c>
      <c r="T145" s="4" t="s">
        <v>45</v>
      </c>
      <c r="U145" s="4">
        <v>0</v>
      </c>
      <c r="V145" s="4">
        <v>0</v>
      </c>
      <c r="W145" s="4">
        <v>0</v>
      </c>
      <c r="X145" s="4">
        <v>0</v>
      </c>
      <c r="Y145" s="4">
        <v>0</v>
      </c>
      <c r="Z145" s="4" t="s">
        <v>46</v>
      </c>
      <c r="AA145" s="4">
        <v>0</v>
      </c>
      <c r="AB145" s="4">
        <v>0</v>
      </c>
      <c r="AC145" s="4">
        <v>0</v>
      </c>
      <c r="AD145" s="4">
        <v>0</v>
      </c>
      <c r="AE145" s="4">
        <v>9</v>
      </c>
      <c r="AF145" s="4">
        <v>4</v>
      </c>
      <c r="AG145" s="4" t="s">
        <v>0</v>
      </c>
      <c r="AH145" s="4" t="s">
        <v>0</v>
      </c>
      <c r="AI145" s="4" t="s">
        <v>47</v>
      </c>
    </row>
    <row r="146" ht="92.4" customHeight="1" spans="1:35">
      <c r="A146" s="5" t="str">
        <f>HYPERLINK("https://www.patentics.cn/invokexml.do?sx=showpatent_cn&amp;sf=ShowPatent&amp;spn=CN111079017A&amp;sx=showpatent_cn&amp;sv=6d63ff81","CN111079017A")</f>
        <v>CN111079017A</v>
      </c>
      <c r="B146" s="6" t="s">
        <v>625</v>
      </c>
      <c r="D146" s="6" t="s">
        <v>626</v>
      </c>
      <c r="E146" s="6" t="s">
        <v>627</v>
      </c>
      <c r="F146" s="6" t="s">
        <v>39</v>
      </c>
      <c r="G146" s="6" t="s">
        <v>39</v>
      </c>
      <c r="H146" s="6" t="s">
        <v>40</v>
      </c>
      <c r="I146" s="6" t="s">
        <v>40</v>
      </c>
      <c r="J146" s="6" t="s">
        <v>0</v>
      </c>
      <c r="K146" s="6" t="s">
        <v>594</v>
      </c>
      <c r="L146" s="6" t="s">
        <v>628</v>
      </c>
      <c r="M146" s="6" t="s">
        <v>629</v>
      </c>
      <c r="N146" s="6" t="s">
        <v>630</v>
      </c>
      <c r="O146" s="6">
        <v>10</v>
      </c>
      <c r="P146" s="6">
        <v>4</v>
      </c>
      <c r="Q146" s="6">
        <v>5</v>
      </c>
      <c r="R146" s="6">
        <v>15</v>
      </c>
      <c r="S146" s="6" t="s">
        <v>44</v>
      </c>
      <c r="T146" s="6" t="s">
        <v>45</v>
      </c>
      <c r="U146" s="6">
        <v>0</v>
      </c>
      <c r="V146" s="6">
        <v>0</v>
      </c>
      <c r="W146" s="6">
        <v>0</v>
      </c>
      <c r="X146" s="6">
        <v>0</v>
      </c>
      <c r="Y146" s="6">
        <v>0</v>
      </c>
      <c r="Z146" s="6" t="s">
        <v>46</v>
      </c>
      <c r="AA146" s="6">
        <v>0</v>
      </c>
      <c r="AB146" s="6">
        <v>0</v>
      </c>
      <c r="AC146" s="6">
        <v>0</v>
      </c>
      <c r="AD146" s="6">
        <v>0</v>
      </c>
      <c r="AE146" s="6">
        <v>0</v>
      </c>
      <c r="AF146" s="6">
        <v>0</v>
      </c>
      <c r="AG146" s="6" t="s">
        <v>0</v>
      </c>
      <c r="AH146" s="6" t="s">
        <v>0</v>
      </c>
      <c r="AI146" s="6" t="s">
        <v>47</v>
      </c>
    </row>
    <row r="147" ht="92.4" customHeight="1" spans="1:35">
      <c r="A147" s="3" t="str">
        <f>HYPERLINK("https://www.patentics.cn/invokexml.do?sx=showpatent_cn&amp;sf=ShowPatent&amp;spn=CN111078285A&amp;sx=showpatent_cn&amp;sv=a6bb5a84","CN111078285A")</f>
        <v>CN111078285A</v>
      </c>
      <c r="B147" s="4" t="s">
        <v>631</v>
      </c>
      <c r="D147" s="4" t="s">
        <v>632</v>
      </c>
      <c r="E147" s="4" t="s">
        <v>633</v>
      </c>
      <c r="F147" s="4" t="s">
        <v>39</v>
      </c>
      <c r="G147" s="4" t="s">
        <v>39</v>
      </c>
      <c r="H147" s="4" t="s">
        <v>40</v>
      </c>
      <c r="I147" s="4" t="s">
        <v>40</v>
      </c>
      <c r="J147" s="4" t="s">
        <v>634</v>
      </c>
      <c r="K147" s="4" t="s">
        <v>634</v>
      </c>
      <c r="L147" s="4" t="s">
        <v>628</v>
      </c>
      <c r="M147" s="4" t="s">
        <v>635</v>
      </c>
      <c r="N147" s="4" t="s">
        <v>64</v>
      </c>
      <c r="O147" s="4">
        <v>25</v>
      </c>
      <c r="P147" s="4">
        <v>5</v>
      </c>
      <c r="Q147" s="4">
        <v>11</v>
      </c>
      <c r="R147" s="4">
        <v>15</v>
      </c>
      <c r="S147" s="4" t="s">
        <v>44</v>
      </c>
      <c r="T147" s="4" t="s">
        <v>45</v>
      </c>
      <c r="U147" s="4">
        <v>0</v>
      </c>
      <c r="V147" s="4">
        <v>0</v>
      </c>
      <c r="W147" s="4">
        <v>0</v>
      </c>
      <c r="X147" s="4">
        <v>0</v>
      </c>
      <c r="Y147" s="4">
        <v>0</v>
      </c>
      <c r="Z147" s="4" t="s">
        <v>46</v>
      </c>
      <c r="AA147" s="4">
        <v>0</v>
      </c>
      <c r="AB147" s="4">
        <v>0</v>
      </c>
      <c r="AC147" s="4">
        <v>0</v>
      </c>
      <c r="AD147" s="4">
        <v>0</v>
      </c>
      <c r="AE147" s="4">
        <v>20</v>
      </c>
      <c r="AF147" s="4">
        <v>2</v>
      </c>
      <c r="AG147" s="4" t="s">
        <v>0</v>
      </c>
      <c r="AH147" s="4" t="s">
        <v>0</v>
      </c>
      <c r="AI147" s="4" t="s">
        <v>56</v>
      </c>
    </row>
    <row r="148" ht="92.4" customHeight="1" spans="1:35">
      <c r="A148" s="5" t="str">
        <f>HYPERLINK("https://www.patentics.cn/invokexml.do?sx=showpatent_cn&amp;sf=ShowPatent&amp;spn=CN111078125A&amp;sx=showpatent_cn&amp;sv=28de457a","CN111078125A")</f>
        <v>CN111078125A</v>
      </c>
      <c r="B148" s="6" t="s">
        <v>636</v>
      </c>
      <c r="D148" s="6" t="s">
        <v>173</v>
      </c>
      <c r="E148" s="6" t="s">
        <v>637</v>
      </c>
      <c r="F148" s="6" t="s">
        <v>39</v>
      </c>
      <c r="G148" s="6" t="s">
        <v>39</v>
      </c>
      <c r="H148" s="6" t="s">
        <v>40</v>
      </c>
      <c r="I148" s="6" t="s">
        <v>40</v>
      </c>
      <c r="J148" s="6" t="s">
        <v>634</v>
      </c>
      <c r="K148" s="6" t="s">
        <v>634</v>
      </c>
      <c r="L148" s="6" t="s">
        <v>628</v>
      </c>
      <c r="M148" s="6" t="s">
        <v>638</v>
      </c>
      <c r="N148" s="6" t="s">
        <v>420</v>
      </c>
      <c r="O148" s="6">
        <v>25</v>
      </c>
      <c r="P148" s="6">
        <v>5</v>
      </c>
      <c r="Q148" s="6">
        <v>11</v>
      </c>
      <c r="R148" s="6">
        <v>9</v>
      </c>
      <c r="S148" s="6" t="s">
        <v>44</v>
      </c>
      <c r="T148" s="6" t="s">
        <v>45</v>
      </c>
      <c r="U148" s="6">
        <v>0</v>
      </c>
      <c r="V148" s="6">
        <v>0</v>
      </c>
      <c r="W148" s="6">
        <v>0</v>
      </c>
      <c r="X148" s="6">
        <v>0</v>
      </c>
      <c r="Y148" s="6">
        <v>0</v>
      </c>
      <c r="Z148" s="6" t="s">
        <v>46</v>
      </c>
      <c r="AA148" s="6">
        <v>0</v>
      </c>
      <c r="AB148" s="6">
        <v>0</v>
      </c>
      <c r="AC148" s="6">
        <v>0</v>
      </c>
      <c r="AD148" s="6">
        <v>0</v>
      </c>
      <c r="AE148" s="6">
        <v>20</v>
      </c>
      <c r="AF148" s="6">
        <v>2</v>
      </c>
      <c r="AG148" s="6" t="s">
        <v>0</v>
      </c>
      <c r="AH148" s="6" t="s">
        <v>0</v>
      </c>
      <c r="AI148" s="6" t="s">
        <v>56</v>
      </c>
    </row>
    <row r="149" ht="92.4" customHeight="1" spans="1:35">
      <c r="A149" s="3" t="str">
        <f>HYPERLINK("https://www.patentics.cn/invokexml.do?sx=showpatent_cn&amp;sf=ShowPatent&amp;spn=CN111079916A&amp;sx=showpatent_cn&amp;sv=55368993","CN111079916A")</f>
        <v>CN111079916A</v>
      </c>
      <c r="B149" s="4" t="s">
        <v>639</v>
      </c>
      <c r="D149" s="4" t="s">
        <v>632</v>
      </c>
      <c r="E149" s="4" t="s">
        <v>640</v>
      </c>
      <c r="F149" s="4" t="s">
        <v>39</v>
      </c>
      <c r="G149" s="4" t="s">
        <v>39</v>
      </c>
      <c r="H149" s="4" t="s">
        <v>40</v>
      </c>
      <c r="I149" s="4" t="s">
        <v>40</v>
      </c>
      <c r="J149" s="4" t="s">
        <v>634</v>
      </c>
      <c r="K149" s="4" t="s">
        <v>634</v>
      </c>
      <c r="L149" s="4" t="s">
        <v>628</v>
      </c>
      <c r="M149" s="4" t="s">
        <v>641</v>
      </c>
      <c r="N149" s="4" t="s">
        <v>138</v>
      </c>
      <c r="O149" s="4">
        <v>21</v>
      </c>
      <c r="P149" s="4">
        <v>5</v>
      </c>
      <c r="Q149" s="4">
        <v>9</v>
      </c>
      <c r="R149" s="4">
        <v>17</v>
      </c>
      <c r="S149" s="4" t="s">
        <v>44</v>
      </c>
      <c r="T149" s="4" t="s">
        <v>45</v>
      </c>
      <c r="U149" s="4">
        <v>0</v>
      </c>
      <c r="V149" s="4">
        <v>0</v>
      </c>
      <c r="W149" s="4">
        <v>0</v>
      </c>
      <c r="X149" s="4">
        <v>0</v>
      </c>
      <c r="Y149" s="4">
        <v>0</v>
      </c>
      <c r="Z149" s="4" t="s">
        <v>46</v>
      </c>
      <c r="AA149" s="4">
        <v>0</v>
      </c>
      <c r="AB149" s="4">
        <v>0</v>
      </c>
      <c r="AC149" s="4">
        <v>0</v>
      </c>
      <c r="AD149" s="4">
        <v>0</v>
      </c>
      <c r="AE149" s="4">
        <v>20</v>
      </c>
      <c r="AF149" s="4">
        <v>2</v>
      </c>
      <c r="AG149" s="4" t="s">
        <v>0</v>
      </c>
      <c r="AH149" s="4" t="s">
        <v>0</v>
      </c>
      <c r="AI149" s="4" t="s">
        <v>56</v>
      </c>
    </row>
    <row r="150" ht="92.4" customHeight="1" spans="1:35">
      <c r="A150" s="5" t="str">
        <f>HYPERLINK("https://www.patentics.cn/invokexml.do?sx=showpatent_cn&amp;sf=ShowPatent&amp;spn=CN111079915A&amp;sx=showpatent_cn&amp;sv=de307af7","CN111079915A")</f>
        <v>CN111079915A</v>
      </c>
      <c r="B150" s="6" t="s">
        <v>642</v>
      </c>
      <c r="D150" s="6" t="s">
        <v>173</v>
      </c>
      <c r="E150" s="6" t="s">
        <v>643</v>
      </c>
      <c r="F150" s="6" t="s">
        <v>39</v>
      </c>
      <c r="G150" s="6" t="s">
        <v>39</v>
      </c>
      <c r="H150" s="6" t="s">
        <v>40</v>
      </c>
      <c r="I150" s="6" t="s">
        <v>40</v>
      </c>
      <c r="J150" s="6" t="s">
        <v>634</v>
      </c>
      <c r="K150" s="6" t="s">
        <v>634</v>
      </c>
      <c r="L150" s="6" t="s">
        <v>628</v>
      </c>
      <c r="M150" s="6" t="s">
        <v>138</v>
      </c>
      <c r="N150" s="6" t="s">
        <v>138</v>
      </c>
      <c r="O150" s="6">
        <v>25</v>
      </c>
      <c r="P150" s="6">
        <v>5</v>
      </c>
      <c r="Q150" s="6">
        <v>11</v>
      </c>
      <c r="R150" s="6">
        <v>8</v>
      </c>
      <c r="S150" s="6" t="s">
        <v>44</v>
      </c>
      <c r="T150" s="6" t="s">
        <v>45</v>
      </c>
      <c r="U150" s="6">
        <v>0</v>
      </c>
      <c r="V150" s="6">
        <v>0</v>
      </c>
      <c r="W150" s="6">
        <v>0</v>
      </c>
      <c r="X150" s="6">
        <v>0</v>
      </c>
      <c r="Y150" s="6">
        <v>0</v>
      </c>
      <c r="Z150" s="6" t="s">
        <v>46</v>
      </c>
      <c r="AA150" s="6">
        <v>0</v>
      </c>
      <c r="AB150" s="6">
        <v>0</v>
      </c>
      <c r="AC150" s="6">
        <v>0</v>
      </c>
      <c r="AD150" s="6">
        <v>0</v>
      </c>
      <c r="AE150" s="6">
        <v>20</v>
      </c>
      <c r="AF150" s="6">
        <v>2</v>
      </c>
      <c r="AG150" s="6" t="s">
        <v>0</v>
      </c>
      <c r="AH150" s="6" t="s">
        <v>0</v>
      </c>
      <c r="AI150" s="6" t="s">
        <v>56</v>
      </c>
    </row>
    <row r="151" ht="92.4" customHeight="1" spans="1:35">
      <c r="A151" s="3" t="str">
        <f>HYPERLINK("https://www.patentics.cn/invokexml.do?sx=showpatent_cn&amp;sf=ShowPatent&amp;spn=CN111079914A&amp;sx=showpatent_cn&amp;sv=010c8bc0","CN111079914A")</f>
        <v>CN111079914A</v>
      </c>
      <c r="B151" s="4" t="s">
        <v>644</v>
      </c>
      <c r="D151" s="4" t="s">
        <v>632</v>
      </c>
      <c r="E151" s="4" t="s">
        <v>645</v>
      </c>
      <c r="F151" s="4" t="s">
        <v>39</v>
      </c>
      <c r="G151" s="4" t="s">
        <v>39</v>
      </c>
      <c r="H151" s="4" t="s">
        <v>40</v>
      </c>
      <c r="I151" s="4" t="s">
        <v>40</v>
      </c>
      <c r="J151" s="4" t="s">
        <v>634</v>
      </c>
      <c r="K151" s="4" t="s">
        <v>634</v>
      </c>
      <c r="L151" s="4" t="s">
        <v>628</v>
      </c>
      <c r="M151" s="4" t="s">
        <v>646</v>
      </c>
      <c r="N151" s="4" t="s">
        <v>138</v>
      </c>
      <c r="O151" s="4">
        <v>25</v>
      </c>
      <c r="P151" s="4">
        <v>5</v>
      </c>
      <c r="Q151" s="4">
        <v>11</v>
      </c>
      <c r="R151" s="4">
        <v>16</v>
      </c>
      <c r="S151" s="4" t="s">
        <v>44</v>
      </c>
      <c r="T151" s="4" t="s">
        <v>45</v>
      </c>
      <c r="U151" s="4">
        <v>0</v>
      </c>
      <c r="V151" s="4">
        <v>0</v>
      </c>
      <c r="W151" s="4">
        <v>0</v>
      </c>
      <c r="X151" s="4">
        <v>0</v>
      </c>
      <c r="Y151" s="4">
        <v>0</v>
      </c>
      <c r="Z151" s="4" t="s">
        <v>46</v>
      </c>
      <c r="AA151" s="4">
        <v>0</v>
      </c>
      <c r="AB151" s="4">
        <v>0</v>
      </c>
      <c r="AC151" s="4">
        <v>0</v>
      </c>
      <c r="AD151" s="4">
        <v>0</v>
      </c>
      <c r="AE151" s="4">
        <v>20</v>
      </c>
      <c r="AF151" s="4">
        <v>2</v>
      </c>
      <c r="AG151" s="4" t="s">
        <v>0</v>
      </c>
      <c r="AH151" s="4" t="s">
        <v>0</v>
      </c>
      <c r="AI151" s="4" t="s">
        <v>56</v>
      </c>
    </row>
    <row r="152" ht="92.4" customHeight="1" spans="1:35">
      <c r="A152" s="5" t="str">
        <f>HYPERLINK("https://www.patentics.cn/invokexml.do?sx=showpatent_cn&amp;sf=ShowPatent&amp;spn=CN111078284A&amp;sx=showpatent_cn&amp;sv=69e43b72","CN111078284A")</f>
        <v>CN111078284A</v>
      </c>
      <c r="B152" s="6" t="s">
        <v>647</v>
      </c>
      <c r="D152" s="6" t="s">
        <v>632</v>
      </c>
      <c r="E152" s="6" t="s">
        <v>648</v>
      </c>
      <c r="F152" s="6" t="s">
        <v>39</v>
      </c>
      <c r="G152" s="6" t="s">
        <v>39</v>
      </c>
      <c r="H152" s="6" t="s">
        <v>40</v>
      </c>
      <c r="I152" s="6" t="s">
        <v>40</v>
      </c>
      <c r="J152" s="6" t="s">
        <v>634</v>
      </c>
      <c r="K152" s="6" t="s">
        <v>634</v>
      </c>
      <c r="L152" s="6" t="s">
        <v>628</v>
      </c>
      <c r="M152" s="6" t="s">
        <v>635</v>
      </c>
      <c r="N152" s="6" t="s">
        <v>64</v>
      </c>
      <c r="O152" s="6">
        <v>25</v>
      </c>
      <c r="P152" s="6">
        <v>5</v>
      </c>
      <c r="Q152" s="6">
        <v>11</v>
      </c>
      <c r="R152" s="6">
        <v>21</v>
      </c>
      <c r="S152" s="6" t="s">
        <v>44</v>
      </c>
      <c r="T152" s="6" t="s">
        <v>45</v>
      </c>
      <c r="U152" s="6">
        <v>0</v>
      </c>
      <c r="V152" s="6">
        <v>0</v>
      </c>
      <c r="W152" s="6">
        <v>0</v>
      </c>
      <c r="X152" s="6">
        <v>0</v>
      </c>
      <c r="Y152" s="6">
        <v>0</v>
      </c>
      <c r="Z152" s="6" t="s">
        <v>46</v>
      </c>
      <c r="AA152" s="6">
        <v>0</v>
      </c>
      <c r="AB152" s="6">
        <v>0</v>
      </c>
      <c r="AC152" s="6">
        <v>0</v>
      </c>
      <c r="AD152" s="6">
        <v>0</v>
      </c>
      <c r="AE152" s="6">
        <v>20</v>
      </c>
      <c r="AF152" s="6">
        <v>2</v>
      </c>
      <c r="AG152" s="6" t="s">
        <v>0</v>
      </c>
      <c r="AH152" s="6" t="s">
        <v>0</v>
      </c>
      <c r="AI152" s="6" t="s">
        <v>56</v>
      </c>
    </row>
    <row r="153" ht="92.4" customHeight="1" spans="1:35">
      <c r="A153" s="3" t="str">
        <f>HYPERLINK("https://www.patentics.cn/invokexml.do?sx=showpatent_cn&amp;sf=ShowPatent&amp;spn=CN111079907A&amp;sx=showpatent_cn&amp;sv=6f916f7f","CN111079907A")</f>
        <v>CN111079907A</v>
      </c>
      <c r="B153" s="4" t="s">
        <v>649</v>
      </c>
      <c r="D153" s="4" t="s">
        <v>173</v>
      </c>
      <c r="E153" s="4" t="s">
        <v>650</v>
      </c>
      <c r="F153" s="4" t="s">
        <v>39</v>
      </c>
      <c r="G153" s="4" t="s">
        <v>39</v>
      </c>
      <c r="H153" s="4" t="s">
        <v>40</v>
      </c>
      <c r="I153" s="4" t="s">
        <v>40</v>
      </c>
      <c r="J153" s="4" t="s">
        <v>634</v>
      </c>
      <c r="K153" s="4" t="s">
        <v>634</v>
      </c>
      <c r="L153" s="4" t="s">
        <v>628</v>
      </c>
      <c r="M153" s="4" t="s">
        <v>651</v>
      </c>
      <c r="N153" s="4" t="s">
        <v>346</v>
      </c>
      <c r="O153" s="4">
        <v>25</v>
      </c>
      <c r="P153" s="4">
        <v>5</v>
      </c>
      <c r="Q153" s="4">
        <v>11</v>
      </c>
      <c r="R153" s="4">
        <v>9</v>
      </c>
      <c r="S153" s="4" t="s">
        <v>44</v>
      </c>
      <c r="T153" s="4" t="s">
        <v>45</v>
      </c>
      <c r="U153" s="4">
        <v>0</v>
      </c>
      <c r="V153" s="4">
        <v>0</v>
      </c>
      <c r="W153" s="4">
        <v>0</v>
      </c>
      <c r="X153" s="4">
        <v>0</v>
      </c>
      <c r="Y153" s="4">
        <v>0</v>
      </c>
      <c r="Z153" s="4" t="s">
        <v>46</v>
      </c>
      <c r="AA153" s="4">
        <v>0</v>
      </c>
      <c r="AB153" s="4">
        <v>0</v>
      </c>
      <c r="AC153" s="4">
        <v>0</v>
      </c>
      <c r="AD153" s="4">
        <v>0</v>
      </c>
      <c r="AE153" s="4">
        <v>20</v>
      </c>
      <c r="AF153" s="4">
        <v>2</v>
      </c>
      <c r="AG153" s="4" t="s">
        <v>0</v>
      </c>
      <c r="AH153" s="4" t="s">
        <v>0</v>
      </c>
      <c r="AI153" s="4" t="s">
        <v>56</v>
      </c>
    </row>
    <row r="154" ht="92.4" customHeight="1" spans="1:35">
      <c r="A154" s="5" t="str">
        <f>HYPERLINK("https://www.patentics.cn/invokexml.do?sx=showpatent_cn&amp;sf=ShowPatent&amp;spn=CN111078280A&amp;sx=showpatent_cn&amp;sv=e5651807","CN111078280A")</f>
        <v>CN111078280A</v>
      </c>
      <c r="B154" s="6" t="s">
        <v>652</v>
      </c>
      <c r="D154" s="6" t="s">
        <v>173</v>
      </c>
      <c r="E154" s="6" t="s">
        <v>653</v>
      </c>
      <c r="F154" s="6" t="s">
        <v>39</v>
      </c>
      <c r="G154" s="6" t="s">
        <v>39</v>
      </c>
      <c r="H154" s="6" t="s">
        <v>40</v>
      </c>
      <c r="I154" s="6" t="s">
        <v>40</v>
      </c>
      <c r="J154" s="6" t="s">
        <v>634</v>
      </c>
      <c r="K154" s="6" t="s">
        <v>634</v>
      </c>
      <c r="L154" s="6" t="s">
        <v>628</v>
      </c>
      <c r="M154" s="6" t="s">
        <v>654</v>
      </c>
      <c r="N154" s="6" t="s">
        <v>655</v>
      </c>
      <c r="O154" s="6">
        <v>19</v>
      </c>
      <c r="P154" s="6">
        <v>5</v>
      </c>
      <c r="Q154" s="6">
        <v>8</v>
      </c>
      <c r="R154" s="6">
        <v>10</v>
      </c>
      <c r="S154" s="6" t="s">
        <v>44</v>
      </c>
      <c r="T154" s="6" t="s">
        <v>45</v>
      </c>
      <c r="U154" s="6">
        <v>0</v>
      </c>
      <c r="V154" s="6">
        <v>0</v>
      </c>
      <c r="W154" s="6">
        <v>0</v>
      </c>
      <c r="X154" s="6">
        <v>0</v>
      </c>
      <c r="Y154" s="6">
        <v>0</v>
      </c>
      <c r="Z154" s="6" t="s">
        <v>46</v>
      </c>
      <c r="AA154" s="6">
        <v>0</v>
      </c>
      <c r="AB154" s="6">
        <v>0</v>
      </c>
      <c r="AC154" s="6">
        <v>0</v>
      </c>
      <c r="AD154" s="6">
        <v>0</v>
      </c>
      <c r="AE154" s="6">
        <v>20</v>
      </c>
      <c r="AF154" s="6">
        <v>2</v>
      </c>
      <c r="AG154" s="6" t="s">
        <v>0</v>
      </c>
      <c r="AH154" s="6" t="s">
        <v>0</v>
      </c>
      <c r="AI154" s="6" t="s">
        <v>56</v>
      </c>
    </row>
    <row r="155" ht="92.4" customHeight="1" spans="1:35">
      <c r="A155" s="3" t="str">
        <f>HYPERLINK("https://www.patentics.cn/invokexml.do?sx=showpatent_cn&amp;sf=ShowPatent&amp;spn=CN111079925A&amp;sx=showpatent_cn&amp;sv=c772f82f","CN111079925A")</f>
        <v>CN111079925A</v>
      </c>
      <c r="B155" s="4" t="s">
        <v>656</v>
      </c>
      <c r="D155" s="4" t="s">
        <v>173</v>
      </c>
      <c r="E155" s="4" t="s">
        <v>657</v>
      </c>
      <c r="F155" s="4" t="s">
        <v>39</v>
      </c>
      <c r="G155" s="4" t="s">
        <v>39</v>
      </c>
      <c r="H155" s="4" t="s">
        <v>40</v>
      </c>
      <c r="I155" s="4" t="s">
        <v>40</v>
      </c>
      <c r="J155" s="4" t="s">
        <v>634</v>
      </c>
      <c r="K155" s="4" t="s">
        <v>634</v>
      </c>
      <c r="L155" s="4" t="s">
        <v>628</v>
      </c>
      <c r="M155" s="4" t="s">
        <v>609</v>
      </c>
      <c r="N155" s="4" t="s">
        <v>99</v>
      </c>
      <c r="O155" s="4">
        <v>29</v>
      </c>
      <c r="P155" s="4">
        <v>7</v>
      </c>
      <c r="Q155" s="4">
        <v>11</v>
      </c>
      <c r="R155" s="4">
        <v>6</v>
      </c>
      <c r="S155" s="4" t="s">
        <v>44</v>
      </c>
      <c r="T155" s="4" t="s">
        <v>45</v>
      </c>
      <c r="U155" s="4">
        <v>0</v>
      </c>
      <c r="V155" s="4">
        <v>0</v>
      </c>
      <c r="W155" s="4">
        <v>0</v>
      </c>
      <c r="X155" s="4">
        <v>0</v>
      </c>
      <c r="Y155" s="4">
        <v>0</v>
      </c>
      <c r="Z155" s="4" t="s">
        <v>46</v>
      </c>
      <c r="AA155" s="4">
        <v>0</v>
      </c>
      <c r="AB155" s="4">
        <v>0</v>
      </c>
      <c r="AC155" s="4">
        <v>0</v>
      </c>
      <c r="AD155" s="4">
        <v>0</v>
      </c>
      <c r="AE155" s="4">
        <v>20</v>
      </c>
      <c r="AF155" s="4">
        <v>2</v>
      </c>
      <c r="AG155" s="4" t="s">
        <v>0</v>
      </c>
      <c r="AH155" s="4" t="s">
        <v>0</v>
      </c>
      <c r="AI155" s="4" t="s">
        <v>47</v>
      </c>
    </row>
    <row r="156" ht="92.4" customHeight="1" spans="1:35">
      <c r="A156" s="5" t="str">
        <f>HYPERLINK("https://www.patentics.cn/invokexml.do?sx=showpatent_cn&amp;sf=ShowPatent&amp;spn=CN111078283A&amp;sx=showpatent_cn&amp;sv=7ceeff68","CN111078283A")</f>
        <v>CN111078283A</v>
      </c>
      <c r="B156" s="6" t="s">
        <v>658</v>
      </c>
      <c r="D156" s="6" t="s">
        <v>173</v>
      </c>
      <c r="E156" s="6" t="s">
        <v>659</v>
      </c>
      <c r="F156" s="6" t="s">
        <v>39</v>
      </c>
      <c r="G156" s="6" t="s">
        <v>39</v>
      </c>
      <c r="H156" s="6" t="s">
        <v>40</v>
      </c>
      <c r="I156" s="6" t="s">
        <v>40</v>
      </c>
      <c r="J156" s="6" t="s">
        <v>634</v>
      </c>
      <c r="K156" s="6" t="s">
        <v>634</v>
      </c>
      <c r="L156" s="6" t="s">
        <v>628</v>
      </c>
      <c r="M156" s="6" t="s">
        <v>635</v>
      </c>
      <c r="N156" s="6" t="s">
        <v>64</v>
      </c>
      <c r="O156" s="6">
        <v>25</v>
      </c>
      <c r="P156" s="6">
        <v>5</v>
      </c>
      <c r="Q156" s="6">
        <v>11</v>
      </c>
      <c r="R156" s="6">
        <v>11</v>
      </c>
      <c r="S156" s="6" t="s">
        <v>44</v>
      </c>
      <c r="T156" s="6" t="s">
        <v>45</v>
      </c>
      <c r="U156" s="6">
        <v>0</v>
      </c>
      <c r="V156" s="6">
        <v>0</v>
      </c>
      <c r="W156" s="6">
        <v>0</v>
      </c>
      <c r="X156" s="6">
        <v>0</v>
      </c>
      <c r="Y156" s="6">
        <v>0</v>
      </c>
      <c r="Z156" s="6" t="s">
        <v>46</v>
      </c>
      <c r="AA156" s="6">
        <v>0</v>
      </c>
      <c r="AB156" s="6">
        <v>0</v>
      </c>
      <c r="AC156" s="6">
        <v>0</v>
      </c>
      <c r="AD156" s="6">
        <v>0</v>
      </c>
      <c r="AE156" s="6">
        <v>20</v>
      </c>
      <c r="AF156" s="6">
        <v>2</v>
      </c>
      <c r="AG156" s="6" t="s">
        <v>0</v>
      </c>
      <c r="AH156" s="6" t="s">
        <v>0</v>
      </c>
      <c r="AI156" s="6" t="s">
        <v>56</v>
      </c>
    </row>
    <row r="157" ht="92.4" customHeight="1" spans="1:35">
      <c r="A157" s="3" t="str">
        <f>HYPERLINK("https://www.patentics.cn/invokexml.do?sx=showpatent_cn&amp;sf=ShowPatent&amp;spn=CN111078282A&amp;sx=showpatent_cn&amp;sv=07cb9886","CN111078282A")</f>
        <v>CN111078282A</v>
      </c>
      <c r="B157" s="4" t="s">
        <v>660</v>
      </c>
      <c r="D157" s="4" t="s">
        <v>173</v>
      </c>
      <c r="E157" s="4" t="s">
        <v>661</v>
      </c>
      <c r="F157" s="4" t="s">
        <v>39</v>
      </c>
      <c r="G157" s="4" t="s">
        <v>39</v>
      </c>
      <c r="H157" s="4" t="s">
        <v>40</v>
      </c>
      <c r="I157" s="4" t="s">
        <v>40</v>
      </c>
      <c r="J157" s="4" t="s">
        <v>634</v>
      </c>
      <c r="K157" s="4" t="s">
        <v>634</v>
      </c>
      <c r="L157" s="4" t="s">
        <v>628</v>
      </c>
      <c r="M157" s="4" t="s">
        <v>64</v>
      </c>
      <c r="N157" s="4" t="s">
        <v>64</v>
      </c>
      <c r="O157" s="4">
        <v>25</v>
      </c>
      <c r="P157" s="4">
        <v>5</v>
      </c>
      <c r="Q157" s="4">
        <v>11</v>
      </c>
      <c r="R157" s="4">
        <v>13</v>
      </c>
      <c r="S157" s="4" t="s">
        <v>44</v>
      </c>
      <c r="T157" s="4" t="s">
        <v>45</v>
      </c>
      <c r="U157" s="4">
        <v>0</v>
      </c>
      <c r="V157" s="4">
        <v>0</v>
      </c>
      <c r="W157" s="4">
        <v>0</v>
      </c>
      <c r="X157" s="4">
        <v>0</v>
      </c>
      <c r="Y157" s="4">
        <v>0</v>
      </c>
      <c r="Z157" s="4" t="s">
        <v>46</v>
      </c>
      <c r="AA157" s="4">
        <v>0</v>
      </c>
      <c r="AB157" s="4">
        <v>0</v>
      </c>
      <c r="AC157" s="4">
        <v>0</v>
      </c>
      <c r="AD157" s="4">
        <v>0</v>
      </c>
      <c r="AE157" s="4">
        <v>20</v>
      </c>
      <c r="AF157" s="4">
        <v>2</v>
      </c>
      <c r="AG157" s="4" t="s">
        <v>0</v>
      </c>
      <c r="AH157" s="4" t="s">
        <v>0</v>
      </c>
      <c r="AI157" s="4" t="s">
        <v>56</v>
      </c>
    </row>
    <row r="158" ht="92.4" customHeight="1" spans="1:35">
      <c r="A158" s="5" t="str">
        <f>HYPERLINK("https://www.patentics.cn/invokexml.do?sx=showpatent_cn&amp;sf=ShowPatent&amp;spn=CN111078281A&amp;sx=showpatent_cn&amp;sv=86216105","CN111078281A")</f>
        <v>CN111078281A</v>
      </c>
      <c r="B158" s="6" t="s">
        <v>662</v>
      </c>
      <c r="D158" s="6" t="s">
        <v>632</v>
      </c>
      <c r="E158" s="6" t="s">
        <v>663</v>
      </c>
      <c r="F158" s="6" t="s">
        <v>39</v>
      </c>
      <c r="G158" s="6" t="s">
        <v>39</v>
      </c>
      <c r="H158" s="6" t="s">
        <v>40</v>
      </c>
      <c r="I158" s="6" t="s">
        <v>40</v>
      </c>
      <c r="J158" s="6" t="s">
        <v>634</v>
      </c>
      <c r="K158" s="6" t="s">
        <v>634</v>
      </c>
      <c r="L158" s="6" t="s">
        <v>628</v>
      </c>
      <c r="M158" s="6" t="s">
        <v>635</v>
      </c>
      <c r="N158" s="6" t="s">
        <v>64</v>
      </c>
      <c r="O158" s="6">
        <v>21</v>
      </c>
      <c r="P158" s="6">
        <v>5</v>
      </c>
      <c r="Q158" s="6">
        <v>9</v>
      </c>
      <c r="R158" s="6">
        <v>17</v>
      </c>
      <c r="S158" s="6" t="s">
        <v>44</v>
      </c>
      <c r="T158" s="6" t="s">
        <v>45</v>
      </c>
      <c r="U158" s="6">
        <v>0</v>
      </c>
      <c r="V158" s="6">
        <v>0</v>
      </c>
      <c r="W158" s="6">
        <v>0</v>
      </c>
      <c r="X158" s="6">
        <v>0</v>
      </c>
      <c r="Y158" s="6">
        <v>0</v>
      </c>
      <c r="Z158" s="6" t="s">
        <v>46</v>
      </c>
      <c r="AA158" s="6">
        <v>0</v>
      </c>
      <c r="AB158" s="6">
        <v>0</v>
      </c>
      <c r="AC158" s="6">
        <v>0</v>
      </c>
      <c r="AD158" s="6">
        <v>0</v>
      </c>
      <c r="AE158" s="6">
        <v>20</v>
      </c>
      <c r="AF158" s="6">
        <v>2</v>
      </c>
      <c r="AG158" s="6" t="s">
        <v>0</v>
      </c>
      <c r="AH158" s="6" t="s">
        <v>0</v>
      </c>
      <c r="AI158" s="6" t="s">
        <v>56</v>
      </c>
    </row>
    <row r="159" ht="92.4" customHeight="1" spans="1:35">
      <c r="A159" s="3" t="str">
        <f>HYPERLINK("https://www.patentics.cn/invokexml.do?sx=showpatent_cn&amp;sf=ShowPatent&amp;spn=CN111079913A&amp;sx=showpatent_cn&amp;sv=843debbf","CN111079913A")</f>
        <v>CN111079913A</v>
      </c>
      <c r="B159" s="4" t="s">
        <v>664</v>
      </c>
      <c r="D159" s="4" t="s">
        <v>173</v>
      </c>
      <c r="E159" s="4" t="s">
        <v>665</v>
      </c>
      <c r="F159" s="4" t="s">
        <v>39</v>
      </c>
      <c r="G159" s="4" t="s">
        <v>39</v>
      </c>
      <c r="H159" s="4" t="s">
        <v>40</v>
      </c>
      <c r="I159" s="4" t="s">
        <v>40</v>
      </c>
      <c r="J159" s="4" t="s">
        <v>634</v>
      </c>
      <c r="K159" s="4" t="s">
        <v>634</v>
      </c>
      <c r="L159" s="4" t="s">
        <v>628</v>
      </c>
      <c r="M159" s="4" t="s">
        <v>666</v>
      </c>
      <c r="N159" s="4" t="s">
        <v>138</v>
      </c>
      <c r="O159" s="4">
        <v>19</v>
      </c>
      <c r="P159" s="4">
        <v>5</v>
      </c>
      <c r="Q159" s="4">
        <v>8</v>
      </c>
      <c r="R159" s="4">
        <v>10</v>
      </c>
      <c r="S159" s="4" t="s">
        <v>44</v>
      </c>
      <c r="T159" s="4" t="s">
        <v>45</v>
      </c>
      <c r="U159" s="4">
        <v>0</v>
      </c>
      <c r="V159" s="4">
        <v>0</v>
      </c>
      <c r="W159" s="4">
        <v>0</v>
      </c>
      <c r="X159" s="4">
        <v>0</v>
      </c>
      <c r="Y159" s="4">
        <v>0</v>
      </c>
      <c r="Z159" s="4" t="s">
        <v>46</v>
      </c>
      <c r="AA159" s="4">
        <v>0</v>
      </c>
      <c r="AB159" s="4">
        <v>0</v>
      </c>
      <c r="AC159" s="4">
        <v>0</v>
      </c>
      <c r="AD159" s="4">
        <v>0</v>
      </c>
      <c r="AE159" s="4">
        <v>20</v>
      </c>
      <c r="AF159" s="4">
        <v>2</v>
      </c>
      <c r="AG159" s="4" t="s">
        <v>0</v>
      </c>
      <c r="AH159" s="4" t="s">
        <v>0</v>
      </c>
      <c r="AI159" s="4" t="s">
        <v>56</v>
      </c>
    </row>
    <row r="160" ht="92.4" customHeight="1" spans="1:35">
      <c r="A160" s="5" t="str">
        <f>HYPERLINK("https://www.patentics.cn/invokexml.do?sx=showpatent_cn&amp;sf=ShowPatent&amp;spn=CN111078291A&amp;sx=showpatent_cn&amp;sv=93a8fb81","CN111078291A")</f>
        <v>CN111078291A</v>
      </c>
      <c r="B160" s="6" t="s">
        <v>667</v>
      </c>
      <c r="D160" s="6" t="s">
        <v>632</v>
      </c>
      <c r="E160" s="6" t="s">
        <v>668</v>
      </c>
      <c r="F160" s="6" t="s">
        <v>39</v>
      </c>
      <c r="G160" s="6" t="s">
        <v>39</v>
      </c>
      <c r="H160" s="6" t="s">
        <v>40</v>
      </c>
      <c r="I160" s="6" t="s">
        <v>40</v>
      </c>
      <c r="J160" s="6" t="s">
        <v>634</v>
      </c>
      <c r="K160" s="6" t="s">
        <v>634</v>
      </c>
      <c r="L160" s="6" t="s">
        <v>628</v>
      </c>
      <c r="M160" s="6" t="s">
        <v>669</v>
      </c>
      <c r="N160" s="6" t="s">
        <v>624</v>
      </c>
      <c r="O160" s="6">
        <v>25</v>
      </c>
      <c r="P160" s="6">
        <v>5</v>
      </c>
      <c r="Q160" s="6">
        <v>11</v>
      </c>
      <c r="R160" s="6">
        <v>18</v>
      </c>
      <c r="S160" s="6" t="s">
        <v>44</v>
      </c>
      <c r="T160" s="6" t="s">
        <v>45</v>
      </c>
      <c r="U160" s="6">
        <v>0</v>
      </c>
      <c r="V160" s="6">
        <v>0</v>
      </c>
      <c r="W160" s="6">
        <v>0</v>
      </c>
      <c r="X160" s="6">
        <v>0</v>
      </c>
      <c r="Y160" s="6">
        <v>0</v>
      </c>
      <c r="Z160" s="6" t="s">
        <v>46</v>
      </c>
      <c r="AA160" s="6">
        <v>0</v>
      </c>
      <c r="AB160" s="6">
        <v>0</v>
      </c>
      <c r="AC160" s="6">
        <v>0</v>
      </c>
      <c r="AD160" s="6">
        <v>0</v>
      </c>
      <c r="AE160" s="6">
        <v>20</v>
      </c>
      <c r="AF160" s="6">
        <v>2</v>
      </c>
      <c r="AG160" s="6" t="s">
        <v>0</v>
      </c>
      <c r="AH160" s="6" t="s">
        <v>0</v>
      </c>
      <c r="AI160" s="6" t="s">
        <v>56</v>
      </c>
    </row>
    <row r="161" ht="92.4" customHeight="1" spans="1:35">
      <c r="A161" s="3" t="str">
        <f>HYPERLINK("https://www.patentics.cn/invokexml.do?sx=showpatent_cn&amp;sf=ShowPatent&amp;spn=CN111079912A&amp;sx=showpatent_cn&amp;sv=f74984eb","CN111079912A")</f>
        <v>CN111079912A</v>
      </c>
      <c r="B161" s="4" t="s">
        <v>670</v>
      </c>
      <c r="D161" s="4" t="s">
        <v>632</v>
      </c>
      <c r="E161" s="4" t="s">
        <v>671</v>
      </c>
      <c r="F161" s="4" t="s">
        <v>39</v>
      </c>
      <c r="G161" s="4" t="s">
        <v>39</v>
      </c>
      <c r="H161" s="4" t="s">
        <v>40</v>
      </c>
      <c r="I161" s="4" t="s">
        <v>40</v>
      </c>
      <c r="J161" s="4" t="s">
        <v>634</v>
      </c>
      <c r="K161" s="4" t="s">
        <v>634</v>
      </c>
      <c r="L161" s="4" t="s">
        <v>628</v>
      </c>
      <c r="M161" s="4" t="s">
        <v>138</v>
      </c>
      <c r="N161" s="4" t="s">
        <v>138</v>
      </c>
      <c r="O161" s="4">
        <v>25</v>
      </c>
      <c r="P161" s="4">
        <v>5</v>
      </c>
      <c r="Q161" s="4">
        <v>11</v>
      </c>
      <c r="R161" s="4">
        <v>18</v>
      </c>
      <c r="S161" s="4" t="s">
        <v>44</v>
      </c>
      <c r="T161" s="4" t="s">
        <v>45</v>
      </c>
      <c r="U161" s="4">
        <v>0</v>
      </c>
      <c r="V161" s="4">
        <v>0</v>
      </c>
      <c r="W161" s="4">
        <v>0</v>
      </c>
      <c r="X161" s="4">
        <v>0</v>
      </c>
      <c r="Y161" s="4">
        <v>0</v>
      </c>
      <c r="Z161" s="4" t="s">
        <v>46</v>
      </c>
      <c r="AA161" s="4">
        <v>0</v>
      </c>
      <c r="AB161" s="4">
        <v>0</v>
      </c>
      <c r="AC161" s="4">
        <v>0</v>
      </c>
      <c r="AD161" s="4">
        <v>0</v>
      </c>
      <c r="AE161" s="4">
        <v>20</v>
      </c>
      <c r="AF161" s="4">
        <v>2</v>
      </c>
      <c r="AG161" s="4" t="s">
        <v>0</v>
      </c>
      <c r="AH161" s="4" t="s">
        <v>0</v>
      </c>
      <c r="AI161" s="4" t="s">
        <v>56</v>
      </c>
    </row>
    <row r="162" ht="92.4" customHeight="1" spans="1:35">
      <c r="A162" s="5" t="str">
        <f>HYPERLINK("https://www.patentics.cn/invokexml.do?sx=showpatent_cn&amp;sf=ShowPatent&amp;spn=CN111079911A&amp;sx=showpatent_cn&amp;sv=fa4bd136","CN111079911A")</f>
        <v>CN111079911A</v>
      </c>
      <c r="B162" s="6" t="s">
        <v>672</v>
      </c>
      <c r="D162" s="6" t="s">
        <v>632</v>
      </c>
      <c r="E162" s="6" t="s">
        <v>673</v>
      </c>
      <c r="F162" s="6" t="s">
        <v>39</v>
      </c>
      <c r="G162" s="6" t="s">
        <v>39</v>
      </c>
      <c r="H162" s="6" t="s">
        <v>40</v>
      </c>
      <c r="I162" s="6" t="s">
        <v>40</v>
      </c>
      <c r="J162" s="6" t="s">
        <v>634</v>
      </c>
      <c r="K162" s="6" t="s">
        <v>634</v>
      </c>
      <c r="L162" s="6" t="s">
        <v>628</v>
      </c>
      <c r="M162" s="6" t="s">
        <v>138</v>
      </c>
      <c r="N162" s="6" t="s">
        <v>138</v>
      </c>
      <c r="O162" s="6">
        <v>21</v>
      </c>
      <c r="P162" s="6">
        <v>5</v>
      </c>
      <c r="Q162" s="6">
        <v>9</v>
      </c>
      <c r="R162" s="6">
        <v>18</v>
      </c>
      <c r="S162" s="6" t="s">
        <v>44</v>
      </c>
      <c r="T162" s="6" t="s">
        <v>45</v>
      </c>
      <c r="U162" s="6">
        <v>0</v>
      </c>
      <c r="V162" s="6">
        <v>0</v>
      </c>
      <c r="W162" s="6">
        <v>0</v>
      </c>
      <c r="X162" s="6">
        <v>0</v>
      </c>
      <c r="Y162" s="6">
        <v>0</v>
      </c>
      <c r="Z162" s="6" t="s">
        <v>46</v>
      </c>
      <c r="AA162" s="6">
        <v>0</v>
      </c>
      <c r="AB162" s="6">
        <v>0</v>
      </c>
      <c r="AC162" s="6">
        <v>0</v>
      </c>
      <c r="AD162" s="6">
        <v>0</v>
      </c>
      <c r="AE162" s="6">
        <v>20</v>
      </c>
      <c r="AF162" s="6">
        <v>2</v>
      </c>
      <c r="AG162" s="6" t="s">
        <v>0</v>
      </c>
      <c r="AH162" s="6" t="s">
        <v>0</v>
      </c>
      <c r="AI162" s="6" t="s">
        <v>56</v>
      </c>
    </row>
    <row r="163" ht="92.4" customHeight="1" spans="1:35">
      <c r="A163" s="3" t="str">
        <f>HYPERLINK("https://www.patentics.cn/invokexml.do?sx=showpatent_cn&amp;sf=ShowPatent&amp;spn=CN111078293A&amp;sx=showpatent_cn&amp;sv=0b0b3349","CN111078293A")</f>
        <v>CN111078293A</v>
      </c>
      <c r="B163" s="4" t="s">
        <v>674</v>
      </c>
      <c r="D163" s="4" t="s">
        <v>173</v>
      </c>
      <c r="E163" s="4" t="s">
        <v>675</v>
      </c>
      <c r="F163" s="4" t="s">
        <v>39</v>
      </c>
      <c r="G163" s="4" t="s">
        <v>39</v>
      </c>
      <c r="H163" s="4" t="s">
        <v>40</v>
      </c>
      <c r="I163" s="4" t="s">
        <v>40</v>
      </c>
      <c r="J163" s="4" t="s">
        <v>634</v>
      </c>
      <c r="K163" s="4" t="s">
        <v>634</v>
      </c>
      <c r="L163" s="4" t="s">
        <v>628</v>
      </c>
      <c r="M163" s="4" t="s">
        <v>485</v>
      </c>
      <c r="N163" s="4" t="s">
        <v>485</v>
      </c>
      <c r="O163" s="4">
        <v>19</v>
      </c>
      <c r="P163" s="4">
        <v>5</v>
      </c>
      <c r="Q163" s="4">
        <v>8</v>
      </c>
      <c r="R163" s="4">
        <v>9</v>
      </c>
      <c r="S163" s="4" t="s">
        <v>44</v>
      </c>
      <c r="T163" s="4" t="s">
        <v>45</v>
      </c>
      <c r="U163" s="4">
        <v>0</v>
      </c>
      <c r="V163" s="4">
        <v>0</v>
      </c>
      <c r="W163" s="4">
        <v>0</v>
      </c>
      <c r="X163" s="4">
        <v>0</v>
      </c>
      <c r="Y163" s="4">
        <v>0</v>
      </c>
      <c r="Z163" s="4" t="s">
        <v>46</v>
      </c>
      <c r="AA163" s="4">
        <v>0</v>
      </c>
      <c r="AB163" s="4">
        <v>0</v>
      </c>
      <c r="AC163" s="4">
        <v>0</v>
      </c>
      <c r="AD163" s="4">
        <v>0</v>
      </c>
      <c r="AE163" s="4">
        <v>20</v>
      </c>
      <c r="AF163" s="4">
        <v>2</v>
      </c>
      <c r="AG163" s="4" t="s">
        <v>0</v>
      </c>
      <c r="AH163" s="4" t="s">
        <v>0</v>
      </c>
      <c r="AI163" s="4" t="s">
        <v>56</v>
      </c>
    </row>
    <row r="164" ht="92.4" customHeight="1" spans="1:35">
      <c r="A164" s="5" t="str">
        <f>HYPERLINK("https://www.patentics.cn/invokexml.do?sx=showpatent_cn&amp;sf=ShowPatent&amp;spn=CN111079924A&amp;sx=showpatent_cn&amp;sv=15bbac1a","CN111079924A")</f>
        <v>CN111079924A</v>
      </c>
      <c r="B164" s="6" t="s">
        <v>676</v>
      </c>
      <c r="D164" s="6" t="s">
        <v>632</v>
      </c>
      <c r="E164" s="6" t="s">
        <v>677</v>
      </c>
      <c r="F164" s="6" t="s">
        <v>39</v>
      </c>
      <c r="G164" s="6" t="s">
        <v>39</v>
      </c>
      <c r="H164" s="6" t="s">
        <v>40</v>
      </c>
      <c r="I164" s="6" t="s">
        <v>40</v>
      </c>
      <c r="J164" s="6" t="s">
        <v>634</v>
      </c>
      <c r="K164" s="6" t="s">
        <v>634</v>
      </c>
      <c r="L164" s="6" t="s">
        <v>628</v>
      </c>
      <c r="M164" s="6" t="s">
        <v>436</v>
      </c>
      <c r="N164" s="6" t="s">
        <v>99</v>
      </c>
      <c r="O164" s="6">
        <v>27</v>
      </c>
      <c r="P164" s="6">
        <v>7</v>
      </c>
      <c r="Q164" s="6">
        <v>11</v>
      </c>
      <c r="R164" s="6">
        <v>13</v>
      </c>
      <c r="S164" s="6" t="s">
        <v>44</v>
      </c>
      <c r="T164" s="6" t="s">
        <v>45</v>
      </c>
      <c r="U164" s="6">
        <v>0</v>
      </c>
      <c r="V164" s="6">
        <v>0</v>
      </c>
      <c r="W164" s="6">
        <v>0</v>
      </c>
      <c r="X164" s="6">
        <v>0</v>
      </c>
      <c r="Y164" s="6">
        <v>0</v>
      </c>
      <c r="Z164" s="6" t="s">
        <v>46</v>
      </c>
      <c r="AA164" s="6">
        <v>0</v>
      </c>
      <c r="AB164" s="6">
        <v>0</v>
      </c>
      <c r="AC164" s="6">
        <v>0</v>
      </c>
      <c r="AD164" s="6">
        <v>0</v>
      </c>
      <c r="AE164" s="6">
        <v>20</v>
      </c>
      <c r="AF164" s="6">
        <v>2</v>
      </c>
      <c r="AG164" s="6" t="s">
        <v>0</v>
      </c>
      <c r="AH164" s="6" t="s">
        <v>0</v>
      </c>
      <c r="AI164" s="6" t="s">
        <v>56</v>
      </c>
    </row>
    <row r="165" ht="92.4" customHeight="1" spans="1:35">
      <c r="A165" s="3" t="str">
        <f>HYPERLINK("https://www.patentics.cn/invokexml.do?sx=showpatent_cn&amp;sf=ShowPatent&amp;spn=CN111079910A&amp;sx=showpatent_cn&amp;sv=9624fc48","CN111079910A")</f>
        <v>CN111079910A</v>
      </c>
      <c r="B165" s="4" t="s">
        <v>678</v>
      </c>
      <c r="D165" s="4" t="s">
        <v>173</v>
      </c>
      <c r="E165" s="4" t="s">
        <v>679</v>
      </c>
      <c r="F165" s="4" t="s">
        <v>39</v>
      </c>
      <c r="G165" s="4" t="s">
        <v>39</v>
      </c>
      <c r="H165" s="4" t="s">
        <v>40</v>
      </c>
      <c r="I165" s="4" t="s">
        <v>40</v>
      </c>
      <c r="J165" s="4" t="s">
        <v>634</v>
      </c>
      <c r="K165" s="4" t="s">
        <v>634</v>
      </c>
      <c r="L165" s="4" t="s">
        <v>628</v>
      </c>
      <c r="M165" s="4" t="s">
        <v>138</v>
      </c>
      <c r="N165" s="4" t="s">
        <v>138</v>
      </c>
      <c r="O165" s="4">
        <v>25</v>
      </c>
      <c r="P165" s="4">
        <v>5</v>
      </c>
      <c r="Q165" s="4">
        <v>11</v>
      </c>
      <c r="R165" s="4">
        <v>11</v>
      </c>
      <c r="S165" s="4" t="s">
        <v>44</v>
      </c>
      <c r="T165" s="4" t="s">
        <v>45</v>
      </c>
      <c r="U165" s="4">
        <v>0</v>
      </c>
      <c r="V165" s="4">
        <v>0</v>
      </c>
      <c r="W165" s="4">
        <v>0</v>
      </c>
      <c r="X165" s="4">
        <v>0</v>
      </c>
      <c r="Y165" s="4">
        <v>0</v>
      </c>
      <c r="Z165" s="4" t="s">
        <v>46</v>
      </c>
      <c r="AA165" s="4">
        <v>0</v>
      </c>
      <c r="AB165" s="4">
        <v>0</v>
      </c>
      <c r="AC165" s="4">
        <v>0</v>
      </c>
      <c r="AD165" s="4">
        <v>0</v>
      </c>
      <c r="AE165" s="4">
        <v>20</v>
      </c>
      <c r="AF165" s="4">
        <v>2</v>
      </c>
      <c r="AG165" s="4" t="s">
        <v>0</v>
      </c>
      <c r="AH165" s="4" t="s">
        <v>0</v>
      </c>
      <c r="AI165" s="4" t="s">
        <v>56</v>
      </c>
    </row>
    <row r="166" ht="92.4" customHeight="1" spans="1:35">
      <c r="A166" s="5" t="str">
        <f>HYPERLINK("https://www.patentics.cn/invokexml.do?sx=showpatent_cn&amp;sf=ShowPatent&amp;spn=CN111079909A&amp;sx=showpatent_cn&amp;sv=701d6eef","CN111079909A")</f>
        <v>CN111079909A</v>
      </c>
      <c r="B166" s="6" t="s">
        <v>680</v>
      </c>
      <c r="D166" s="6" t="s">
        <v>632</v>
      </c>
      <c r="E166" s="6" t="s">
        <v>681</v>
      </c>
      <c r="F166" s="6" t="s">
        <v>39</v>
      </c>
      <c r="G166" s="6" t="s">
        <v>39</v>
      </c>
      <c r="H166" s="6" t="s">
        <v>40</v>
      </c>
      <c r="I166" s="6" t="s">
        <v>40</v>
      </c>
      <c r="J166" s="6" t="s">
        <v>634</v>
      </c>
      <c r="K166" s="6" t="s">
        <v>634</v>
      </c>
      <c r="L166" s="6" t="s">
        <v>628</v>
      </c>
      <c r="M166" s="6" t="s">
        <v>138</v>
      </c>
      <c r="N166" s="6" t="s">
        <v>138</v>
      </c>
      <c r="O166" s="6">
        <v>25</v>
      </c>
      <c r="P166" s="6">
        <v>5</v>
      </c>
      <c r="Q166" s="6">
        <v>11</v>
      </c>
      <c r="R166" s="6">
        <v>16</v>
      </c>
      <c r="S166" s="6" t="s">
        <v>44</v>
      </c>
      <c r="T166" s="6" t="s">
        <v>45</v>
      </c>
      <c r="U166" s="6">
        <v>0</v>
      </c>
      <c r="V166" s="6">
        <v>0</v>
      </c>
      <c r="W166" s="6">
        <v>0</v>
      </c>
      <c r="X166" s="6">
        <v>0</v>
      </c>
      <c r="Y166" s="6">
        <v>0</v>
      </c>
      <c r="Z166" s="6" t="s">
        <v>46</v>
      </c>
      <c r="AA166" s="6">
        <v>0</v>
      </c>
      <c r="AB166" s="6">
        <v>0</v>
      </c>
      <c r="AC166" s="6">
        <v>0</v>
      </c>
      <c r="AD166" s="6">
        <v>0</v>
      </c>
      <c r="AE166" s="6">
        <v>20</v>
      </c>
      <c r="AF166" s="6">
        <v>2</v>
      </c>
      <c r="AG166" s="6" t="s">
        <v>0</v>
      </c>
      <c r="AH166" s="6" t="s">
        <v>0</v>
      </c>
      <c r="AI166" s="6" t="s">
        <v>56</v>
      </c>
    </row>
    <row r="167" ht="92.4" customHeight="1" spans="1:35">
      <c r="A167" s="3" t="str">
        <f>HYPERLINK("https://www.patentics.cn/invokexml.do?sx=showpatent_cn&amp;sf=ShowPatent&amp;spn=CN111047874A&amp;sx=showpatent_cn&amp;sv=83eb0829","CN111047874A")</f>
        <v>CN111047874A</v>
      </c>
      <c r="B167" s="4" t="s">
        <v>682</v>
      </c>
      <c r="D167" s="4" t="s">
        <v>683</v>
      </c>
      <c r="E167" s="4" t="s">
        <v>684</v>
      </c>
      <c r="F167" s="4" t="s">
        <v>39</v>
      </c>
      <c r="G167" s="4" t="s">
        <v>39</v>
      </c>
      <c r="H167" s="4" t="s">
        <v>40</v>
      </c>
      <c r="I167" s="4" t="s">
        <v>40</v>
      </c>
      <c r="J167" s="4" t="s">
        <v>0</v>
      </c>
      <c r="K167" s="4" t="s">
        <v>577</v>
      </c>
      <c r="L167" s="4" t="s">
        <v>685</v>
      </c>
      <c r="M167" s="4" t="s">
        <v>686</v>
      </c>
      <c r="N167" s="4" t="s">
        <v>686</v>
      </c>
      <c r="O167" s="4">
        <v>10</v>
      </c>
      <c r="P167" s="4">
        <v>4</v>
      </c>
      <c r="Q167" s="4">
        <v>6</v>
      </c>
      <c r="R167" s="4">
        <v>20</v>
      </c>
      <c r="S167" s="4" t="s">
        <v>44</v>
      </c>
      <c r="T167" s="4" t="s">
        <v>45</v>
      </c>
      <c r="U167" s="4">
        <v>0</v>
      </c>
      <c r="V167" s="4">
        <v>0</v>
      </c>
      <c r="W167" s="4">
        <v>0</v>
      </c>
      <c r="X167" s="4">
        <v>0</v>
      </c>
      <c r="Y167" s="4">
        <v>0</v>
      </c>
      <c r="Z167" s="4" t="s">
        <v>46</v>
      </c>
      <c r="AA167" s="4">
        <v>0</v>
      </c>
      <c r="AB167" s="4">
        <v>0</v>
      </c>
      <c r="AC167" s="4">
        <v>0</v>
      </c>
      <c r="AD167" s="4">
        <v>0</v>
      </c>
      <c r="AE167" s="4">
        <v>0</v>
      </c>
      <c r="AF167" s="4">
        <v>0</v>
      </c>
      <c r="AG167" s="4" t="s">
        <v>0</v>
      </c>
      <c r="AH167" s="4" t="s">
        <v>0</v>
      </c>
      <c r="AI167" s="4" t="s">
        <v>56</v>
      </c>
    </row>
    <row r="168" ht="92.4" customHeight="1" spans="1:35">
      <c r="A168" s="5" t="str">
        <f>HYPERLINK("https://www.patentics.cn/invokexml.do?sx=showpatent_cn&amp;sf=ShowPatent&amp;spn=CN111047022A&amp;sx=showpatent_cn&amp;sv=015f3cf3","CN111047022A")</f>
        <v>CN111047022A</v>
      </c>
      <c r="B168" s="6" t="s">
        <v>687</v>
      </c>
      <c r="D168" s="6" t="s">
        <v>194</v>
      </c>
      <c r="E168" s="6" t="s">
        <v>688</v>
      </c>
      <c r="F168" s="6" t="s">
        <v>39</v>
      </c>
      <c r="G168" s="6" t="s">
        <v>39</v>
      </c>
      <c r="H168" s="6" t="s">
        <v>40</v>
      </c>
      <c r="I168" s="6" t="s">
        <v>40</v>
      </c>
      <c r="J168" s="6" t="s">
        <v>0</v>
      </c>
      <c r="K168" s="6" t="s">
        <v>689</v>
      </c>
      <c r="L168" s="6" t="s">
        <v>685</v>
      </c>
      <c r="M168" s="6" t="s">
        <v>138</v>
      </c>
      <c r="N168" s="6" t="s">
        <v>138</v>
      </c>
      <c r="O168" s="6">
        <v>22</v>
      </c>
      <c r="P168" s="6">
        <v>6</v>
      </c>
      <c r="Q168" s="6">
        <v>9</v>
      </c>
      <c r="R168" s="6">
        <v>21</v>
      </c>
      <c r="S168" s="6" t="s">
        <v>44</v>
      </c>
      <c r="T168" s="6" t="s">
        <v>45</v>
      </c>
      <c r="U168" s="6">
        <v>0</v>
      </c>
      <c r="V168" s="6">
        <v>0</v>
      </c>
      <c r="W168" s="6">
        <v>0</v>
      </c>
      <c r="X168" s="6">
        <v>0</v>
      </c>
      <c r="Y168" s="6">
        <v>0</v>
      </c>
      <c r="Z168" s="6" t="s">
        <v>46</v>
      </c>
      <c r="AA168" s="6">
        <v>0</v>
      </c>
      <c r="AB168" s="6">
        <v>0</v>
      </c>
      <c r="AC168" s="6">
        <v>0</v>
      </c>
      <c r="AD168" s="6">
        <v>0</v>
      </c>
      <c r="AE168" s="6">
        <v>0</v>
      </c>
      <c r="AF168" s="6">
        <v>0</v>
      </c>
      <c r="AG168" s="6" t="s">
        <v>0</v>
      </c>
      <c r="AH168" s="6" t="s">
        <v>0</v>
      </c>
      <c r="AI168" s="6" t="s">
        <v>47</v>
      </c>
    </row>
    <row r="169" ht="92.4" customHeight="1" spans="1:35">
      <c r="A169" s="3" t="str">
        <f>HYPERLINK("https://www.patentics.cn/invokexml.do?sx=showpatent_cn&amp;sf=ShowPatent&amp;spn=CN111047021A&amp;sx=showpatent_cn&amp;sv=10efd0b8","CN111047021A")</f>
        <v>CN111047021A</v>
      </c>
      <c r="B169" s="4" t="s">
        <v>690</v>
      </c>
      <c r="D169" s="4" t="s">
        <v>194</v>
      </c>
      <c r="E169" s="4" t="s">
        <v>691</v>
      </c>
      <c r="F169" s="4" t="s">
        <v>39</v>
      </c>
      <c r="G169" s="4" t="s">
        <v>39</v>
      </c>
      <c r="H169" s="4" t="s">
        <v>40</v>
      </c>
      <c r="I169" s="4" t="s">
        <v>40</v>
      </c>
      <c r="J169" s="4" t="s">
        <v>0</v>
      </c>
      <c r="K169" s="4" t="s">
        <v>689</v>
      </c>
      <c r="L169" s="4" t="s">
        <v>685</v>
      </c>
      <c r="M169" s="4" t="s">
        <v>340</v>
      </c>
      <c r="N169" s="4" t="s">
        <v>138</v>
      </c>
      <c r="O169" s="4">
        <v>18</v>
      </c>
      <c r="P169" s="4">
        <v>6</v>
      </c>
      <c r="Q169" s="4">
        <v>7</v>
      </c>
      <c r="R169" s="4">
        <v>20</v>
      </c>
      <c r="S169" s="4" t="s">
        <v>44</v>
      </c>
      <c r="T169" s="4" t="s">
        <v>45</v>
      </c>
      <c r="U169" s="4">
        <v>0</v>
      </c>
      <c r="V169" s="4">
        <v>0</v>
      </c>
      <c r="W169" s="4">
        <v>0</v>
      </c>
      <c r="X169" s="4">
        <v>0</v>
      </c>
      <c r="Y169" s="4">
        <v>0</v>
      </c>
      <c r="Z169" s="4" t="s">
        <v>46</v>
      </c>
      <c r="AA169" s="4">
        <v>0</v>
      </c>
      <c r="AB169" s="4">
        <v>0</v>
      </c>
      <c r="AC169" s="4">
        <v>0</v>
      </c>
      <c r="AD169" s="4">
        <v>0</v>
      </c>
      <c r="AE169" s="4">
        <v>0</v>
      </c>
      <c r="AF169" s="4">
        <v>0</v>
      </c>
      <c r="AG169" s="4" t="s">
        <v>0</v>
      </c>
      <c r="AH169" s="4" t="s">
        <v>0</v>
      </c>
      <c r="AI169" s="4" t="s">
        <v>47</v>
      </c>
    </row>
    <row r="170" ht="92.4" customHeight="1" spans="1:35">
      <c r="A170" s="5" t="str">
        <f>HYPERLINK("https://www.patentics.cn/invokexml.do?sx=showpatent_cn&amp;sf=ShowPatent&amp;spn=CN111047045A&amp;sx=showpatent_cn&amp;sv=ec497ef7","CN111047045A")</f>
        <v>CN111047045A</v>
      </c>
      <c r="B170" s="6" t="s">
        <v>692</v>
      </c>
      <c r="D170" s="6" t="s">
        <v>693</v>
      </c>
      <c r="E170" s="6" t="s">
        <v>694</v>
      </c>
      <c r="F170" s="6" t="s">
        <v>39</v>
      </c>
      <c r="G170" s="6" t="s">
        <v>39</v>
      </c>
      <c r="H170" s="6" t="s">
        <v>40</v>
      </c>
      <c r="I170" s="6" t="s">
        <v>40</v>
      </c>
      <c r="J170" s="6" t="s">
        <v>689</v>
      </c>
      <c r="K170" s="6" t="s">
        <v>689</v>
      </c>
      <c r="L170" s="6" t="s">
        <v>685</v>
      </c>
      <c r="M170" s="6" t="s">
        <v>695</v>
      </c>
      <c r="N170" s="6" t="s">
        <v>68</v>
      </c>
      <c r="O170" s="6">
        <v>29</v>
      </c>
      <c r="P170" s="6">
        <v>2</v>
      </c>
      <c r="Q170" s="6">
        <v>11</v>
      </c>
      <c r="R170" s="6">
        <v>12</v>
      </c>
      <c r="S170" s="6" t="s">
        <v>44</v>
      </c>
      <c r="T170" s="6" t="s">
        <v>45</v>
      </c>
      <c r="U170" s="6">
        <v>0</v>
      </c>
      <c r="V170" s="6">
        <v>0</v>
      </c>
      <c r="W170" s="6">
        <v>0</v>
      </c>
      <c r="X170" s="6">
        <v>0</v>
      </c>
      <c r="Y170" s="6">
        <v>0</v>
      </c>
      <c r="Z170" s="6" t="s">
        <v>46</v>
      </c>
      <c r="AA170" s="6">
        <v>0</v>
      </c>
      <c r="AB170" s="6">
        <v>0</v>
      </c>
      <c r="AC170" s="6">
        <v>0</v>
      </c>
      <c r="AD170" s="6">
        <v>0</v>
      </c>
      <c r="AE170" s="6">
        <v>1</v>
      </c>
      <c r="AF170" s="6">
        <v>2</v>
      </c>
      <c r="AG170" s="6" t="s">
        <v>0</v>
      </c>
      <c r="AH170" s="6" t="s">
        <v>0</v>
      </c>
      <c r="AI170" s="6" t="s">
        <v>56</v>
      </c>
    </row>
    <row r="171" ht="92.4" customHeight="1" spans="1:35">
      <c r="A171" s="3" t="str">
        <f>HYPERLINK("https://www.patentics.cn/invokexml.do?sx=showpatent_cn&amp;sf=ShowPatent&amp;spn=CN111027696A&amp;sx=showpatent_cn&amp;sv=bfc0f794","CN111027696A")</f>
        <v>CN111027696A</v>
      </c>
      <c r="B171" s="4" t="s">
        <v>696</v>
      </c>
      <c r="D171" s="4" t="s">
        <v>697</v>
      </c>
      <c r="E171" s="4" t="s">
        <v>698</v>
      </c>
      <c r="F171" s="4" t="s">
        <v>39</v>
      </c>
      <c r="G171" s="4" t="s">
        <v>39</v>
      </c>
      <c r="H171" s="4" t="s">
        <v>40</v>
      </c>
      <c r="I171" s="4" t="s">
        <v>40</v>
      </c>
      <c r="J171" s="4" t="s">
        <v>0</v>
      </c>
      <c r="K171" s="4" t="s">
        <v>586</v>
      </c>
      <c r="L171" s="4" t="s">
        <v>699</v>
      </c>
      <c r="M171" s="4" t="s">
        <v>98</v>
      </c>
      <c r="N171" s="4" t="s">
        <v>99</v>
      </c>
      <c r="O171" s="4">
        <v>13</v>
      </c>
      <c r="P171" s="4">
        <v>3</v>
      </c>
      <c r="Q171" s="4">
        <v>11</v>
      </c>
      <c r="R171" s="4">
        <v>5</v>
      </c>
      <c r="S171" s="4" t="s">
        <v>44</v>
      </c>
      <c r="T171" s="4" t="s">
        <v>45</v>
      </c>
      <c r="U171" s="4">
        <v>0</v>
      </c>
      <c r="V171" s="4">
        <v>0</v>
      </c>
      <c r="W171" s="4">
        <v>0</v>
      </c>
      <c r="X171" s="4">
        <v>0</v>
      </c>
      <c r="Y171" s="4">
        <v>0</v>
      </c>
      <c r="Z171" s="4" t="s">
        <v>46</v>
      </c>
      <c r="AA171" s="4">
        <v>0</v>
      </c>
      <c r="AB171" s="4">
        <v>0</v>
      </c>
      <c r="AC171" s="4">
        <v>0</v>
      </c>
      <c r="AD171" s="4">
        <v>0</v>
      </c>
      <c r="AE171" s="4">
        <v>0</v>
      </c>
      <c r="AF171" s="4">
        <v>0</v>
      </c>
      <c r="AG171" s="4" t="s">
        <v>0</v>
      </c>
      <c r="AH171" s="4" t="s">
        <v>0</v>
      </c>
      <c r="AI171" s="4" t="s">
        <v>47</v>
      </c>
    </row>
    <row r="172" ht="92.4" customHeight="1" spans="1:35">
      <c r="A172" s="5" t="str">
        <f>HYPERLINK("https://www.patentics.cn/invokexml.do?sx=showpatent_cn&amp;sf=ShowPatent&amp;spn=CN111026934A&amp;sx=showpatent_cn&amp;sv=99c39967","CN111026934A")</f>
        <v>CN111026934A</v>
      </c>
      <c r="B172" s="6" t="s">
        <v>700</v>
      </c>
      <c r="D172" s="6" t="s">
        <v>701</v>
      </c>
      <c r="E172" s="6" t="s">
        <v>702</v>
      </c>
      <c r="F172" s="6" t="s">
        <v>39</v>
      </c>
      <c r="G172" s="6" t="s">
        <v>39</v>
      </c>
      <c r="H172" s="6" t="s">
        <v>40</v>
      </c>
      <c r="I172" s="6" t="s">
        <v>40</v>
      </c>
      <c r="J172" s="6" t="s">
        <v>0</v>
      </c>
      <c r="K172" s="6" t="s">
        <v>572</v>
      </c>
      <c r="L172" s="6" t="s">
        <v>699</v>
      </c>
      <c r="M172" s="6" t="s">
        <v>703</v>
      </c>
      <c r="N172" s="6" t="s">
        <v>703</v>
      </c>
      <c r="O172" s="6">
        <v>10</v>
      </c>
      <c r="P172" s="6">
        <v>4</v>
      </c>
      <c r="Q172" s="6">
        <v>5</v>
      </c>
      <c r="R172" s="6">
        <v>12</v>
      </c>
      <c r="S172" s="6" t="s">
        <v>44</v>
      </c>
      <c r="T172" s="6" t="s">
        <v>45</v>
      </c>
      <c r="U172" s="6">
        <v>0</v>
      </c>
      <c r="V172" s="6">
        <v>0</v>
      </c>
      <c r="W172" s="6">
        <v>0</v>
      </c>
      <c r="X172" s="6">
        <v>0</v>
      </c>
      <c r="Y172" s="6">
        <v>0</v>
      </c>
      <c r="Z172" s="6" t="s">
        <v>46</v>
      </c>
      <c r="AA172" s="6">
        <v>0</v>
      </c>
      <c r="AB172" s="6">
        <v>0</v>
      </c>
      <c r="AC172" s="6">
        <v>0</v>
      </c>
      <c r="AD172" s="6">
        <v>0</v>
      </c>
      <c r="AE172" s="6">
        <v>0</v>
      </c>
      <c r="AF172" s="6">
        <v>0</v>
      </c>
      <c r="AG172" s="6" t="s">
        <v>0</v>
      </c>
      <c r="AH172" s="6" t="s">
        <v>0</v>
      </c>
      <c r="AI172" s="6" t="s">
        <v>47</v>
      </c>
    </row>
    <row r="173" ht="92.4" customHeight="1" spans="1:35">
      <c r="A173" s="3" t="str">
        <f>HYPERLINK("https://www.patentics.cn/invokexml.do?sx=showpatent_cn&amp;sf=ShowPatent&amp;spn=CN110955380A&amp;sx=showpatent_cn&amp;sv=af5f38fe","CN110955380A")</f>
        <v>CN110955380A</v>
      </c>
      <c r="B173" s="4" t="s">
        <v>704</v>
      </c>
      <c r="D173" s="4" t="s">
        <v>705</v>
      </c>
      <c r="E173" s="4" t="s">
        <v>706</v>
      </c>
      <c r="F173" s="4" t="s">
        <v>39</v>
      </c>
      <c r="G173" s="4" t="s">
        <v>39</v>
      </c>
      <c r="H173" s="4" t="s">
        <v>40</v>
      </c>
      <c r="I173" s="4" t="s">
        <v>40</v>
      </c>
      <c r="J173" s="4" t="s">
        <v>0</v>
      </c>
      <c r="K173" s="4" t="s">
        <v>707</v>
      </c>
      <c r="L173" s="4" t="s">
        <v>708</v>
      </c>
      <c r="M173" s="4" t="s">
        <v>709</v>
      </c>
      <c r="N173" s="4" t="s">
        <v>420</v>
      </c>
      <c r="O173" s="4">
        <v>13</v>
      </c>
      <c r="P173" s="4">
        <v>6</v>
      </c>
      <c r="Q173" s="4">
        <v>9</v>
      </c>
      <c r="R173" s="4">
        <v>20</v>
      </c>
      <c r="S173" s="4" t="s">
        <v>44</v>
      </c>
      <c r="T173" s="4" t="s">
        <v>45</v>
      </c>
      <c r="U173" s="4">
        <v>0</v>
      </c>
      <c r="V173" s="4">
        <v>0</v>
      </c>
      <c r="W173" s="4">
        <v>0</v>
      </c>
      <c r="X173" s="4">
        <v>0</v>
      </c>
      <c r="Y173" s="4">
        <v>0</v>
      </c>
      <c r="Z173" s="4" t="s">
        <v>46</v>
      </c>
      <c r="AA173" s="4">
        <v>0</v>
      </c>
      <c r="AB173" s="4">
        <v>0</v>
      </c>
      <c r="AC173" s="4">
        <v>0</v>
      </c>
      <c r="AD173" s="4">
        <v>0</v>
      </c>
      <c r="AE173" s="4">
        <v>0</v>
      </c>
      <c r="AF173" s="4">
        <v>0</v>
      </c>
      <c r="AG173" s="4" t="s">
        <v>0</v>
      </c>
      <c r="AH173" s="4" t="s">
        <v>0</v>
      </c>
      <c r="AI173" s="4" t="s">
        <v>56</v>
      </c>
    </row>
    <row r="174" ht="92.4" customHeight="1" spans="1:35">
      <c r="A174" s="5" t="str">
        <f>HYPERLINK("https://www.patentics.cn/invokexml.do?sx=showpatent_cn&amp;sf=ShowPatent&amp;spn=CN110941584A&amp;sx=showpatent_cn&amp;sv=7c1869d8","CN110941584A")</f>
        <v>CN110941584A</v>
      </c>
      <c r="B174" s="6" t="s">
        <v>710</v>
      </c>
      <c r="D174" s="6" t="s">
        <v>711</v>
      </c>
      <c r="E174" s="6" t="s">
        <v>712</v>
      </c>
      <c r="F174" s="6" t="s">
        <v>39</v>
      </c>
      <c r="G174" s="6" t="s">
        <v>39</v>
      </c>
      <c r="H174" s="6" t="s">
        <v>40</v>
      </c>
      <c r="I174" s="6" t="s">
        <v>40</v>
      </c>
      <c r="J174" s="6" t="s">
        <v>0</v>
      </c>
      <c r="K174" s="6" t="s">
        <v>713</v>
      </c>
      <c r="L174" s="6" t="s">
        <v>434</v>
      </c>
      <c r="M174" s="6" t="s">
        <v>121</v>
      </c>
      <c r="N174" s="6" t="s">
        <v>121</v>
      </c>
      <c r="O174" s="6">
        <v>41</v>
      </c>
      <c r="P174" s="6">
        <v>2</v>
      </c>
      <c r="Q174" s="6">
        <v>23</v>
      </c>
      <c r="R174" s="6">
        <v>11</v>
      </c>
      <c r="S174" s="6" t="s">
        <v>44</v>
      </c>
      <c r="T174" s="6" t="s">
        <v>45</v>
      </c>
      <c r="U174" s="6">
        <v>0</v>
      </c>
      <c r="V174" s="6">
        <v>0</v>
      </c>
      <c r="W174" s="6">
        <v>0</v>
      </c>
      <c r="X174" s="6">
        <v>0</v>
      </c>
      <c r="Y174" s="6">
        <v>0</v>
      </c>
      <c r="Z174" s="6" t="s">
        <v>46</v>
      </c>
      <c r="AA174" s="6">
        <v>0</v>
      </c>
      <c r="AB174" s="6">
        <v>0</v>
      </c>
      <c r="AC174" s="6">
        <v>0</v>
      </c>
      <c r="AD174" s="6">
        <v>0</v>
      </c>
      <c r="AE174" s="6">
        <v>0</v>
      </c>
      <c r="AF174" s="6">
        <v>0</v>
      </c>
      <c r="AG174" s="6" t="s">
        <v>0</v>
      </c>
      <c r="AH174" s="6" t="s">
        <v>0</v>
      </c>
      <c r="AI174" s="6" t="s">
        <v>56</v>
      </c>
    </row>
    <row r="175" ht="92.4" customHeight="1" spans="1:35">
      <c r="A175" s="3" t="str">
        <f>HYPERLINK("https://www.patentics.cn/invokexml.do?sx=showpatent_cn&amp;sf=ShowPatent&amp;spn=CN110929863A&amp;sx=showpatent_cn&amp;sv=29a2783d","CN110929863A")</f>
        <v>CN110929863A</v>
      </c>
      <c r="B175" s="4" t="s">
        <v>714</v>
      </c>
      <c r="D175" s="4" t="s">
        <v>715</v>
      </c>
      <c r="E175" s="4" t="s">
        <v>716</v>
      </c>
      <c r="F175" s="4" t="s">
        <v>39</v>
      </c>
      <c r="G175" s="4" t="s">
        <v>39</v>
      </c>
      <c r="H175" s="4" t="s">
        <v>717</v>
      </c>
      <c r="I175" s="4" t="s">
        <v>718</v>
      </c>
      <c r="J175" s="4" t="s">
        <v>218</v>
      </c>
      <c r="K175" s="4" t="s">
        <v>218</v>
      </c>
      <c r="L175" s="4" t="s">
        <v>719</v>
      </c>
      <c r="M175" s="4" t="s">
        <v>340</v>
      </c>
      <c r="N175" s="4" t="s">
        <v>138</v>
      </c>
      <c r="O175" s="4">
        <v>11</v>
      </c>
      <c r="P175" s="4">
        <v>2</v>
      </c>
      <c r="Q175" s="4">
        <v>5</v>
      </c>
      <c r="R175" s="4">
        <v>33</v>
      </c>
      <c r="S175" s="4" t="s">
        <v>44</v>
      </c>
      <c r="T175" s="4" t="s">
        <v>45</v>
      </c>
      <c r="U175" s="4">
        <v>0</v>
      </c>
      <c r="V175" s="4">
        <v>0</v>
      </c>
      <c r="W175" s="4">
        <v>0</v>
      </c>
      <c r="X175" s="4">
        <v>0</v>
      </c>
      <c r="Y175" s="4">
        <v>0</v>
      </c>
      <c r="Z175" s="4" t="s">
        <v>46</v>
      </c>
      <c r="AA175" s="4">
        <v>0</v>
      </c>
      <c r="AB175" s="4">
        <v>0</v>
      </c>
      <c r="AC175" s="4">
        <v>0</v>
      </c>
      <c r="AD175" s="4">
        <v>0</v>
      </c>
      <c r="AE175" s="4">
        <v>3</v>
      </c>
      <c r="AF175" s="4">
        <v>1</v>
      </c>
      <c r="AG175" s="4" t="s">
        <v>0</v>
      </c>
      <c r="AH175" s="4" t="s">
        <v>0</v>
      </c>
      <c r="AI175" s="4" t="s">
        <v>47</v>
      </c>
    </row>
    <row r="176" ht="92.4" customHeight="1" spans="1:35">
      <c r="A176" s="5" t="str">
        <f>HYPERLINK("https://www.patentics.cn/invokexml.do?sx=showpatent_cn&amp;sf=ShowPatent&amp;spn=CN110928833A&amp;sx=showpatent_cn&amp;sv=54e23235","CN110928833A")</f>
        <v>CN110928833A</v>
      </c>
      <c r="B176" s="6" t="s">
        <v>720</v>
      </c>
      <c r="D176" s="6" t="s">
        <v>721</v>
      </c>
      <c r="E176" s="6" t="s">
        <v>712</v>
      </c>
      <c r="F176" s="6" t="s">
        <v>39</v>
      </c>
      <c r="G176" s="6" t="s">
        <v>39</v>
      </c>
      <c r="H176" s="6" t="s">
        <v>40</v>
      </c>
      <c r="I176" s="6" t="s">
        <v>40</v>
      </c>
      <c r="J176" s="6" t="s">
        <v>0</v>
      </c>
      <c r="K176" s="6" t="s">
        <v>713</v>
      </c>
      <c r="L176" s="6" t="s">
        <v>719</v>
      </c>
      <c r="M176" s="6" t="s">
        <v>121</v>
      </c>
      <c r="N176" s="6" t="s">
        <v>121</v>
      </c>
      <c r="O176" s="6">
        <v>35</v>
      </c>
      <c r="P176" s="6">
        <v>2</v>
      </c>
      <c r="Q176" s="6">
        <v>20</v>
      </c>
      <c r="R176" s="6">
        <v>14</v>
      </c>
      <c r="S176" s="6" t="s">
        <v>44</v>
      </c>
      <c r="T176" s="6" t="s">
        <v>45</v>
      </c>
      <c r="U176" s="6">
        <v>0</v>
      </c>
      <c r="V176" s="6">
        <v>0</v>
      </c>
      <c r="W176" s="6">
        <v>0</v>
      </c>
      <c r="X176" s="6">
        <v>0</v>
      </c>
      <c r="Y176" s="6">
        <v>0</v>
      </c>
      <c r="Z176" s="6" t="s">
        <v>46</v>
      </c>
      <c r="AA176" s="6">
        <v>0</v>
      </c>
      <c r="AB176" s="6">
        <v>0</v>
      </c>
      <c r="AC176" s="6">
        <v>0</v>
      </c>
      <c r="AD176" s="6">
        <v>0</v>
      </c>
      <c r="AE176" s="6">
        <v>0</v>
      </c>
      <c r="AF176" s="6">
        <v>0</v>
      </c>
      <c r="AG176" s="6" t="s">
        <v>0</v>
      </c>
      <c r="AH176" s="6" t="s">
        <v>0</v>
      </c>
      <c r="AI176" s="6" t="s">
        <v>56</v>
      </c>
    </row>
    <row r="177" ht="92.4" customHeight="1" spans="1:35">
      <c r="A177" s="3" t="str">
        <f>HYPERLINK("https://www.patentics.cn/invokexml.do?sx=showpatent_cn&amp;sf=ShowPatent&amp;spn=CN110909872A&amp;sx=showpatent_cn&amp;sv=e753ec58","CN110909872A")</f>
        <v>CN110909872A</v>
      </c>
      <c r="B177" s="4" t="s">
        <v>722</v>
      </c>
      <c r="D177" s="4" t="s">
        <v>523</v>
      </c>
      <c r="E177" s="4" t="s">
        <v>723</v>
      </c>
      <c r="F177" s="4" t="s">
        <v>39</v>
      </c>
      <c r="G177" s="4" t="s">
        <v>39</v>
      </c>
      <c r="H177" s="4" t="s">
        <v>40</v>
      </c>
      <c r="I177" s="4" t="s">
        <v>40</v>
      </c>
      <c r="J177" s="4" t="s">
        <v>525</v>
      </c>
      <c r="K177" s="4" t="s">
        <v>525</v>
      </c>
      <c r="L177" s="4" t="s">
        <v>724</v>
      </c>
      <c r="M177" s="4" t="s">
        <v>138</v>
      </c>
      <c r="N177" s="4" t="s">
        <v>138</v>
      </c>
      <c r="O177" s="4">
        <v>10</v>
      </c>
      <c r="P177" s="4">
        <v>2</v>
      </c>
      <c r="Q177" s="4">
        <v>0</v>
      </c>
      <c r="R177" s="4">
        <v>24</v>
      </c>
      <c r="S177" s="4" t="s">
        <v>44</v>
      </c>
      <c r="T177" s="4" t="s">
        <v>45</v>
      </c>
      <c r="U177" s="4">
        <v>0</v>
      </c>
      <c r="V177" s="4">
        <v>0</v>
      </c>
      <c r="W177" s="4">
        <v>0</v>
      </c>
      <c r="X177" s="4">
        <v>0</v>
      </c>
      <c r="Y177" s="4">
        <v>0</v>
      </c>
      <c r="Z177" s="4" t="s">
        <v>46</v>
      </c>
      <c r="AA177" s="4">
        <v>0</v>
      </c>
      <c r="AB177" s="4">
        <v>0</v>
      </c>
      <c r="AC177" s="4">
        <v>0</v>
      </c>
      <c r="AD177" s="4">
        <v>0</v>
      </c>
      <c r="AE177" s="4">
        <v>5</v>
      </c>
      <c r="AF177" s="4">
        <v>1</v>
      </c>
      <c r="AG177" s="4" t="s">
        <v>0</v>
      </c>
      <c r="AH177" s="4" t="s">
        <v>0</v>
      </c>
      <c r="AI177" s="4" t="s">
        <v>47</v>
      </c>
    </row>
    <row r="178" ht="92.4" customHeight="1" spans="1:35">
      <c r="A178" s="5" t="str">
        <f>HYPERLINK("https://www.patentics.cn/invokexml.do?sx=showpatent_cn&amp;sf=ShowPatent&amp;spn=CN110908931A&amp;sx=showpatent_cn&amp;sv=8278d494","CN110908931A")</f>
        <v>CN110908931A</v>
      </c>
      <c r="B178" s="6" t="s">
        <v>725</v>
      </c>
      <c r="D178" s="6" t="s">
        <v>726</v>
      </c>
      <c r="E178" s="6" t="s">
        <v>727</v>
      </c>
      <c r="F178" s="6" t="s">
        <v>39</v>
      </c>
      <c r="G178" s="6" t="s">
        <v>39</v>
      </c>
      <c r="H178" s="6" t="s">
        <v>40</v>
      </c>
      <c r="I178" s="6" t="s">
        <v>40</v>
      </c>
      <c r="J178" s="6" t="s">
        <v>728</v>
      </c>
      <c r="K178" s="6" t="s">
        <v>728</v>
      </c>
      <c r="L178" s="6" t="s">
        <v>724</v>
      </c>
      <c r="M178" s="6" t="s">
        <v>729</v>
      </c>
      <c r="N178" s="6" t="s">
        <v>730</v>
      </c>
      <c r="O178" s="6">
        <v>12</v>
      </c>
      <c r="P178" s="6">
        <v>1</v>
      </c>
      <c r="Q178" s="6">
        <v>12</v>
      </c>
      <c r="R178" s="6">
        <v>10</v>
      </c>
      <c r="S178" s="6" t="s">
        <v>44</v>
      </c>
      <c r="T178" s="6" t="s">
        <v>45</v>
      </c>
      <c r="U178" s="6">
        <v>0</v>
      </c>
      <c r="V178" s="6">
        <v>0</v>
      </c>
      <c r="W178" s="6">
        <v>0</v>
      </c>
      <c r="X178" s="6">
        <v>0</v>
      </c>
      <c r="Y178" s="6">
        <v>0</v>
      </c>
      <c r="Z178" s="6" t="s">
        <v>46</v>
      </c>
      <c r="AA178" s="6">
        <v>0</v>
      </c>
      <c r="AB178" s="6">
        <v>0</v>
      </c>
      <c r="AC178" s="6">
        <v>0</v>
      </c>
      <c r="AD178" s="6">
        <v>0</v>
      </c>
      <c r="AE178" s="6">
        <v>9</v>
      </c>
      <c r="AF178" s="6">
        <v>6</v>
      </c>
      <c r="AG178" s="6" t="s">
        <v>0</v>
      </c>
      <c r="AH178" s="6" t="s">
        <v>0</v>
      </c>
      <c r="AI178" s="6" t="s">
        <v>47</v>
      </c>
    </row>
    <row r="179" ht="92.4" customHeight="1" spans="1:35">
      <c r="A179" s="3" t="str">
        <f>HYPERLINK("https://www.patentics.cn/invokexml.do?sx=showpatent_cn&amp;sf=ShowPatent&amp;spn=CN110909871A&amp;sx=showpatent_cn&amp;sv=1357573c","CN110909871A")</f>
        <v>CN110909871A</v>
      </c>
      <c r="B179" s="4" t="s">
        <v>731</v>
      </c>
      <c r="D179" s="4" t="s">
        <v>732</v>
      </c>
      <c r="E179" s="4" t="s">
        <v>733</v>
      </c>
      <c r="F179" s="4" t="s">
        <v>39</v>
      </c>
      <c r="G179" s="4" t="s">
        <v>39</v>
      </c>
      <c r="H179" s="4" t="s">
        <v>40</v>
      </c>
      <c r="I179" s="4" t="s">
        <v>40</v>
      </c>
      <c r="J179" s="4" t="s">
        <v>0</v>
      </c>
      <c r="K179" s="4" t="s">
        <v>734</v>
      </c>
      <c r="L179" s="4" t="s">
        <v>724</v>
      </c>
      <c r="M179" s="4" t="s">
        <v>138</v>
      </c>
      <c r="N179" s="4" t="s">
        <v>138</v>
      </c>
      <c r="O179" s="4">
        <v>25</v>
      </c>
      <c r="P179" s="4">
        <v>8</v>
      </c>
      <c r="Q179" s="4">
        <v>9</v>
      </c>
      <c r="R179" s="4">
        <v>14</v>
      </c>
      <c r="S179" s="4" t="s">
        <v>44</v>
      </c>
      <c r="T179" s="4" t="s">
        <v>45</v>
      </c>
      <c r="U179" s="4">
        <v>0</v>
      </c>
      <c r="V179" s="4">
        <v>0</v>
      </c>
      <c r="W179" s="4">
        <v>0</v>
      </c>
      <c r="X179" s="4">
        <v>0</v>
      </c>
      <c r="Y179" s="4">
        <v>0</v>
      </c>
      <c r="Z179" s="4" t="s">
        <v>46</v>
      </c>
      <c r="AA179" s="4">
        <v>0</v>
      </c>
      <c r="AB179" s="4">
        <v>0</v>
      </c>
      <c r="AC179" s="4">
        <v>0</v>
      </c>
      <c r="AD179" s="4">
        <v>0</v>
      </c>
      <c r="AE179" s="4">
        <v>0</v>
      </c>
      <c r="AF179" s="4">
        <v>0</v>
      </c>
      <c r="AG179" s="4" t="s">
        <v>0</v>
      </c>
      <c r="AH179" s="4" t="s">
        <v>0</v>
      </c>
      <c r="AI179" s="4" t="s">
        <v>56</v>
      </c>
    </row>
    <row r="180" ht="92.4" customHeight="1" spans="1:35">
      <c r="A180" s="5" t="str">
        <f>HYPERLINK("https://www.patentics.cn/invokexml.do?sx=showpatent_cn&amp;sf=ShowPatent&amp;spn=CN110909870A&amp;sx=showpatent_cn&amp;sv=104b1dff","CN110909870A")</f>
        <v>CN110909870A</v>
      </c>
      <c r="B180" s="6" t="s">
        <v>735</v>
      </c>
      <c r="D180" s="6" t="s">
        <v>736</v>
      </c>
      <c r="E180" s="6" t="s">
        <v>737</v>
      </c>
      <c r="F180" s="6" t="s">
        <v>39</v>
      </c>
      <c r="G180" s="6" t="s">
        <v>39</v>
      </c>
      <c r="H180" s="6" t="s">
        <v>40</v>
      </c>
      <c r="I180" s="6" t="s">
        <v>40</v>
      </c>
      <c r="J180" s="6" t="s">
        <v>0</v>
      </c>
      <c r="K180" s="6" t="s">
        <v>734</v>
      </c>
      <c r="L180" s="6" t="s">
        <v>724</v>
      </c>
      <c r="M180" s="6" t="s">
        <v>331</v>
      </c>
      <c r="N180" s="6" t="s">
        <v>138</v>
      </c>
      <c r="O180" s="6">
        <v>29</v>
      </c>
      <c r="P180" s="6">
        <v>5</v>
      </c>
      <c r="Q180" s="6">
        <v>12</v>
      </c>
      <c r="R180" s="6">
        <v>21</v>
      </c>
      <c r="S180" s="6" t="s">
        <v>44</v>
      </c>
      <c r="T180" s="6" t="s">
        <v>45</v>
      </c>
      <c r="U180" s="6">
        <v>0</v>
      </c>
      <c r="V180" s="6">
        <v>0</v>
      </c>
      <c r="W180" s="6">
        <v>0</v>
      </c>
      <c r="X180" s="6">
        <v>0</v>
      </c>
      <c r="Y180" s="6">
        <v>0</v>
      </c>
      <c r="Z180" s="6" t="s">
        <v>46</v>
      </c>
      <c r="AA180" s="6">
        <v>0</v>
      </c>
      <c r="AB180" s="6">
        <v>0</v>
      </c>
      <c r="AC180" s="6">
        <v>0</v>
      </c>
      <c r="AD180" s="6">
        <v>0</v>
      </c>
      <c r="AE180" s="6">
        <v>0</v>
      </c>
      <c r="AF180" s="6">
        <v>0</v>
      </c>
      <c r="AG180" s="6" t="s">
        <v>0</v>
      </c>
      <c r="AH180" s="6" t="s">
        <v>0</v>
      </c>
      <c r="AI180" s="6" t="s">
        <v>47</v>
      </c>
    </row>
    <row r="181" ht="92.4" customHeight="1" spans="1:35">
      <c r="A181" s="3" t="str">
        <f>HYPERLINK("https://www.patentics.cn/invokexml.do?sx=showpatent_cn&amp;sf=ShowPatent&amp;spn=CN110889497A&amp;sx=showpatent_cn&amp;sv=0a0572dd","CN110889497A")</f>
        <v>CN110889497A</v>
      </c>
      <c r="B181" s="4" t="s">
        <v>738</v>
      </c>
      <c r="D181" s="4" t="s">
        <v>739</v>
      </c>
      <c r="E181" s="4" t="s">
        <v>740</v>
      </c>
      <c r="F181" s="4" t="s">
        <v>39</v>
      </c>
      <c r="G181" s="4" t="s">
        <v>39</v>
      </c>
      <c r="H181" s="4" t="s">
        <v>40</v>
      </c>
      <c r="I181" s="4" t="s">
        <v>40</v>
      </c>
      <c r="J181" s="4" t="s">
        <v>355</v>
      </c>
      <c r="K181" s="4" t="s">
        <v>741</v>
      </c>
      <c r="L181" s="4" t="s">
        <v>742</v>
      </c>
      <c r="M181" s="4" t="s">
        <v>125</v>
      </c>
      <c r="N181" s="4" t="s">
        <v>126</v>
      </c>
      <c r="O181" s="4">
        <v>11</v>
      </c>
      <c r="P181" s="4">
        <v>3</v>
      </c>
      <c r="Q181" s="4">
        <v>9</v>
      </c>
      <c r="R181" s="4">
        <v>17</v>
      </c>
      <c r="S181" s="4" t="s">
        <v>44</v>
      </c>
      <c r="T181" s="4" t="s">
        <v>45</v>
      </c>
      <c r="U181" s="4">
        <v>0</v>
      </c>
      <c r="V181" s="4">
        <v>0</v>
      </c>
      <c r="W181" s="4">
        <v>0</v>
      </c>
      <c r="X181" s="4">
        <v>0</v>
      </c>
      <c r="Y181" s="4">
        <v>0</v>
      </c>
      <c r="Z181" s="4" t="s">
        <v>46</v>
      </c>
      <c r="AA181" s="4">
        <v>0</v>
      </c>
      <c r="AB181" s="4">
        <v>0</v>
      </c>
      <c r="AC181" s="4">
        <v>0</v>
      </c>
      <c r="AD181" s="4">
        <v>0</v>
      </c>
      <c r="AE181" s="4">
        <v>5</v>
      </c>
      <c r="AF181" s="4">
        <v>1</v>
      </c>
      <c r="AG181" s="4" t="s">
        <v>0</v>
      </c>
      <c r="AH181" s="4" t="s">
        <v>0</v>
      </c>
      <c r="AI181" s="4" t="s">
        <v>47</v>
      </c>
    </row>
    <row r="182" ht="92.4" customHeight="1" spans="1:35">
      <c r="A182" s="5" t="str">
        <f>HYPERLINK("https://www.patentics.cn/invokexml.do?sx=showpatent_cn&amp;sf=ShowPatent&amp;spn=CN110889503A&amp;sx=showpatent_cn&amp;sv=5d522013","CN110889503A")</f>
        <v>CN110889503A</v>
      </c>
      <c r="B182" s="6" t="s">
        <v>743</v>
      </c>
      <c r="D182" s="6" t="s">
        <v>86</v>
      </c>
      <c r="E182" s="6" t="s">
        <v>744</v>
      </c>
      <c r="F182" s="6" t="s">
        <v>39</v>
      </c>
      <c r="G182" s="6" t="s">
        <v>39</v>
      </c>
      <c r="H182" s="6" t="s">
        <v>40</v>
      </c>
      <c r="I182" s="6" t="s">
        <v>40</v>
      </c>
      <c r="J182" s="6" t="s">
        <v>0</v>
      </c>
      <c r="K182" s="6" t="s">
        <v>745</v>
      </c>
      <c r="L182" s="6" t="s">
        <v>742</v>
      </c>
      <c r="M182" s="6" t="s">
        <v>746</v>
      </c>
      <c r="N182" s="6" t="s">
        <v>99</v>
      </c>
      <c r="O182" s="6">
        <v>10</v>
      </c>
      <c r="P182" s="6">
        <v>5</v>
      </c>
      <c r="Q182" s="6">
        <v>7</v>
      </c>
      <c r="R182" s="6">
        <v>15</v>
      </c>
      <c r="S182" s="6" t="s">
        <v>44</v>
      </c>
      <c r="T182" s="6" t="s">
        <v>45</v>
      </c>
      <c r="U182" s="6">
        <v>0</v>
      </c>
      <c r="V182" s="6">
        <v>0</v>
      </c>
      <c r="W182" s="6">
        <v>0</v>
      </c>
      <c r="X182" s="6">
        <v>0</v>
      </c>
      <c r="Y182" s="6">
        <v>0</v>
      </c>
      <c r="Z182" s="6" t="s">
        <v>46</v>
      </c>
      <c r="AA182" s="6">
        <v>0</v>
      </c>
      <c r="AB182" s="6">
        <v>0</v>
      </c>
      <c r="AC182" s="6">
        <v>0</v>
      </c>
      <c r="AD182" s="6">
        <v>0</v>
      </c>
      <c r="AE182" s="6">
        <v>0</v>
      </c>
      <c r="AF182" s="6">
        <v>0</v>
      </c>
      <c r="AG182" s="6" t="s">
        <v>0</v>
      </c>
      <c r="AH182" s="6" t="s">
        <v>0</v>
      </c>
      <c r="AI182" s="6" t="s">
        <v>47</v>
      </c>
    </row>
    <row r="183" ht="92.4" customHeight="1" spans="1:35">
      <c r="A183" s="3" t="str">
        <f>HYPERLINK("https://www.patentics.cn/invokexml.do?sx=showpatent_cn&amp;sf=ShowPatent&amp;spn=CN110874643A&amp;sx=showpatent_cn&amp;sv=5a48851f","CN110874643A")</f>
        <v>CN110874643A</v>
      </c>
      <c r="B183" s="4" t="s">
        <v>747</v>
      </c>
      <c r="D183" s="4" t="s">
        <v>748</v>
      </c>
      <c r="E183" s="4" t="s">
        <v>749</v>
      </c>
      <c r="F183" s="4" t="s">
        <v>39</v>
      </c>
      <c r="G183" s="4" t="s">
        <v>39</v>
      </c>
      <c r="H183" s="4" t="s">
        <v>40</v>
      </c>
      <c r="I183" s="4" t="s">
        <v>40</v>
      </c>
      <c r="J183" s="4" t="s">
        <v>0</v>
      </c>
      <c r="K183" s="4" t="s">
        <v>750</v>
      </c>
      <c r="L183" s="4" t="s">
        <v>751</v>
      </c>
      <c r="M183" s="4" t="s">
        <v>752</v>
      </c>
      <c r="N183" s="4" t="s">
        <v>68</v>
      </c>
      <c r="O183" s="4">
        <v>14</v>
      </c>
      <c r="P183" s="4">
        <v>5</v>
      </c>
      <c r="Q183" s="4">
        <v>10</v>
      </c>
      <c r="R183" s="4">
        <v>10</v>
      </c>
      <c r="S183" s="4" t="s">
        <v>44</v>
      </c>
      <c r="T183" s="4" t="s">
        <v>45</v>
      </c>
      <c r="U183" s="4">
        <v>0</v>
      </c>
      <c r="V183" s="4">
        <v>0</v>
      </c>
      <c r="W183" s="4">
        <v>0</v>
      </c>
      <c r="X183" s="4">
        <v>0</v>
      </c>
      <c r="Y183" s="4">
        <v>0</v>
      </c>
      <c r="Z183" s="4" t="s">
        <v>46</v>
      </c>
      <c r="AA183" s="4">
        <v>0</v>
      </c>
      <c r="AB183" s="4">
        <v>0</v>
      </c>
      <c r="AC183" s="4">
        <v>0</v>
      </c>
      <c r="AD183" s="4">
        <v>0</v>
      </c>
      <c r="AE183" s="4">
        <v>0</v>
      </c>
      <c r="AF183" s="4">
        <v>0</v>
      </c>
      <c r="AG183" s="4" t="s">
        <v>0</v>
      </c>
      <c r="AH183" s="4" t="s">
        <v>0</v>
      </c>
      <c r="AI183" s="4" t="s">
        <v>56</v>
      </c>
    </row>
    <row r="184" ht="92.4" customHeight="1" spans="1:35">
      <c r="A184" s="5" t="str">
        <f>HYPERLINK("https://www.patentics.cn/invokexml.do?sx=showpatent_cn&amp;sf=ShowPatent&amp;spn=CN110866603A&amp;sx=showpatent_cn&amp;sv=ffc6558d","CN110866603A")</f>
        <v>CN110866603A</v>
      </c>
      <c r="B184" s="6" t="s">
        <v>753</v>
      </c>
      <c r="D184" s="6" t="s">
        <v>754</v>
      </c>
      <c r="E184" s="6" t="s">
        <v>755</v>
      </c>
      <c r="F184" s="6" t="s">
        <v>39</v>
      </c>
      <c r="G184" s="6" t="s">
        <v>39</v>
      </c>
      <c r="H184" s="6" t="s">
        <v>40</v>
      </c>
      <c r="I184" s="6" t="s">
        <v>40</v>
      </c>
      <c r="J184" s="6" t="s">
        <v>355</v>
      </c>
      <c r="K184" s="6" t="s">
        <v>589</v>
      </c>
      <c r="L184" s="6" t="s">
        <v>756</v>
      </c>
      <c r="M184" s="6" t="s">
        <v>99</v>
      </c>
      <c r="N184" s="6" t="s">
        <v>99</v>
      </c>
      <c r="O184" s="6">
        <v>10</v>
      </c>
      <c r="P184" s="6">
        <v>2</v>
      </c>
      <c r="Q184" s="6">
        <v>9</v>
      </c>
      <c r="R184" s="6">
        <v>8</v>
      </c>
      <c r="S184" s="6" t="s">
        <v>44</v>
      </c>
      <c r="T184" s="6" t="s">
        <v>45</v>
      </c>
      <c r="U184" s="6">
        <v>0</v>
      </c>
      <c r="V184" s="6">
        <v>0</v>
      </c>
      <c r="W184" s="6">
        <v>0</v>
      </c>
      <c r="X184" s="6">
        <v>0</v>
      </c>
      <c r="Y184" s="6">
        <v>0</v>
      </c>
      <c r="Z184" s="6" t="s">
        <v>46</v>
      </c>
      <c r="AA184" s="6">
        <v>0</v>
      </c>
      <c r="AB184" s="6">
        <v>0</v>
      </c>
      <c r="AC184" s="6">
        <v>0</v>
      </c>
      <c r="AD184" s="6">
        <v>0</v>
      </c>
      <c r="AE184" s="6">
        <v>1</v>
      </c>
      <c r="AF184" s="6">
        <v>1</v>
      </c>
      <c r="AG184" s="6" t="s">
        <v>0</v>
      </c>
      <c r="AH184" s="6" t="s">
        <v>0</v>
      </c>
      <c r="AI184" s="6" t="s">
        <v>47</v>
      </c>
    </row>
    <row r="185" ht="92.4" customHeight="1" spans="1:35">
      <c r="A185" s="3" t="str">
        <f>HYPERLINK("https://www.patentics.cn/invokexml.do?sx=showpatent_cn&amp;sf=ShowPatent&amp;spn=CN110865296A&amp;sx=showpatent_cn&amp;sv=94a3493f","CN110865296A")</f>
        <v>CN110865296A</v>
      </c>
      <c r="B185" s="4" t="s">
        <v>757</v>
      </c>
      <c r="D185" s="4" t="s">
        <v>106</v>
      </c>
      <c r="E185" s="4" t="s">
        <v>758</v>
      </c>
      <c r="F185" s="4" t="s">
        <v>39</v>
      </c>
      <c r="G185" s="4" t="s">
        <v>39</v>
      </c>
      <c r="H185" s="4" t="s">
        <v>40</v>
      </c>
      <c r="I185" s="4" t="s">
        <v>40</v>
      </c>
      <c r="J185" s="4" t="s">
        <v>0</v>
      </c>
      <c r="K185" s="4" t="s">
        <v>759</v>
      </c>
      <c r="L185" s="4" t="s">
        <v>756</v>
      </c>
      <c r="M185" s="4" t="s">
        <v>314</v>
      </c>
      <c r="N185" s="4" t="s">
        <v>314</v>
      </c>
      <c r="O185" s="4">
        <v>15</v>
      </c>
      <c r="P185" s="4">
        <v>4</v>
      </c>
      <c r="Q185" s="4">
        <v>9</v>
      </c>
      <c r="R185" s="4">
        <v>8</v>
      </c>
      <c r="S185" s="4" t="s">
        <v>44</v>
      </c>
      <c r="T185" s="4" t="s">
        <v>45</v>
      </c>
      <c r="U185" s="4">
        <v>0</v>
      </c>
      <c r="V185" s="4">
        <v>0</v>
      </c>
      <c r="W185" s="4">
        <v>0</v>
      </c>
      <c r="X185" s="4">
        <v>0</v>
      </c>
      <c r="Y185" s="4">
        <v>0</v>
      </c>
      <c r="Z185" s="4" t="s">
        <v>46</v>
      </c>
      <c r="AA185" s="4">
        <v>0</v>
      </c>
      <c r="AB185" s="4">
        <v>0</v>
      </c>
      <c r="AC185" s="4">
        <v>0</v>
      </c>
      <c r="AD185" s="4">
        <v>0</v>
      </c>
      <c r="AE185" s="4">
        <v>0</v>
      </c>
      <c r="AF185" s="4">
        <v>0</v>
      </c>
      <c r="AG185" s="4" t="s">
        <v>0</v>
      </c>
      <c r="AH185" s="4" t="s">
        <v>0</v>
      </c>
      <c r="AI185" s="4" t="s">
        <v>47</v>
      </c>
    </row>
    <row r="186" ht="92.4" customHeight="1" spans="1:35">
      <c r="A186" s="5" t="str">
        <f>HYPERLINK("https://www.patentics.cn/invokexml.do?sx=showpatent_cn&amp;sf=ShowPatent&amp;spn=CN110865792A&amp;sx=showpatent_cn&amp;sv=75b2eb93","CN110865792A")</f>
        <v>CN110865792A</v>
      </c>
      <c r="B186" s="6" t="s">
        <v>760</v>
      </c>
      <c r="D186" s="6" t="s">
        <v>761</v>
      </c>
      <c r="E186" s="6" t="s">
        <v>762</v>
      </c>
      <c r="F186" s="6" t="s">
        <v>39</v>
      </c>
      <c r="G186" s="6" t="s">
        <v>39</v>
      </c>
      <c r="H186" s="6" t="s">
        <v>40</v>
      </c>
      <c r="I186" s="6" t="s">
        <v>40</v>
      </c>
      <c r="J186" s="6" t="s">
        <v>763</v>
      </c>
      <c r="K186" s="6" t="s">
        <v>763</v>
      </c>
      <c r="L186" s="6" t="s">
        <v>756</v>
      </c>
      <c r="M186" s="6" t="s">
        <v>764</v>
      </c>
      <c r="N186" s="6" t="s">
        <v>765</v>
      </c>
      <c r="O186" s="6">
        <v>21</v>
      </c>
      <c r="P186" s="6">
        <v>4</v>
      </c>
      <c r="Q186" s="6">
        <v>11</v>
      </c>
      <c r="R186" s="6">
        <v>8</v>
      </c>
      <c r="S186" s="6" t="s">
        <v>44</v>
      </c>
      <c r="T186" s="6" t="s">
        <v>45</v>
      </c>
      <c r="U186" s="6">
        <v>0</v>
      </c>
      <c r="V186" s="6">
        <v>0</v>
      </c>
      <c r="W186" s="6">
        <v>0</v>
      </c>
      <c r="X186" s="6">
        <v>0</v>
      </c>
      <c r="Y186" s="6">
        <v>0</v>
      </c>
      <c r="Z186" s="6" t="s">
        <v>46</v>
      </c>
      <c r="AA186" s="6">
        <v>0</v>
      </c>
      <c r="AB186" s="6">
        <v>0</v>
      </c>
      <c r="AC186" s="6">
        <v>0</v>
      </c>
      <c r="AD186" s="6">
        <v>0</v>
      </c>
      <c r="AE186" s="6">
        <v>5</v>
      </c>
      <c r="AF186" s="6">
        <v>5</v>
      </c>
      <c r="AG186" s="6" t="s">
        <v>0</v>
      </c>
      <c r="AH186" s="6" t="s">
        <v>0</v>
      </c>
      <c r="AI186" s="6" t="s">
        <v>56</v>
      </c>
    </row>
    <row r="187" ht="92.4" customHeight="1" spans="1:35">
      <c r="A187" s="3" t="str">
        <f>HYPERLINK("https://www.patentics.cn/invokexml.do?sx=showpatent_cn&amp;sf=ShowPatent&amp;spn=CN110865950A&amp;sx=showpatent_cn&amp;sv=0a3df58f","CN110865950A")</f>
        <v>CN110865950A</v>
      </c>
      <c r="B187" s="4" t="s">
        <v>766</v>
      </c>
      <c r="D187" s="4" t="s">
        <v>761</v>
      </c>
      <c r="E187" s="4" t="s">
        <v>767</v>
      </c>
      <c r="F187" s="4" t="s">
        <v>39</v>
      </c>
      <c r="G187" s="4" t="s">
        <v>39</v>
      </c>
      <c r="H187" s="4" t="s">
        <v>40</v>
      </c>
      <c r="I187" s="4" t="s">
        <v>40</v>
      </c>
      <c r="J187" s="4" t="s">
        <v>763</v>
      </c>
      <c r="K187" s="4" t="s">
        <v>763</v>
      </c>
      <c r="L187" s="4" t="s">
        <v>756</v>
      </c>
      <c r="M187" s="4" t="s">
        <v>768</v>
      </c>
      <c r="N187" s="4" t="s">
        <v>768</v>
      </c>
      <c r="O187" s="4">
        <v>20</v>
      </c>
      <c r="P187" s="4">
        <v>4</v>
      </c>
      <c r="Q187" s="4">
        <v>11</v>
      </c>
      <c r="R187" s="4">
        <v>7</v>
      </c>
      <c r="S187" s="4" t="s">
        <v>44</v>
      </c>
      <c r="T187" s="4" t="s">
        <v>45</v>
      </c>
      <c r="U187" s="4">
        <v>0</v>
      </c>
      <c r="V187" s="4">
        <v>0</v>
      </c>
      <c r="W187" s="4">
        <v>0</v>
      </c>
      <c r="X187" s="4">
        <v>0</v>
      </c>
      <c r="Y187" s="4">
        <v>0</v>
      </c>
      <c r="Z187" s="4" t="s">
        <v>46</v>
      </c>
      <c r="AA187" s="4">
        <v>0</v>
      </c>
      <c r="AB187" s="4">
        <v>0</v>
      </c>
      <c r="AC187" s="4">
        <v>0</v>
      </c>
      <c r="AD187" s="4">
        <v>0</v>
      </c>
      <c r="AE187" s="4">
        <v>5</v>
      </c>
      <c r="AF187" s="4">
        <v>5</v>
      </c>
      <c r="AG187" s="4" t="s">
        <v>0</v>
      </c>
      <c r="AH187" s="4" t="s">
        <v>0</v>
      </c>
      <c r="AI187" s="4" t="s">
        <v>56</v>
      </c>
    </row>
    <row r="188" ht="92.4" customHeight="1" spans="1:35">
      <c r="A188" s="5" t="str">
        <f>HYPERLINK("https://www.patentics.cn/invokexml.do?sx=showpatent_cn&amp;sf=ShowPatent&amp;spn=CN110851787A&amp;sx=showpatent_cn&amp;sv=f39d82ab","CN110851787A")</f>
        <v>CN110851787A</v>
      </c>
      <c r="B188" s="6" t="s">
        <v>769</v>
      </c>
      <c r="D188" s="6" t="s">
        <v>770</v>
      </c>
      <c r="E188" s="6" t="s">
        <v>771</v>
      </c>
      <c r="F188" s="6" t="s">
        <v>39</v>
      </c>
      <c r="G188" s="6" t="s">
        <v>39</v>
      </c>
      <c r="H188" s="6" t="s">
        <v>40</v>
      </c>
      <c r="I188" s="6" t="s">
        <v>40</v>
      </c>
      <c r="J188" s="6" t="s">
        <v>514</v>
      </c>
      <c r="K188" s="6" t="s">
        <v>514</v>
      </c>
      <c r="L188" s="6" t="s">
        <v>772</v>
      </c>
      <c r="M188" s="6" t="s">
        <v>600</v>
      </c>
      <c r="N188" s="6" t="s">
        <v>600</v>
      </c>
      <c r="O188" s="6">
        <v>20</v>
      </c>
      <c r="P188" s="6">
        <v>7</v>
      </c>
      <c r="Q188" s="6">
        <v>5</v>
      </c>
      <c r="R188" s="6">
        <v>26</v>
      </c>
      <c r="S188" s="6" t="s">
        <v>44</v>
      </c>
      <c r="T188" s="6" t="s">
        <v>45</v>
      </c>
      <c r="U188" s="6">
        <v>0</v>
      </c>
      <c r="V188" s="6">
        <v>0</v>
      </c>
      <c r="W188" s="6">
        <v>0</v>
      </c>
      <c r="X188" s="6">
        <v>0</v>
      </c>
      <c r="Y188" s="6">
        <v>0</v>
      </c>
      <c r="Z188" s="6" t="s">
        <v>46</v>
      </c>
      <c r="AA188" s="6">
        <v>0</v>
      </c>
      <c r="AB188" s="6">
        <v>0</v>
      </c>
      <c r="AC188" s="6">
        <v>0</v>
      </c>
      <c r="AD188" s="6">
        <v>0</v>
      </c>
      <c r="AE188" s="6">
        <v>1</v>
      </c>
      <c r="AF188" s="6">
        <v>1</v>
      </c>
      <c r="AG188" s="6" t="s">
        <v>0</v>
      </c>
      <c r="AH188" s="6" t="s">
        <v>0</v>
      </c>
      <c r="AI188" s="6" t="s">
        <v>56</v>
      </c>
    </row>
    <row r="189" ht="92.4" customHeight="1" spans="1:35">
      <c r="A189" s="3" t="str">
        <f>HYPERLINK("https://www.patentics.cn/invokexml.do?sx=showpatent_cn&amp;sf=ShowPatent&amp;spn=CN110837720A&amp;sx=showpatent_cn&amp;sv=aebd87ef","CN110837720A")</f>
        <v>CN110837720A</v>
      </c>
      <c r="B189" s="4" t="s">
        <v>773</v>
      </c>
      <c r="D189" s="4" t="s">
        <v>774</v>
      </c>
      <c r="E189" s="4" t="s">
        <v>775</v>
      </c>
      <c r="F189" s="4" t="s">
        <v>39</v>
      </c>
      <c r="G189" s="4" t="s">
        <v>39</v>
      </c>
      <c r="H189" s="4" t="s">
        <v>40</v>
      </c>
      <c r="I189" s="4" t="s">
        <v>40</v>
      </c>
      <c r="J189" s="4" t="s">
        <v>0</v>
      </c>
      <c r="K189" s="4" t="s">
        <v>776</v>
      </c>
      <c r="L189" s="4" t="s">
        <v>777</v>
      </c>
      <c r="M189" s="4" t="s">
        <v>778</v>
      </c>
      <c r="N189" s="4" t="s">
        <v>778</v>
      </c>
      <c r="O189" s="4">
        <v>13</v>
      </c>
      <c r="P189" s="4">
        <v>4</v>
      </c>
      <c r="Q189" s="4">
        <v>9</v>
      </c>
      <c r="R189" s="4">
        <v>6</v>
      </c>
      <c r="S189" s="4" t="s">
        <v>44</v>
      </c>
      <c r="T189" s="4" t="s">
        <v>45</v>
      </c>
      <c r="U189" s="4">
        <v>0</v>
      </c>
      <c r="V189" s="4">
        <v>0</v>
      </c>
      <c r="W189" s="4">
        <v>0</v>
      </c>
      <c r="X189" s="4">
        <v>0</v>
      </c>
      <c r="Y189" s="4">
        <v>0</v>
      </c>
      <c r="Z189" s="4" t="s">
        <v>46</v>
      </c>
      <c r="AA189" s="4">
        <v>0</v>
      </c>
      <c r="AB189" s="4">
        <v>0</v>
      </c>
      <c r="AC189" s="4">
        <v>0</v>
      </c>
      <c r="AD189" s="4">
        <v>0</v>
      </c>
      <c r="AE189" s="4">
        <v>0</v>
      </c>
      <c r="AF189" s="4">
        <v>0</v>
      </c>
      <c r="AG189" s="4" t="s">
        <v>0</v>
      </c>
      <c r="AH189" s="4" t="s">
        <v>0</v>
      </c>
      <c r="AI189" s="4" t="s">
        <v>56</v>
      </c>
    </row>
    <row r="190" ht="92.4" customHeight="1" spans="1:35">
      <c r="A190" s="5" t="str">
        <f>HYPERLINK("https://www.patentics.cn/invokexml.do?sx=showpatent_cn&amp;sf=ShowPatent&amp;spn=CN110826704A&amp;sx=showpatent_cn&amp;sv=f0449c08","CN110826704A")</f>
        <v>CN110826704A</v>
      </c>
      <c r="B190" s="6" t="s">
        <v>779</v>
      </c>
      <c r="D190" s="6" t="s">
        <v>780</v>
      </c>
      <c r="E190" s="6" t="s">
        <v>781</v>
      </c>
      <c r="F190" s="6" t="s">
        <v>39</v>
      </c>
      <c r="G190" s="6" t="s">
        <v>39</v>
      </c>
      <c r="H190" s="6" t="s">
        <v>40</v>
      </c>
      <c r="I190" s="6" t="s">
        <v>40</v>
      </c>
      <c r="J190" s="6" t="s">
        <v>518</v>
      </c>
      <c r="K190" s="6" t="s">
        <v>518</v>
      </c>
      <c r="L190" s="6" t="s">
        <v>782</v>
      </c>
      <c r="M190" s="6" t="s">
        <v>125</v>
      </c>
      <c r="N190" s="6" t="s">
        <v>126</v>
      </c>
      <c r="O190" s="6">
        <v>13</v>
      </c>
      <c r="P190" s="6">
        <v>2</v>
      </c>
      <c r="Q190" s="6">
        <v>0</v>
      </c>
      <c r="R190" s="6">
        <v>11</v>
      </c>
      <c r="S190" s="6" t="s">
        <v>44</v>
      </c>
      <c r="T190" s="6" t="s">
        <v>45</v>
      </c>
      <c r="U190" s="6">
        <v>0</v>
      </c>
      <c r="V190" s="6">
        <v>0</v>
      </c>
      <c r="W190" s="6">
        <v>0</v>
      </c>
      <c r="X190" s="6">
        <v>0</v>
      </c>
      <c r="Y190" s="6">
        <v>0</v>
      </c>
      <c r="Z190" s="6" t="s">
        <v>46</v>
      </c>
      <c r="AA190" s="6">
        <v>0</v>
      </c>
      <c r="AB190" s="6">
        <v>0</v>
      </c>
      <c r="AC190" s="6">
        <v>0</v>
      </c>
      <c r="AD190" s="6">
        <v>0</v>
      </c>
      <c r="AE190" s="6">
        <v>1</v>
      </c>
      <c r="AF190" s="6">
        <v>1</v>
      </c>
      <c r="AG190" s="6" t="s">
        <v>0</v>
      </c>
      <c r="AH190" s="6" t="s">
        <v>0</v>
      </c>
      <c r="AI190" s="6" t="s">
        <v>56</v>
      </c>
    </row>
    <row r="191" ht="92.4" customHeight="1" spans="1:35">
      <c r="A191" s="3" t="str">
        <f>HYPERLINK("https://www.patentics.cn/invokexml.do?sx=showpatent_cn&amp;sf=ShowPatent&amp;spn=CN110826712A&amp;sx=showpatent_cn&amp;sv=68d2ca63","CN110826712A")</f>
        <v>CN110826712A</v>
      </c>
      <c r="B191" s="4" t="s">
        <v>783</v>
      </c>
      <c r="D191" s="4" t="s">
        <v>606</v>
      </c>
      <c r="E191" s="4" t="s">
        <v>607</v>
      </c>
      <c r="F191" s="4" t="s">
        <v>39</v>
      </c>
      <c r="G191" s="4" t="s">
        <v>39</v>
      </c>
      <c r="H191" s="4" t="s">
        <v>40</v>
      </c>
      <c r="I191" s="4" t="s">
        <v>40</v>
      </c>
      <c r="J191" s="4" t="s">
        <v>525</v>
      </c>
      <c r="K191" s="4" t="s">
        <v>525</v>
      </c>
      <c r="L191" s="4" t="s">
        <v>782</v>
      </c>
      <c r="M191" s="4" t="s">
        <v>138</v>
      </c>
      <c r="N191" s="4" t="s">
        <v>138</v>
      </c>
      <c r="O191" s="4">
        <v>10</v>
      </c>
      <c r="P191" s="4">
        <v>3</v>
      </c>
      <c r="Q191" s="4">
        <v>0</v>
      </c>
      <c r="R191" s="4">
        <v>21</v>
      </c>
      <c r="S191" s="4" t="s">
        <v>44</v>
      </c>
      <c r="T191" s="4" t="s">
        <v>45</v>
      </c>
      <c r="U191" s="4">
        <v>0</v>
      </c>
      <c r="V191" s="4">
        <v>0</v>
      </c>
      <c r="W191" s="4">
        <v>0</v>
      </c>
      <c r="X191" s="4">
        <v>0</v>
      </c>
      <c r="Y191" s="4">
        <v>0</v>
      </c>
      <c r="Z191" s="4" t="s">
        <v>46</v>
      </c>
      <c r="AA191" s="4">
        <v>0</v>
      </c>
      <c r="AB191" s="4">
        <v>0</v>
      </c>
      <c r="AC191" s="4">
        <v>0</v>
      </c>
      <c r="AD191" s="4">
        <v>0</v>
      </c>
      <c r="AE191" s="4">
        <v>5</v>
      </c>
      <c r="AF191" s="4">
        <v>1</v>
      </c>
      <c r="AG191" s="4" t="s">
        <v>0</v>
      </c>
      <c r="AH191" s="4" t="s">
        <v>0</v>
      </c>
      <c r="AI191" s="4" t="s">
        <v>47</v>
      </c>
    </row>
    <row r="192" ht="92.4" customHeight="1" spans="1:35">
      <c r="A192" s="5" t="str">
        <f>HYPERLINK("https://www.patentics.cn/invokexml.do?sx=showpatent_cn&amp;sf=ShowPatent&amp;spn=CN110801216A&amp;sx=showpatent_cn&amp;sv=e0340685","CN110801216A")</f>
        <v>CN110801216A</v>
      </c>
      <c r="B192" s="6" t="s">
        <v>784</v>
      </c>
      <c r="D192" s="6" t="s">
        <v>785</v>
      </c>
      <c r="E192" s="6" t="s">
        <v>786</v>
      </c>
      <c r="F192" s="6" t="s">
        <v>39</v>
      </c>
      <c r="G192" s="6" t="s">
        <v>39</v>
      </c>
      <c r="H192" s="6" t="s">
        <v>40</v>
      </c>
      <c r="I192" s="6" t="s">
        <v>40</v>
      </c>
      <c r="J192" s="6" t="s">
        <v>787</v>
      </c>
      <c r="K192" s="6" t="s">
        <v>787</v>
      </c>
      <c r="L192" s="6" t="s">
        <v>788</v>
      </c>
      <c r="M192" s="6" t="s">
        <v>789</v>
      </c>
      <c r="N192" s="6" t="s">
        <v>790</v>
      </c>
      <c r="O192" s="6">
        <v>10</v>
      </c>
      <c r="P192" s="6">
        <v>3</v>
      </c>
      <c r="Q192" s="6">
        <v>5</v>
      </c>
      <c r="R192" s="6">
        <v>22</v>
      </c>
      <c r="S192" s="6" t="s">
        <v>44</v>
      </c>
      <c r="T192" s="6" t="s">
        <v>45</v>
      </c>
      <c r="U192" s="6">
        <v>0</v>
      </c>
      <c r="V192" s="6">
        <v>0</v>
      </c>
      <c r="W192" s="6">
        <v>0</v>
      </c>
      <c r="X192" s="6">
        <v>0</v>
      </c>
      <c r="Y192" s="6">
        <v>0</v>
      </c>
      <c r="Z192" s="6" t="s">
        <v>46</v>
      </c>
      <c r="AA192" s="6">
        <v>0</v>
      </c>
      <c r="AB192" s="6">
        <v>0</v>
      </c>
      <c r="AC192" s="6">
        <v>0</v>
      </c>
      <c r="AD192" s="6">
        <v>0</v>
      </c>
      <c r="AE192" s="6">
        <v>1</v>
      </c>
      <c r="AF192" s="6">
        <v>1</v>
      </c>
      <c r="AG192" s="6" t="s">
        <v>0</v>
      </c>
      <c r="AH192" s="6" t="s">
        <v>0</v>
      </c>
      <c r="AI192" s="6" t="s">
        <v>56</v>
      </c>
    </row>
    <row r="193" ht="92.4" customHeight="1" spans="1:35">
      <c r="A193" s="3" t="str">
        <f>HYPERLINK("https://www.patentics.cn/invokexml.do?sx=showpatent_cn&amp;sf=ShowPatent&amp;spn=CN110795226A&amp;sx=showpatent_cn&amp;sv=18eccd36","CN110795226A")</f>
        <v>CN110795226A</v>
      </c>
      <c r="B193" s="4" t="s">
        <v>791</v>
      </c>
      <c r="D193" s="4" t="s">
        <v>792</v>
      </c>
      <c r="E193" s="4" t="s">
        <v>793</v>
      </c>
      <c r="F193" s="4" t="s">
        <v>39</v>
      </c>
      <c r="G193" s="4" t="s">
        <v>39</v>
      </c>
      <c r="H193" s="4" t="s">
        <v>40</v>
      </c>
      <c r="I193" s="4" t="s">
        <v>40</v>
      </c>
      <c r="J193" s="4" t="s">
        <v>794</v>
      </c>
      <c r="K193" s="4" t="s">
        <v>794</v>
      </c>
      <c r="L193" s="4" t="s">
        <v>795</v>
      </c>
      <c r="M193" s="4" t="s">
        <v>796</v>
      </c>
      <c r="N193" s="4" t="s">
        <v>479</v>
      </c>
      <c r="O193" s="4">
        <v>10</v>
      </c>
      <c r="P193" s="4">
        <v>3</v>
      </c>
      <c r="Q193" s="4">
        <v>8</v>
      </c>
      <c r="R193" s="4">
        <v>22</v>
      </c>
      <c r="S193" s="4" t="s">
        <v>44</v>
      </c>
      <c r="T193" s="4" t="s">
        <v>45</v>
      </c>
      <c r="U193" s="4">
        <v>0</v>
      </c>
      <c r="V193" s="4">
        <v>0</v>
      </c>
      <c r="W193" s="4">
        <v>0</v>
      </c>
      <c r="X193" s="4">
        <v>0</v>
      </c>
      <c r="Y193" s="4">
        <v>0</v>
      </c>
      <c r="Z193" s="4" t="s">
        <v>46</v>
      </c>
      <c r="AA193" s="4">
        <v>0</v>
      </c>
      <c r="AB193" s="4">
        <v>0</v>
      </c>
      <c r="AC193" s="4">
        <v>0</v>
      </c>
      <c r="AD193" s="4">
        <v>0</v>
      </c>
      <c r="AE193" s="4">
        <v>1</v>
      </c>
      <c r="AF193" s="4">
        <v>1</v>
      </c>
      <c r="AG193" s="4" t="s">
        <v>0</v>
      </c>
      <c r="AH193" s="4" t="s">
        <v>0</v>
      </c>
      <c r="AI193" s="4" t="s">
        <v>56</v>
      </c>
    </row>
    <row r="194" ht="92.4" customHeight="1" spans="1:35">
      <c r="A194" s="5" t="str">
        <f>HYPERLINK("https://www.patentics.cn/invokexml.do?sx=showpatent_cn&amp;sf=ShowPatent&amp;spn=CN110796580A&amp;sx=showpatent_cn&amp;sv=b7b485e5","CN110796580A")</f>
        <v>CN110796580A</v>
      </c>
      <c r="B194" s="6" t="s">
        <v>797</v>
      </c>
      <c r="D194" s="6" t="s">
        <v>798</v>
      </c>
      <c r="E194" s="6" t="s">
        <v>799</v>
      </c>
      <c r="F194" s="6" t="s">
        <v>39</v>
      </c>
      <c r="G194" s="6" t="s">
        <v>39</v>
      </c>
      <c r="H194" s="6" t="s">
        <v>40</v>
      </c>
      <c r="I194" s="6" t="s">
        <v>40</v>
      </c>
      <c r="J194" s="6" t="s">
        <v>794</v>
      </c>
      <c r="K194" s="6" t="s">
        <v>794</v>
      </c>
      <c r="L194" s="6" t="s">
        <v>795</v>
      </c>
      <c r="M194" s="6" t="s">
        <v>800</v>
      </c>
      <c r="N194" s="6" t="s">
        <v>801</v>
      </c>
      <c r="O194" s="6">
        <v>17</v>
      </c>
      <c r="P194" s="6">
        <v>5</v>
      </c>
      <c r="Q194" s="6">
        <v>8</v>
      </c>
      <c r="R194" s="6">
        <v>15</v>
      </c>
      <c r="S194" s="6" t="s">
        <v>44</v>
      </c>
      <c r="T194" s="6" t="s">
        <v>45</v>
      </c>
      <c r="U194" s="6">
        <v>0</v>
      </c>
      <c r="V194" s="6">
        <v>0</v>
      </c>
      <c r="W194" s="6">
        <v>0</v>
      </c>
      <c r="X194" s="6">
        <v>0</v>
      </c>
      <c r="Y194" s="6">
        <v>0</v>
      </c>
      <c r="Z194" s="6" t="s">
        <v>46</v>
      </c>
      <c r="AA194" s="6">
        <v>0</v>
      </c>
      <c r="AB194" s="6">
        <v>0</v>
      </c>
      <c r="AC194" s="6">
        <v>0</v>
      </c>
      <c r="AD194" s="6">
        <v>0</v>
      </c>
      <c r="AE194" s="6">
        <v>1</v>
      </c>
      <c r="AF194" s="6">
        <v>1</v>
      </c>
      <c r="AG194" s="6" t="s">
        <v>0</v>
      </c>
      <c r="AH194" s="6" t="s">
        <v>0</v>
      </c>
      <c r="AI194" s="6" t="s">
        <v>56</v>
      </c>
    </row>
    <row r="195" ht="92.4" customHeight="1" spans="1:35">
      <c r="A195" s="3" t="str">
        <f>HYPERLINK("https://www.patentics.cn/invokexml.do?sx=showpatent_cn&amp;sf=ShowPatent&amp;spn=CN110765028A&amp;sx=showpatent_cn&amp;sv=c6edc41e","CN110765028A")</f>
        <v>CN110765028A</v>
      </c>
      <c r="B195" s="4" t="s">
        <v>802</v>
      </c>
      <c r="D195" s="4" t="s">
        <v>803</v>
      </c>
      <c r="E195" s="4" t="s">
        <v>804</v>
      </c>
      <c r="F195" s="4" t="s">
        <v>39</v>
      </c>
      <c r="G195" s="4" t="s">
        <v>39</v>
      </c>
      <c r="H195" s="4" t="s">
        <v>40</v>
      </c>
      <c r="I195" s="4" t="s">
        <v>40</v>
      </c>
      <c r="J195" s="4" t="s">
        <v>805</v>
      </c>
      <c r="K195" s="4" t="s">
        <v>805</v>
      </c>
      <c r="L195" s="4" t="s">
        <v>806</v>
      </c>
      <c r="M195" s="4" t="s">
        <v>807</v>
      </c>
      <c r="N195" s="4" t="s">
        <v>302</v>
      </c>
      <c r="O195" s="4">
        <v>14</v>
      </c>
      <c r="P195" s="4">
        <v>4</v>
      </c>
      <c r="Q195" s="4">
        <v>1</v>
      </c>
      <c r="R195" s="4">
        <v>15</v>
      </c>
      <c r="S195" s="4" t="s">
        <v>44</v>
      </c>
      <c r="T195" s="4" t="s">
        <v>45</v>
      </c>
      <c r="U195" s="4">
        <v>0</v>
      </c>
      <c r="V195" s="4">
        <v>0</v>
      </c>
      <c r="W195" s="4">
        <v>0</v>
      </c>
      <c r="X195" s="4">
        <v>0</v>
      </c>
      <c r="Y195" s="4">
        <v>0</v>
      </c>
      <c r="Z195" s="4" t="s">
        <v>46</v>
      </c>
      <c r="AA195" s="4">
        <v>0</v>
      </c>
      <c r="AB195" s="4">
        <v>0</v>
      </c>
      <c r="AC195" s="4">
        <v>0</v>
      </c>
      <c r="AD195" s="4">
        <v>0</v>
      </c>
      <c r="AE195" s="4">
        <v>1</v>
      </c>
      <c r="AF195" s="4">
        <v>1</v>
      </c>
      <c r="AG195" s="4" t="s">
        <v>0</v>
      </c>
      <c r="AH195" s="4" t="s">
        <v>0</v>
      </c>
      <c r="AI195" s="4" t="s">
        <v>56</v>
      </c>
    </row>
    <row r="196" ht="92.4" customHeight="1" spans="1:35">
      <c r="A196" s="5" t="str">
        <f>HYPERLINK("https://www.patentics.cn/invokexml.do?sx=showpatent_cn&amp;sf=ShowPatent&amp;spn=CN110766146A&amp;sx=showpatent_cn&amp;sv=5b1dc3f3","CN110766146A")</f>
        <v>CN110766146A</v>
      </c>
      <c r="B196" s="6" t="s">
        <v>808</v>
      </c>
      <c r="D196" s="6" t="s">
        <v>739</v>
      </c>
      <c r="E196" s="6" t="s">
        <v>809</v>
      </c>
      <c r="F196" s="6" t="s">
        <v>39</v>
      </c>
      <c r="G196" s="6" t="s">
        <v>39</v>
      </c>
      <c r="H196" s="6" t="s">
        <v>40</v>
      </c>
      <c r="I196" s="6" t="s">
        <v>40</v>
      </c>
      <c r="J196" s="6" t="s">
        <v>355</v>
      </c>
      <c r="K196" s="6" t="s">
        <v>741</v>
      </c>
      <c r="L196" s="6" t="s">
        <v>806</v>
      </c>
      <c r="M196" s="6" t="s">
        <v>125</v>
      </c>
      <c r="N196" s="6" t="s">
        <v>126</v>
      </c>
      <c r="O196" s="6">
        <v>12</v>
      </c>
      <c r="P196" s="6">
        <v>3</v>
      </c>
      <c r="Q196" s="6">
        <v>10</v>
      </c>
      <c r="R196" s="6">
        <v>17</v>
      </c>
      <c r="S196" s="6" t="s">
        <v>44</v>
      </c>
      <c r="T196" s="6" t="s">
        <v>45</v>
      </c>
      <c r="U196" s="6">
        <v>0</v>
      </c>
      <c r="V196" s="6">
        <v>0</v>
      </c>
      <c r="W196" s="6">
        <v>0</v>
      </c>
      <c r="X196" s="6">
        <v>0</v>
      </c>
      <c r="Y196" s="6">
        <v>0</v>
      </c>
      <c r="Z196" s="6" t="s">
        <v>46</v>
      </c>
      <c r="AA196" s="6">
        <v>0</v>
      </c>
      <c r="AB196" s="6">
        <v>0</v>
      </c>
      <c r="AC196" s="6">
        <v>0</v>
      </c>
      <c r="AD196" s="6">
        <v>0</v>
      </c>
      <c r="AE196" s="6">
        <v>5</v>
      </c>
      <c r="AF196" s="6">
        <v>1</v>
      </c>
      <c r="AG196" s="6" t="s">
        <v>0</v>
      </c>
      <c r="AH196" s="6" t="s">
        <v>0</v>
      </c>
      <c r="AI196" s="6" t="s">
        <v>47</v>
      </c>
    </row>
    <row r="197" ht="92.4" customHeight="1" spans="1:35">
      <c r="A197" s="3" t="str">
        <f>HYPERLINK("https://www.patentics.cn/invokexml.do?sx=showpatent_cn&amp;sf=ShowPatent&amp;spn=CN110766145A&amp;sx=showpatent_cn&amp;sv=4bd5f85c","CN110766145A")</f>
        <v>CN110766145A</v>
      </c>
      <c r="B197" s="4" t="s">
        <v>810</v>
      </c>
      <c r="D197" s="4" t="s">
        <v>739</v>
      </c>
      <c r="E197" s="4" t="s">
        <v>811</v>
      </c>
      <c r="F197" s="4" t="s">
        <v>39</v>
      </c>
      <c r="G197" s="4" t="s">
        <v>39</v>
      </c>
      <c r="H197" s="4" t="s">
        <v>40</v>
      </c>
      <c r="I197" s="4" t="s">
        <v>40</v>
      </c>
      <c r="J197" s="4" t="s">
        <v>355</v>
      </c>
      <c r="K197" s="4" t="s">
        <v>741</v>
      </c>
      <c r="L197" s="4" t="s">
        <v>806</v>
      </c>
      <c r="M197" s="4" t="s">
        <v>126</v>
      </c>
      <c r="N197" s="4" t="s">
        <v>126</v>
      </c>
      <c r="O197" s="4">
        <v>10</v>
      </c>
      <c r="P197" s="4">
        <v>4</v>
      </c>
      <c r="Q197" s="4">
        <v>8</v>
      </c>
      <c r="R197" s="4">
        <v>17</v>
      </c>
      <c r="S197" s="4" t="s">
        <v>44</v>
      </c>
      <c r="T197" s="4" t="s">
        <v>45</v>
      </c>
      <c r="U197" s="4">
        <v>0</v>
      </c>
      <c r="V197" s="4">
        <v>0</v>
      </c>
      <c r="W197" s="4">
        <v>0</v>
      </c>
      <c r="X197" s="4">
        <v>0</v>
      </c>
      <c r="Y197" s="4">
        <v>0</v>
      </c>
      <c r="Z197" s="4" t="s">
        <v>46</v>
      </c>
      <c r="AA197" s="4">
        <v>0</v>
      </c>
      <c r="AB197" s="4">
        <v>0</v>
      </c>
      <c r="AC197" s="4">
        <v>0</v>
      </c>
      <c r="AD197" s="4">
        <v>0</v>
      </c>
      <c r="AE197" s="4">
        <v>5</v>
      </c>
      <c r="AF197" s="4">
        <v>1</v>
      </c>
      <c r="AG197" s="4" t="s">
        <v>0</v>
      </c>
      <c r="AH197" s="4" t="s">
        <v>0</v>
      </c>
      <c r="AI197" s="4" t="s">
        <v>47</v>
      </c>
    </row>
    <row r="198" ht="92.4" customHeight="1" spans="1:35">
      <c r="A198" s="5" t="str">
        <f>HYPERLINK("https://www.patentics.cn/invokexml.do?sx=showpatent_cn&amp;sf=ShowPatent&amp;spn=CN110750363A&amp;sx=showpatent_cn&amp;sv=b456a536","CN110750363A")</f>
        <v>CN110750363A</v>
      </c>
      <c r="B198" s="6" t="s">
        <v>812</v>
      </c>
      <c r="D198" s="6" t="s">
        <v>813</v>
      </c>
      <c r="E198" s="6" t="s">
        <v>814</v>
      </c>
      <c r="F198" s="6" t="s">
        <v>39</v>
      </c>
      <c r="G198" s="6" t="s">
        <v>39</v>
      </c>
      <c r="H198" s="6" t="s">
        <v>40</v>
      </c>
      <c r="I198" s="6" t="s">
        <v>40</v>
      </c>
      <c r="J198" s="6" t="s">
        <v>0</v>
      </c>
      <c r="K198" s="6" t="s">
        <v>815</v>
      </c>
      <c r="L198" s="6" t="s">
        <v>816</v>
      </c>
      <c r="M198" s="6" t="s">
        <v>817</v>
      </c>
      <c r="N198" s="6" t="s">
        <v>159</v>
      </c>
      <c r="O198" s="6">
        <v>11</v>
      </c>
      <c r="P198" s="6">
        <v>3</v>
      </c>
      <c r="Q198" s="6">
        <v>9</v>
      </c>
      <c r="R198" s="6">
        <v>16</v>
      </c>
      <c r="S198" s="6" t="s">
        <v>44</v>
      </c>
      <c r="T198" s="6" t="s">
        <v>45</v>
      </c>
      <c r="U198" s="6">
        <v>0</v>
      </c>
      <c r="V198" s="6">
        <v>0</v>
      </c>
      <c r="W198" s="6">
        <v>0</v>
      </c>
      <c r="X198" s="6">
        <v>0</v>
      </c>
      <c r="Y198" s="6">
        <v>0</v>
      </c>
      <c r="Z198" s="6" t="s">
        <v>46</v>
      </c>
      <c r="AA198" s="6">
        <v>0</v>
      </c>
      <c r="AB198" s="6">
        <v>0</v>
      </c>
      <c r="AC198" s="6">
        <v>0</v>
      </c>
      <c r="AD198" s="6">
        <v>0</v>
      </c>
      <c r="AE198" s="6">
        <v>0</v>
      </c>
      <c r="AF198" s="6">
        <v>0</v>
      </c>
      <c r="AG198" s="6" t="s">
        <v>0</v>
      </c>
      <c r="AH198" s="6" t="s">
        <v>0</v>
      </c>
      <c r="AI198" s="6" t="s">
        <v>56</v>
      </c>
    </row>
    <row r="199" ht="92.4" customHeight="1" spans="1:35">
      <c r="A199" s="3" t="str">
        <f>HYPERLINK("https://www.patentics.cn/invokexml.do?sx=showpatent_cn&amp;sf=ShowPatent&amp;spn=CN110750945A&amp;sx=showpatent_cn&amp;sv=043fdabe","CN110750945A")</f>
        <v>CN110750945A</v>
      </c>
      <c r="B199" s="4" t="s">
        <v>818</v>
      </c>
      <c r="D199" s="4" t="s">
        <v>819</v>
      </c>
      <c r="E199" s="4" t="s">
        <v>820</v>
      </c>
      <c r="F199" s="4" t="s">
        <v>39</v>
      </c>
      <c r="G199" s="4" t="s">
        <v>39</v>
      </c>
      <c r="H199" s="4" t="s">
        <v>40</v>
      </c>
      <c r="I199" s="4" t="s">
        <v>40</v>
      </c>
      <c r="J199" s="4" t="s">
        <v>586</v>
      </c>
      <c r="K199" s="4" t="s">
        <v>586</v>
      </c>
      <c r="L199" s="4" t="s">
        <v>816</v>
      </c>
      <c r="M199" s="4" t="s">
        <v>821</v>
      </c>
      <c r="N199" s="4" t="s">
        <v>821</v>
      </c>
      <c r="O199" s="4">
        <v>11</v>
      </c>
      <c r="P199" s="4">
        <v>3</v>
      </c>
      <c r="Q199" s="4">
        <v>9</v>
      </c>
      <c r="R199" s="4">
        <v>11</v>
      </c>
      <c r="S199" s="4" t="s">
        <v>44</v>
      </c>
      <c r="T199" s="4" t="s">
        <v>45</v>
      </c>
      <c r="U199" s="4">
        <v>0</v>
      </c>
      <c r="V199" s="4">
        <v>0</v>
      </c>
      <c r="W199" s="4">
        <v>0</v>
      </c>
      <c r="X199" s="4">
        <v>0</v>
      </c>
      <c r="Y199" s="4">
        <v>0</v>
      </c>
      <c r="Z199" s="4" t="s">
        <v>46</v>
      </c>
      <c r="AA199" s="4">
        <v>0</v>
      </c>
      <c r="AB199" s="4">
        <v>0</v>
      </c>
      <c r="AC199" s="4">
        <v>0</v>
      </c>
      <c r="AD199" s="4">
        <v>0</v>
      </c>
      <c r="AE199" s="4">
        <v>1</v>
      </c>
      <c r="AF199" s="4">
        <v>1</v>
      </c>
      <c r="AG199" s="4" t="s">
        <v>0</v>
      </c>
      <c r="AH199" s="4" t="s">
        <v>0</v>
      </c>
      <c r="AI199" s="4" t="s">
        <v>56</v>
      </c>
    </row>
    <row r="200" ht="92.4" customHeight="1" spans="1:35">
      <c r="A200" s="5" t="str">
        <f>HYPERLINK("https://www.patentics.cn/invokexml.do?sx=showpatent_cn&amp;sf=ShowPatent&amp;spn=CN110750351A&amp;sx=showpatent_cn&amp;sv=ef51cdbe","CN110750351A")</f>
        <v>CN110750351A</v>
      </c>
      <c r="B200" s="6" t="s">
        <v>822</v>
      </c>
      <c r="D200" s="6" t="s">
        <v>823</v>
      </c>
      <c r="E200" s="6" t="s">
        <v>824</v>
      </c>
      <c r="F200" s="6" t="s">
        <v>39</v>
      </c>
      <c r="G200" s="6" t="s">
        <v>39</v>
      </c>
      <c r="H200" s="6" t="s">
        <v>40</v>
      </c>
      <c r="I200" s="6" t="s">
        <v>40</v>
      </c>
      <c r="J200" s="6" t="s">
        <v>0</v>
      </c>
      <c r="K200" s="6" t="s">
        <v>572</v>
      </c>
      <c r="L200" s="6" t="s">
        <v>816</v>
      </c>
      <c r="M200" s="6" t="s">
        <v>479</v>
      </c>
      <c r="N200" s="6" t="s">
        <v>479</v>
      </c>
      <c r="O200" s="6">
        <v>13</v>
      </c>
      <c r="P200" s="6">
        <v>4</v>
      </c>
      <c r="Q200" s="6">
        <v>0</v>
      </c>
      <c r="R200" s="6">
        <v>14</v>
      </c>
      <c r="S200" s="6" t="s">
        <v>44</v>
      </c>
      <c r="T200" s="6" t="s">
        <v>45</v>
      </c>
      <c r="U200" s="6">
        <v>0</v>
      </c>
      <c r="V200" s="6">
        <v>0</v>
      </c>
      <c r="W200" s="6">
        <v>0</v>
      </c>
      <c r="X200" s="6">
        <v>0</v>
      </c>
      <c r="Y200" s="6">
        <v>0</v>
      </c>
      <c r="Z200" s="6" t="s">
        <v>46</v>
      </c>
      <c r="AA200" s="6">
        <v>0</v>
      </c>
      <c r="AB200" s="6">
        <v>0</v>
      </c>
      <c r="AC200" s="6">
        <v>0</v>
      </c>
      <c r="AD200" s="6">
        <v>0</v>
      </c>
      <c r="AE200" s="6">
        <v>0</v>
      </c>
      <c r="AF200" s="6">
        <v>0</v>
      </c>
      <c r="AG200" s="6" t="s">
        <v>0</v>
      </c>
      <c r="AH200" s="6" t="s">
        <v>0</v>
      </c>
      <c r="AI200" s="6" t="s">
        <v>56</v>
      </c>
    </row>
    <row r="201" ht="92.4" customHeight="1" spans="1:35">
      <c r="A201" s="3" t="str">
        <f>HYPERLINK("https://www.patentics.cn/invokexml.do?sx=showpatent_cn&amp;sf=ShowPatent&amp;spn=CN110750359A&amp;sx=showpatent_cn&amp;sv=6726f2ac","CN110750359A")</f>
        <v>CN110750359A</v>
      </c>
      <c r="B201" s="4" t="s">
        <v>825</v>
      </c>
      <c r="D201" s="4" t="s">
        <v>826</v>
      </c>
      <c r="E201" s="4" t="s">
        <v>827</v>
      </c>
      <c r="F201" s="4" t="s">
        <v>39</v>
      </c>
      <c r="G201" s="4" t="s">
        <v>39</v>
      </c>
      <c r="H201" s="4" t="s">
        <v>40</v>
      </c>
      <c r="I201" s="4" t="s">
        <v>40</v>
      </c>
      <c r="J201" s="4" t="s">
        <v>0</v>
      </c>
      <c r="K201" s="4" t="s">
        <v>828</v>
      </c>
      <c r="L201" s="4" t="s">
        <v>816</v>
      </c>
      <c r="M201" s="4" t="s">
        <v>159</v>
      </c>
      <c r="N201" s="4" t="s">
        <v>159</v>
      </c>
      <c r="O201" s="4">
        <v>10</v>
      </c>
      <c r="P201" s="4">
        <v>5</v>
      </c>
      <c r="Q201" s="4">
        <v>6</v>
      </c>
      <c r="R201" s="4">
        <v>19</v>
      </c>
      <c r="S201" s="4" t="s">
        <v>44</v>
      </c>
      <c r="T201" s="4" t="s">
        <v>45</v>
      </c>
      <c r="U201" s="4">
        <v>0</v>
      </c>
      <c r="V201" s="4">
        <v>0</v>
      </c>
      <c r="W201" s="4">
        <v>0</v>
      </c>
      <c r="X201" s="4">
        <v>0</v>
      </c>
      <c r="Y201" s="4">
        <v>0</v>
      </c>
      <c r="Z201" s="4" t="s">
        <v>46</v>
      </c>
      <c r="AA201" s="4">
        <v>0</v>
      </c>
      <c r="AB201" s="4">
        <v>0</v>
      </c>
      <c r="AC201" s="4">
        <v>0</v>
      </c>
      <c r="AD201" s="4">
        <v>0</v>
      </c>
      <c r="AE201" s="4">
        <v>0</v>
      </c>
      <c r="AF201" s="4">
        <v>0</v>
      </c>
      <c r="AG201" s="4" t="s">
        <v>0</v>
      </c>
      <c r="AH201" s="4" t="s">
        <v>0</v>
      </c>
      <c r="AI201" s="4" t="s">
        <v>47</v>
      </c>
    </row>
    <row r="202" ht="92.4" customHeight="1" spans="1:35">
      <c r="A202" s="5" t="str">
        <f>HYPERLINK("https://www.patentics.cn/invokexml.do?sx=showpatent_cn&amp;sf=ShowPatent&amp;spn=CN110750312A&amp;sx=showpatent_cn&amp;sv=56e7207c","CN110750312A")</f>
        <v>CN110750312A</v>
      </c>
      <c r="B202" s="6" t="s">
        <v>829</v>
      </c>
      <c r="D202" s="6" t="s">
        <v>826</v>
      </c>
      <c r="E202" s="6" t="s">
        <v>830</v>
      </c>
      <c r="F202" s="6" t="s">
        <v>39</v>
      </c>
      <c r="G202" s="6" t="s">
        <v>39</v>
      </c>
      <c r="H202" s="6" t="s">
        <v>40</v>
      </c>
      <c r="I202" s="6" t="s">
        <v>40</v>
      </c>
      <c r="J202" s="6" t="s">
        <v>0</v>
      </c>
      <c r="K202" s="6" t="s">
        <v>828</v>
      </c>
      <c r="L202" s="6" t="s">
        <v>816</v>
      </c>
      <c r="M202" s="6" t="s">
        <v>831</v>
      </c>
      <c r="N202" s="6" t="s">
        <v>832</v>
      </c>
      <c r="O202" s="6">
        <v>13</v>
      </c>
      <c r="P202" s="6">
        <v>5</v>
      </c>
      <c r="Q202" s="6">
        <v>9</v>
      </c>
      <c r="R202" s="6">
        <v>15</v>
      </c>
      <c r="S202" s="6" t="s">
        <v>44</v>
      </c>
      <c r="T202" s="6" t="s">
        <v>45</v>
      </c>
      <c r="U202" s="6">
        <v>0</v>
      </c>
      <c r="V202" s="6">
        <v>0</v>
      </c>
      <c r="W202" s="6">
        <v>0</v>
      </c>
      <c r="X202" s="6">
        <v>0</v>
      </c>
      <c r="Y202" s="6">
        <v>0</v>
      </c>
      <c r="Z202" s="6" t="s">
        <v>46</v>
      </c>
      <c r="AA202" s="6">
        <v>0</v>
      </c>
      <c r="AB202" s="6">
        <v>0</v>
      </c>
      <c r="AC202" s="6">
        <v>0</v>
      </c>
      <c r="AD202" s="6">
        <v>0</v>
      </c>
      <c r="AE202" s="6">
        <v>0</v>
      </c>
      <c r="AF202" s="6">
        <v>0</v>
      </c>
      <c r="AG202" s="6" t="s">
        <v>0</v>
      </c>
      <c r="AH202" s="6" t="s">
        <v>0</v>
      </c>
      <c r="AI202" s="6" t="s">
        <v>47</v>
      </c>
    </row>
    <row r="203" ht="92.4" customHeight="1" spans="1:35">
      <c r="A203" s="3" t="str">
        <f>HYPERLINK("https://www.patentics.cn/invokexml.do?sx=showpatent_cn&amp;sf=ShowPatent&amp;spn=CN110413561B_CG&amp;sx=showpatent_cn&amp;sv=0d1b328e","CN110413561B")</f>
        <v>CN110413561B</v>
      </c>
      <c r="B203" s="4" t="s">
        <v>833</v>
      </c>
      <c r="D203" s="4" t="s">
        <v>834</v>
      </c>
      <c r="E203" s="4" t="s">
        <v>835</v>
      </c>
      <c r="F203" s="4" t="s">
        <v>39</v>
      </c>
      <c r="G203" s="4" t="s">
        <v>39</v>
      </c>
      <c r="H203" s="4" t="s">
        <v>40</v>
      </c>
      <c r="I203" s="4" t="s">
        <v>40</v>
      </c>
      <c r="J203" s="4" t="s">
        <v>836</v>
      </c>
      <c r="K203" s="4" t="s">
        <v>837</v>
      </c>
      <c r="L203" s="4" t="s">
        <v>52</v>
      </c>
      <c r="M203" s="4" t="s">
        <v>838</v>
      </c>
      <c r="N203" s="4" t="s">
        <v>839</v>
      </c>
      <c r="O203" s="4">
        <v>15</v>
      </c>
      <c r="P203" s="4">
        <v>1</v>
      </c>
      <c r="Q203" s="4">
        <v>0</v>
      </c>
      <c r="R203" s="4">
        <v>15</v>
      </c>
      <c r="S203" s="4" t="s">
        <v>44</v>
      </c>
      <c r="T203" s="4" t="s">
        <v>45</v>
      </c>
      <c r="U203" s="4">
        <v>0</v>
      </c>
      <c r="V203" s="4">
        <v>0</v>
      </c>
      <c r="W203" s="4">
        <v>0</v>
      </c>
      <c r="X203" s="4">
        <v>0</v>
      </c>
      <c r="Y203" s="4">
        <v>0</v>
      </c>
      <c r="Z203" s="4" t="s">
        <v>46</v>
      </c>
      <c r="AA203" s="4">
        <v>0</v>
      </c>
      <c r="AB203" s="4">
        <v>0</v>
      </c>
      <c r="AC203" s="4">
        <v>0</v>
      </c>
      <c r="AD203" s="4">
        <v>0</v>
      </c>
      <c r="AE203" s="4">
        <v>0</v>
      </c>
      <c r="AF203" s="4">
        <v>0</v>
      </c>
      <c r="AG203" s="4" t="s">
        <v>0</v>
      </c>
      <c r="AH203" s="4" t="s">
        <v>0</v>
      </c>
      <c r="AI203" s="4" t="s">
        <v>56</v>
      </c>
    </row>
    <row r="204" ht="92.4" customHeight="1" spans="1:35">
      <c r="A204" s="5" t="str">
        <f>HYPERLINK("https://www.patentics.cn/invokexml.do?sx=showpatent_cn&amp;sf=ShowPatent&amp;spn=CN107943756B_CG&amp;sx=showpatent_cn&amp;sv=1fe64aa4","CN107943756B")</f>
        <v>CN107943756B</v>
      </c>
      <c r="B204" s="6" t="s">
        <v>840</v>
      </c>
      <c r="D204" s="6" t="s">
        <v>841</v>
      </c>
      <c r="E204" s="6" t="s">
        <v>842</v>
      </c>
      <c r="F204" s="6" t="s">
        <v>39</v>
      </c>
      <c r="G204" s="6" t="s">
        <v>39</v>
      </c>
      <c r="H204" s="6" t="s">
        <v>843</v>
      </c>
      <c r="I204" s="6" t="s">
        <v>844</v>
      </c>
      <c r="J204" s="6" t="s">
        <v>0</v>
      </c>
      <c r="K204" s="6" t="s">
        <v>845</v>
      </c>
      <c r="L204" s="6" t="s">
        <v>846</v>
      </c>
      <c r="M204" s="6" t="s">
        <v>600</v>
      </c>
      <c r="N204" s="6" t="s">
        <v>600</v>
      </c>
      <c r="O204" s="6">
        <v>9</v>
      </c>
      <c r="P204" s="6">
        <v>5</v>
      </c>
      <c r="Q204" s="6">
        <v>5</v>
      </c>
      <c r="R204" s="6">
        <v>32</v>
      </c>
      <c r="S204" s="6" t="s">
        <v>44</v>
      </c>
      <c r="T204" s="6" t="s">
        <v>45</v>
      </c>
      <c r="U204" s="6">
        <v>0</v>
      </c>
      <c r="V204" s="6">
        <v>0</v>
      </c>
      <c r="W204" s="6">
        <v>0</v>
      </c>
      <c r="X204" s="6">
        <v>0</v>
      </c>
      <c r="Y204" s="6">
        <v>0</v>
      </c>
      <c r="Z204" s="6" t="s">
        <v>46</v>
      </c>
      <c r="AA204" s="6">
        <v>0</v>
      </c>
      <c r="AB204" s="6">
        <v>0</v>
      </c>
      <c r="AC204" s="6">
        <v>0</v>
      </c>
      <c r="AD204" s="6">
        <v>0</v>
      </c>
      <c r="AE204" s="6">
        <v>0</v>
      </c>
      <c r="AF204" s="6">
        <v>0</v>
      </c>
      <c r="AG204" s="6" t="s">
        <v>0</v>
      </c>
      <c r="AH204" s="6" t="s">
        <v>0</v>
      </c>
      <c r="AI204" s="6" t="s">
        <v>56</v>
      </c>
    </row>
    <row r="205" ht="92.4" customHeight="1" spans="1:35">
      <c r="A205" s="3" t="str">
        <f>HYPERLINK("https://www.patentics.cn/invokexml.do?sx=showpatent_cn&amp;sf=ShowPatent&amp;spn=CN108090028B_CG&amp;sx=showpatent_cn&amp;sv=ae44edc9","CN108090028B")</f>
        <v>CN108090028B</v>
      </c>
      <c r="B205" s="4" t="s">
        <v>847</v>
      </c>
      <c r="D205" s="4" t="s">
        <v>841</v>
      </c>
      <c r="E205" s="4" t="s">
        <v>842</v>
      </c>
      <c r="F205" s="4" t="s">
        <v>39</v>
      </c>
      <c r="G205" s="4" t="s">
        <v>39</v>
      </c>
      <c r="H205" s="4" t="s">
        <v>843</v>
      </c>
      <c r="I205" s="4" t="s">
        <v>844</v>
      </c>
      <c r="J205" s="4" t="s">
        <v>0</v>
      </c>
      <c r="K205" s="4" t="s">
        <v>845</v>
      </c>
      <c r="L205" s="4" t="s">
        <v>846</v>
      </c>
      <c r="M205" s="4" t="s">
        <v>848</v>
      </c>
      <c r="N205" s="4" t="s">
        <v>600</v>
      </c>
      <c r="O205" s="4">
        <v>7</v>
      </c>
      <c r="P205" s="4">
        <v>5</v>
      </c>
      <c r="Q205" s="4">
        <v>3</v>
      </c>
      <c r="R205" s="4">
        <v>33</v>
      </c>
      <c r="S205" s="4" t="s">
        <v>44</v>
      </c>
      <c r="T205" s="4" t="s">
        <v>45</v>
      </c>
      <c r="U205" s="4">
        <v>0</v>
      </c>
      <c r="V205" s="4">
        <v>0</v>
      </c>
      <c r="W205" s="4">
        <v>0</v>
      </c>
      <c r="X205" s="4">
        <v>0</v>
      </c>
      <c r="Y205" s="4">
        <v>0</v>
      </c>
      <c r="Z205" s="4" t="s">
        <v>46</v>
      </c>
      <c r="AA205" s="4">
        <v>0</v>
      </c>
      <c r="AB205" s="4">
        <v>0</v>
      </c>
      <c r="AC205" s="4">
        <v>0</v>
      </c>
      <c r="AD205" s="4">
        <v>0</v>
      </c>
      <c r="AE205" s="4">
        <v>0</v>
      </c>
      <c r="AF205" s="4">
        <v>0</v>
      </c>
      <c r="AG205" s="4" t="s">
        <v>0</v>
      </c>
      <c r="AH205" s="4" t="s">
        <v>0</v>
      </c>
      <c r="AI205" s="4" t="s">
        <v>56</v>
      </c>
    </row>
    <row r="206" ht="92.4" customHeight="1" spans="1:35">
      <c r="A206" s="5" t="str">
        <f>HYPERLINK("https://www.patentics.cn/invokexml.do?sx=showpatent_cn&amp;sf=ShowPatent&amp;spn=CN110837720B_CG&amp;sx=showpatent_cn&amp;sv=4e09ef39","CN110837720B")</f>
        <v>CN110837720B</v>
      </c>
      <c r="B206" s="6" t="s">
        <v>773</v>
      </c>
      <c r="D206" s="6" t="s">
        <v>774</v>
      </c>
      <c r="E206" s="6" t="s">
        <v>775</v>
      </c>
      <c r="F206" s="6" t="s">
        <v>39</v>
      </c>
      <c r="G206" s="6" t="s">
        <v>39</v>
      </c>
      <c r="H206" s="6" t="s">
        <v>40</v>
      </c>
      <c r="I206" s="6" t="s">
        <v>40</v>
      </c>
      <c r="J206" s="6" t="s">
        <v>0</v>
      </c>
      <c r="K206" s="6" t="s">
        <v>776</v>
      </c>
      <c r="L206" s="6" t="s">
        <v>849</v>
      </c>
      <c r="M206" s="6" t="s">
        <v>778</v>
      </c>
      <c r="N206" s="6" t="s">
        <v>778</v>
      </c>
      <c r="O206" s="6">
        <v>12</v>
      </c>
      <c r="P206" s="6">
        <v>4</v>
      </c>
      <c r="Q206" s="6">
        <v>8</v>
      </c>
      <c r="R206" s="6">
        <v>16</v>
      </c>
      <c r="S206" s="6" t="s">
        <v>44</v>
      </c>
      <c r="T206" s="6" t="s">
        <v>45</v>
      </c>
      <c r="U206" s="6">
        <v>0</v>
      </c>
      <c r="V206" s="6">
        <v>0</v>
      </c>
      <c r="W206" s="6">
        <v>0</v>
      </c>
      <c r="X206" s="6">
        <v>0</v>
      </c>
      <c r="Y206" s="6">
        <v>0</v>
      </c>
      <c r="Z206" s="6" t="s">
        <v>46</v>
      </c>
      <c r="AA206" s="6">
        <v>0</v>
      </c>
      <c r="AB206" s="6">
        <v>0</v>
      </c>
      <c r="AC206" s="6">
        <v>0</v>
      </c>
      <c r="AD206" s="6">
        <v>0</v>
      </c>
      <c r="AE206" s="6">
        <v>0</v>
      </c>
      <c r="AF206" s="6">
        <v>0</v>
      </c>
      <c r="AG206" s="6" t="s">
        <v>0</v>
      </c>
      <c r="AH206" s="6" t="s">
        <v>0</v>
      </c>
      <c r="AI206" s="6" t="s">
        <v>56</v>
      </c>
    </row>
    <row r="207" ht="92.4" customHeight="1" spans="1:35">
      <c r="A207" s="3" t="str">
        <f>HYPERLINK("https://www.patentics.cn/invokexml.do?sx=showpatent_cn&amp;sf=ShowPatent&amp;spn=CN110689138B_CG&amp;sx=showpatent_cn&amp;sv=c83de338","CN110689138B")</f>
        <v>CN110689138B</v>
      </c>
      <c r="B207" s="4" t="s">
        <v>850</v>
      </c>
      <c r="D207" s="4" t="s">
        <v>173</v>
      </c>
      <c r="E207" s="4" t="s">
        <v>416</v>
      </c>
      <c r="F207" s="4" t="s">
        <v>39</v>
      </c>
      <c r="G207" s="4" t="s">
        <v>39</v>
      </c>
      <c r="H207" s="4" t="s">
        <v>40</v>
      </c>
      <c r="I207" s="4" t="s">
        <v>40</v>
      </c>
      <c r="J207" s="4" t="s">
        <v>355</v>
      </c>
      <c r="K207" s="4" t="s">
        <v>355</v>
      </c>
      <c r="L207" s="4" t="s">
        <v>849</v>
      </c>
      <c r="M207" s="4" t="s">
        <v>68</v>
      </c>
      <c r="N207" s="4" t="s">
        <v>68</v>
      </c>
      <c r="O207" s="4">
        <v>12</v>
      </c>
      <c r="P207" s="4">
        <v>4</v>
      </c>
      <c r="Q207" s="4">
        <v>6</v>
      </c>
      <c r="R207" s="4">
        <v>15</v>
      </c>
      <c r="S207" s="4" t="s">
        <v>44</v>
      </c>
      <c r="T207" s="4" t="s">
        <v>45</v>
      </c>
      <c r="U207" s="4">
        <v>0</v>
      </c>
      <c r="V207" s="4">
        <v>0</v>
      </c>
      <c r="W207" s="4">
        <v>0</v>
      </c>
      <c r="X207" s="4">
        <v>0</v>
      </c>
      <c r="Y207" s="4">
        <v>0</v>
      </c>
      <c r="Z207" s="4" t="s">
        <v>46</v>
      </c>
      <c r="AA207" s="4">
        <v>0</v>
      </c>
      <c r="AB207" s="4">
        <v>0</v>
      </c>
      <c r="AC207" s="4">
        <v>0</v>
      </c>
      <c r="AD207" s="4">
        <v>0</v>
      </c>
      <c r="AE207" s="4">
        <v>0</v>
      </c>
      <c r="AF207" s="4">
        <v>0</v>
      </c>
      <c r="AG207" s="4" t="s">
        <v>0</v>
      </c>
      <c r="AH207" s="4" t="s">
        <v>0</v>
      </c>
      <c r="AI207" s="4" t="s">
        <v>56</v>
      </c>
    </row>
    <row r="208" ht="92.4" customHeight="1" spans="1:35">
      <c r="A208" s="5" t="str">
        <f>HYPERLINK("https://www.patentics.cn/invokexml.do?sx=showpatent_cn&amp;sf=ShowPatent&amp;spn=CN110543395B_CG&amp;sx=showpatent_cn&amp;sv=3d65e267","CN110543395B")</f>
        <v>CN110543395B</v>
      </c>
      <c r="B208" s="6" t="s">
        <v>851</v>
      </c>
      <c r="D208" s="6" t="s">
        <v>852</v>
      </c>
      <c r="E208" s="6" t="s">
        <v>853</v>
      </c>
      <c r="F208" s="6" t="s">
        <v>39</v>
      </c>
      <c r="G208" s="6" t="s">
        <v>39</v>
      </c>
      <c r="H208" s="6" t="s">
        <v>40</v>
      </c>
      <c r="I208" s="6" t="s">
        <v>40</v>
      </c>
      <c r="J208" s="6" t="s">
        <v>0</v>
      </c>
      <c r="K208" s="6" t="s">
        <v>854</v>
      </c>
      <c r="L208" s="6" t="s">
        <v>849</v>
      </c>
      <c r="M208" s="6" t="s">
        <v>855</v>
      </c>
      <c r="N208" s="6" t="s">
        <v>109</v>
      </c>
      <c r="O208" s="6">
        <v>15</v>
      </c>
      <c r="P208" s="6">
        <v>4</v>
      </c>
      <c r="Q208" s="6">
        <v>12</v>
      </c>
      <c r="R208" s="6">
        <v>21</v>
      </c>
      <c r="S208" s="6" t="s">
        <v>44</v>
      </c>
      <c r="T208" s="6" t="s">
        <v>45</v>
      </c>
      <c r="U208" s="6">
        <v>0</v>
      </c>
      <c r="V208" s="6">
        <v>0</v>
      </c>
      <c r="W208" s="6">
        <v>0</v>
      </c>
      <c r="X208" s="6">
        <v>0</v>
      </c>
      <c r="Y208" s="6">
        <v>0</v>
      </c>
      <c r="Z208" s="6" t="s">
        <v>46</v>
      </c>
      <c r="AA208" s="6">
        <v>0</v>
      </c>
      <c r="AB208" s="6">
        <v>0</v>
      </c>
      <c r="AC208" s="6">
        <v>0</v>
      </c>
      <c r="AD208" s="6">
        <v>0</v>
      </c>
      <c r="AE208" s="6">
        <v>0</v>
      </c>
      <c r="AF208" s="6">
        <v>0</v>
      </c>
      <c r="AG208" s="6" t="s">
        <v>0</v>
      </c>
      <c r="AH208" s="6" t="s">
        <v>0</v>
      </c>
      <c r="AI208" s="6" t="s">
        <v>56</v>
      </c>
    </row>
    <row r="209" ht="92.4" customHeight="1" spans="1:35">
      <c r="A209" s="3" t="str">
        <f>HYPERLINK("https://www.patentics.cn/invokexml.do?sx=showpatent_cn&amp;sf=ShowPatent&amp;spn=CN111047045B_CG&amp;sx=showpatent_cn&amp;sv=30c80844","CN111047045B")</f>
        <v>CN111047045B</v>
      </c>
      <c r="B209" s="4" t="s">
        <v>692</v>
      </c>
      <c r="D209" s="4" t="s">
        <v>693</v>
      </c>
      <c r="E209" s="4" t="s">
        <v>694</v>
      </c>
      <c r="F209" s="4" t="s">
        <v>39</v>
      </c>
      <c r="G209" s="4" t="s">
        <v>39</v>
      </c>
      <c r="H209" s="4" t="s">
        <v>40</v>
      </c>
      <c r="I209" s="4" t="s">
        <v>40</v>
      </c>
      <c r="J209" s="4" t="s">
        <v>689</v>
      </c>
      <c r="K209" s="4" t="s">
        <v>689</v>
      </c>
      <c r="L209" s="4" t="s">
        <v>849</v>
      </c>
      <c r="M209" s="4" t="s">
        <v>695</v>
      </c>
      <c r="N209" s="4" t="s">
        <v>68</v>
      </c>
      <c r="O209" s="4">
        <v>28</v>
      </c>
      <c r="P209" s="4">
        <v>2</v>
      </c>
      <c r="Q209" s="4">
        <v>11</v>
      </c>
      <c r="R209" s="4">
        <v>30</v>
      </c>
      <c r="S209" s="4" t="s">
        <v>44</v>
      </c>
      <c r="T209" s="4" t="s">
        <v>45</v>
      </c>
      <c r="U209" s="4">
        <v>0</v>
      </c>
      <c r="V209" s="4">
        <v>0</v>
      </c>
      <c r="W209" s="4">
        <v>0</v>
      </c>
      <c r="X209" s="4">
        <v>0</v>
      </c>
      <c r="Y209" s="4">
        <v>0</v>
      </c>
      <c r="Z209" s="4" t="s">
        <v>46</v>
      </c>
      <c r="AA209" s="4">
        <v>0</v>
      </c>
      <c r="AB209" s="4">
        <v>0</v>
      </c>
      <c r="AC209" s="4">
        <v>0</v>
      </c>
      <c r="AD209" s="4">
        <v>0</v>
      </c>
      <c r="AE209" s="4">
        <v>0</v>
      </c>
      <c r="AF209" s="4">
        <v>0</v>
      </c>
      <c r="AG209" s="4" t="s">
        <v>0</v>
      </c>
      <c r="AH209" s="4" t="s">
        <v>0</v>
      </c>
      <c r="AI209" s="4" t="s">
        <v>56</v>
      </c>
    </row>
    <row r="210" ht="92.4" customHeight="1" spans="1:35">
      <c r="A210" s="5" t="str">
        <f>HYPERLINK("https://www.patentics.cn/invokexml.do?sx=showpatent_cn&amp;sf=ShowPatent&amp;spn=CN110909871B_CG&amp;sx=showpatent_cn&amp;sv=0e44098f","CN110909871B")</f>
        <v>CN110909871B</v>
      </c>
      <c r="B210" s="6" t="s">
        <v>731</v>
      </c>
      <c r="D210" s="6" t="s">
        <v>732</v>
      </c>
      <c r="E210" s="6" t="s">
        <v>733</v>
      </c>
      <c r="F210" s="6" t="s">
        <v>39</v>
      </c>
      <c r="G210" s="6" t="s">
        <v>39</v>
      </c>
      <c r="H210" s="6" t="s">
        <v>40</v>
      </c>
      <c r="I210" s="6" t="s">
        <v>40</v>
      </c>
      <c r="J210" s="6" t="s">
        <v>0</v>
      </c>
      <c r="K210" s="6" t="s">
        <v>734</v>
      </c>
      <c r="L210" s="6" t="s">
        <v>849</v>
      </c>
      <c r="M210" s="6" t="s">
        <v>138</v>
      </c>
      <c r="N210" s="6" t="s">
        <v>138</v>
      </c>
      <c r="O210" s="6">
        <v>23</v>
      </c>
      <c r="P210" s="6">
        <v>8</v>
      </c>
      <c r="Q210" s="6">
        <v>8</v>
      </c>
      <c r="R210" s="6">
        <v>28</v>
      </c>
      <c r="S210" s="6" t="s">
        <v>44</v>
      </c>
      <c r="T210" s="6" t="s">
        <v>45</v>
      </c>
      <c r="U210" s="6">
        <v>0</v>
      </c>
      <c r="V210" s="6">
        <v>0</v>
      </c>
      <c r="W210" s="6">
        <v>0</v>
      </c>
      <c r="X210" s="6">
        <v>0</v>
      </c>
      <c r="Y210" s="6">
        <v>0</v>
      </c>
      <c r="Z210" s="6" t="s">
        <v>46</v>
      </c>
      <c r="AA210" s="6">
        <v>0</v>
      </c>
      <c r="AB210" s="6">
        <v>0</v>
      </c>
      <c r="AC210" s="6">
        <v>0</v>
      </c>
      <c r="AD210" s="6">
        <v>0</v>
      </c>
      <c r="AE210" s="6">
        <v>0</v>
      </c>
      <c r="AF210" s="6">
        <v>0</v>
      </c>
      <c r="AG210" s="6" t="s">
        <v>0</v>
      </c>
      <c r="AH210" s="6" t="s">
        <v>0</v>
      </c>
      <c r="AI210" s="6" t="s">
        <v>56</v>
      </c>
    </row>
    <row r="211" ht="92.4" customHeight="1" spans="1:35">
      <c r="A211" s="3" t="str">
        <f>HYPERLINK("https://www.patentics.cn/invokexml.do?sx=showpatent_cn&amp;sf=ShowPatent&amp;spn=CN110865792B_CG&amp;sx=showpatent_cn&amp;sv=0dd16952","CN110865792B")</f>
        <v>CN110865792B</v>
      </c>
      <c r="B211" s="4" t="s">
        <v>760</v>
      </c>
      <c r="D211" s="4" t="s">
        <v>761</v>
      </c>
      <c r="E211" s="4" t="s">
        <v>762</v>
      </c>
      <c r="F211" s="4" t="s">
        <v>39</v>
      </c>
      <c r="G211" s="4" t="s">
        <v>39</v>
      </c>
      <c r="H211" s="4" t="s">
        <v>40</v>
      </c>
      <c r="I211" s="4" t="s">
        <v>40</v>
      </c>
      <c r="J211" s="4" t="s">
        <v>763</v>
      </c>
      <c r="K211" s="4" t="s">
        <v>763</v>
      </c>
      <c r="L211" s="4" t="s">
        <v>849</v>
      </c>
      <c r="M211" s="4" t="s">
        <v>764</v>
      </c>
      <c r="N211" s="4" t="s">
        <v>765</v>
      </c>
      <c r="O211" s="4">
        <v>21</v>
      </c>
      <c r="P211" s="4">
        <v>4</v>
      </c>
      <c r="Q211" s="4">
        <v>11</v>
      </c>
      <c r="R211" s="4">
        <v>12</v>
      </c>
      <c r="S211" s="4" t="s">
        <v>44</v>
      </c>
      <c r="T211" s="4" t="s">
        <v>45</v>
      </c>
      <c r="U211" s="4">
        <v>0</v>
      </c>
      <c r="V211" s="4">
        <v>0</v>
      </c>
      <c r="W211" s="4">
        <v>0</v>
      </c>
      <c r="X211" s="4">
        <v>0</v>
      </c>
      <c r="Y211" s="4">
        <v>0</v>
      </c>
      <c r="Z211" s="4" t="s">
        <v>46</v>
      </c>
      <c r="AA211" s="4">
        <v>0</v>
      </c>
      <c r="AB211" s="4">
        <v>0</v>
      </c>
      <c r="AC211" s="4">
        <v>0</v>
      </c>
      <c r="AD211" s="4">
        <v>0</v>
      </c>
      <c r="AE211" s="4">
        <v>0</v>
      </c>
      <c r="AF211" s="4">
        <v>0</v>
      </c>
      <c r="AG211" s="4" t="s">
        <v>0</v>
      </c>
      <c r="AH211" s="4" t="s">
        <v>0</v>
      </c>
      <c r="AI211" s="4" t="s">
        <v>56</v>
      </c>
    </row>
    <row r="212" ht="92.4" customHeight="1" spans="1:35">
      <c r="A212" s="5" t="str">
        <f>HYPERLINK("https://www.patentics.cn/invokexml.do?sx=showpatent_cn&amp;sf=ShowPatent&amp;spn=CN107563497B_CG&amp;sx=showpatent_cn&amp;sv=66e1d23a","CN107563497B")</f>
        <v>CN107563497B</v>
      </c>
      <c r="B212" s="6" t="s">
        <v>856</v>
      </c>
      <c r="D212" s="6" t="s">
        <v>857</v>
      </c>
      <c r="E212" s="6" t="s">
        <v>858</v>
      </c>
      <c r="F212" s="6" t="s">
        <v>39</v>
      </c>
      <c r="G212" s="6" t="s">
        <v>39</v>
      </c>
      <c r="H212" s="6" t="s">
        <v>40</v>
      </c>
      <c r="I212" s="6" t="s">
        <v>40</v>
      </c>
      <c r="J212" s="6" t="s">
        <v>144</v>
      </c>
      <c r="K212" s="6" t="s">
        <v>144</v>
      </c>
      <c r="L212" s="6" t="s">
        <v>849</v>
      </c>
      <c r="M212" s="6" t="s">
        <v>126</v>
      </c>
      <c r="N212" s="6" t="s">
        <v>126</v>
      </c>
      <c r="O212" s="6">
        <v>46</v>
      </c>
      <c r="P212" s="6">
        <v>4</v>
      </c>
      <c r="Q212" s="6">
        <v>23</v>
      </c>
      <c r="R212" s="6">
        <v>20</v>
      </c>
      <c r="S212" s="6" t="s">
        <v>44</v>
      </c>
      <c r="T212" s="6" t="s">
        <v>45</v>
      </c>
      <c r="U212" s="6">
        <v>0</v>
      </c>
      <c r="V212" s="6">
        <v>0</v>
      </c>
      <c r="W212" s="6">
        <v>0</v>
      </c>
      <c r="X212" s="6">
        <v>0</v>
      </c>
      <c r="Y212" s="6">
        <v>0</v>
      </c>
      <c r="Z212" s="6" t="s">
        <v>46</v>
      </c>
      <c r="AA212" s="6">
        <v>0</v>
      </c>
      <c r="AB212" s="6">
        <v>0</v>
      </c>
      <c r="AC212" s="6">
        <v>0</v>
      </c>
      <c r="AD212" s="6">
        <v>0</v>
      </c>
      <c r="AE212" s="6">
        <v>0</v>
      </c>
      <c r="AF212" s="6">
        <v>0</v>
      </c>
      <c r="AG212" s="6" t="s">
        <v>0</v>
      </c>
      <c r="AH212" s="6" t="s">
        <v>0</v>
      </c>
      <c r="AI212" s="6" t="s">
        <v>56</v>
      </c>
    </row>
    <row r="213" ht="92.4" customHeight="1" spans="1:35">
      <c r="A213" s="3" t="str">
        <f>HYPERLINK("https://www.patentics.cn/invokexml.do?sx=showpatent_cn&amp;sf=ShowPatent&amp;spn=CN111078293B_CG&amp;sx=showpatent_cn&amp;sv=9f3b14d5","CN111078293B")</f>
        <v>CN111078293B</v>
      </c>
      <c r="B213" s="4" t="s">
        <v>674</v>
      </c>
      <c r="D213" s="4" t="s">
        <v>173</v>
      </c>
      <c r="E213" s="4" t="s">
        <v>675</v>
      </c>
      <c r="F213" s="4" t="s">
        <v>39</v>
      </c>
      <c r="G213" s="4" t="s">
        <v>39</v>
      </c>
      <c r="H213" s="4" t="s">
        <v>40</v>
      </c>
      <c r="I213" s="4" t="s">
        <v>40</v>
      </c>
      <c r="J213" s="4" t="s">
        <v>634</v>
      </c>
      <c r="K213" s="4" t="s">
        <v>634</v>
      </c>
      <c r="L213" s="4" t="s">
        <v>859</v>
      </c>
      <c r="M213" s="4" t="s">
        <v>485</v>
      </c>
      <c r="N213" s="4" t="s">
        <v>485</v>
      </c>
      <c r="O213" s="4">
        <v>19</v>
      </c>
      <c r="P213" s="4">
        <v>5</v>
      </c>
      <c r="Q213" s="4">
        <v>8</v>
      </c>
      <c r="R213" s="4">
        <v>10</v>
      </c>
      <c r="S213" s="4" t="s">
        <v>44</v>
      </c>
      <c r="T213" s="4" t="s">
        <v>45</v>
      </c>
      <c r="U213" s="4">
        <v>0</v>
      </c>
      <c r="V213" s="4">
        <v>0</v>
      </c>
      <c r="W213" s="4">
        <v>0</v>
      </c>
      <c r="X213" s="4">
        <v>0</v>
      </c>
      <c r="Y213" s="4">
        <v>0</v>
      </c>
      <c r="Z213" s="4" t="s">
        <v>46</v>
      </c>
      <c r="AA213" s="4">
        <v>0</v>
      </c>
      <c r="AB213" s="4">
        <v>0</v>
      </c>
      <c r="AC213" s="4">
        <v>0</v>
      </c>
      <c r="AD213" s="4">
        <v>0</v>
      </c>
      <c r="AE213" s="4">
        <v>0</v>
      </c>
      <c r="AF213" s="4">
        <v>0</v>
      </c>
      <c r="AG213" s="4" t="s">
        <v>0</v>
      </c>
      <c r="AH213" s="4" t="s">
        <v>0</v>
      </c>
      <c r="AI213" s="4" t="s">
        <v>56</v>
      </c>
    </row>
    <row r="214" ht="92.4" customHeight="1" spans="1:35">
      <c r="A214" s="5" t="str">
        <f>HYPERLINK("https://www.patentics.cn/invokexml.do?sx=showpatent_cn&amp;sf=ShowPatent&amp;spn=CN109978160B_CG&amp;sx=showpatent_cn&amp;sv=1de540b6","CN109978160B")</f>
        <v>CN109978160B</v>
      </c>
      <c r="B214" s="6" t="s">
        <v>860</v>
      </c>
      <c r="D214" s="6" t="s">
        <v>861</v>
      </c>
      <c r="E214" s="6" t="s">
        <v>862</v>
      </c>
      <c r="F214" s="6" t="s">
        <v>39</v>
      </c>
      <c r="G214" s="6" t="s">
        <v>39</v>
      </c>
      <c r="H214" s="6" t="s">
        <v>40</v>
      </c>
      <c r="I214" s="6" t="s">
        <v>40</v>
      </c>
      <c r="J214" s="6" t="s">
        <v>0</v>
      </c>
      <c r="K214" s="6" t="s">
        <v>334</v>
      </c>
      <c r="L214" s="6" t="s">
        <v>863</v>
      </c>
      <c r="M214" s="6" t="s">
        <v>138</v>
      </c>
      <c r="N214" s="6" t="s">
        <v>138</v>
      </c>
      <c r="O214" s="6">
        <v>12</v>
      </c>
      <c r="P214" s="6">
        <v>2</v>
      </c>
      <c r="Q214" s="6">
        <v>6</v>
      </c>
      <c r="R214" s="6">
        <v>20</v>
      </c>
      <c r="S214" s="6" t="s">
        <v>44</v>
      </c>
      <c r="T214" s="6" t="s">
        <v>45</v>
      </c>
      <c r="U214" s="6">
        <v>0</v>
      </c>
      <c r="V214" s="6">
        <v>0</v>
      </c>
      <c r="W214" s="6">
        <v>0</v>
      </c>
      <c r="X214" s="6">
        <v>0</v>
      </c>
      <c r="Y214" s="6">
        <v>0</v>
      </c>
      <c r="Z214" s="6" t="s">
        <v>46</v>
      </c>
      <c r="AA214" s="6">
        <v>0</v>
      </c>
      <c r="AB214" s="6">
        <v>0</v>
      </c>
      <c r="AC214" s="6">
        <v>0</v>
      </c>
      <c r="AD214" s="6">
        <v>0</v>
      </c>
      <c r="AE214" s="6">
        <v>0</v>
      </c>
      <c r="AF214" s="6">
        <v>0</v>
      </c>
      <c r="AG214" s="6" t="s">
        <v>0</v>
      </c>
      <c r="AH214" s="6" t="s">
        <v>0</v>
      </c>
      <c r="AI214" s="6" t="s">
        <v>56</v>
      </c>
    </row>
    <row r="215" ht="92.4" customHeight="1" spans="1:35">
      <c r="A215" s="3" t="str">
        <f>HYPERLINK("https://www.patentics.cn/invokexml.do?sx=showpatent_cn&amp;sf=ShowPatent&amp;spn=CN109739514B_CG&amp;sx=showpatent_cn&amp;sv=a8779362","CN109739514B")</f>
        <v>CN109739514B</v>
      </c>
      <c r="B215" s="4" t="s">
        <v>864</v>
      </c>
      <c r="D215" s="4" t="s">
        <v>865</v>
      </c>
      <c r="E215" s="4" t="s">
        <v>866</v>
      </c>
      <c r="F215" s="4" t="s">
        <v>39</v>
      </c>
      <c r="G215" s="4" t="s">
        <v>39</v>
      </c>
      <c r="H215" s="4" t="s">
        <v>40</v>
      </c>
      <c r="I215" s="4" t="s">
        <v>40</v>
      </c>
      <c r="J215" s="4" t="s">
        <v>867</v>
      </c>
      <c r="K215" s="4" t="s">
        <v>867</v>
      </c>
      <c r="L215" s="4" t="s">
        <v>863</v>
      </c>
      <c r="M215" s="4" t="s">
        <v>868</v>
      </c>
      <c r="N215" s="4" t="s">
        <v>868</v>
      </c>
      <c r="O215" s="4">
        <v>12</v>
      </c>
      <c r="P215" s="4">
        <v>4</v>
      </c>
      <c r="Q215" s="4">
        <v>10</v>
      </c>
      <c r="R215" s="4">
        <v>17</v>
      </c>
      <c r="S215" s="4" t="s">
        <v>44</v>
      </c>
      <c r="T215" s="4" t="s">
        <v>45</v>
      </c>
      <c r="U215" s="4">
        <v>0</v>
      </c>
      <c r="V215" s="4">
        <v>0</v>
      </c>
      <c r="W215" s="4">
        <v>0</v>
      </c>
      <c r="X215" s="4">
        <v>0</v>
      </c>
      <c r="Y215" s="4">
        <v>0</v>
      </c>
      <c r="Z215" s="4" t="s">
        <v>46</v>
      </c>
      <c r="AA215" s="4">
        <v>0</v>
      </c>
      <c r="AB215" s="4">
        <v>0</v>
      </c>
      <c r="AC215" s="4">
        <v>0</v>
      </c>
      <c r="AD215" s="4">
        <v>0</v>
      </c>
      <c r="AE215" s="4">
        <v>0</v>
      </c>
      <c r="AF215" s="4">
        <v>0</v>
      </c>
      <c r="AG215" s="4" t="s">
        <v>0</v>
      </c>
      <c r="AH215" s="4" t="s">
        <v>0</v>
      </c>
      <c r="AI215" s="4" t="s">
        <v>56</v>
      </c>
    </row>
    <row r="216" ht="92.4" customHeight="1" spans="1:35">
      <c r="A216" s="5" t="str">
        <f>HYPERLINK("https://www.patentics.cn/invokexml.do?sx=showpatent_cn&amp;sf=ShowPatent&amp;spn=CN111078281B_CG&amp;sx=showpatent_cn&amp;sv=762b49d0","CN111078281B")</f>
        <v>CN111078281B</v>
      </c>
      <c r="B216" s="6" t="s">
        <v>662</v>
      </c>
      <c r="D216" s="6" t="s">
        <v>632</v>
      </c>
      <c r="E216" s="6" t="s">
        <v>663</v>
      </c>
      <c r="F216" s="6" t="s">
        <v>39</v>
      </c>
      <c r="G216" s="6" t="s">
        <v>39</v>
      </c>
      <c r="H216" s="6" t="s">
        <v>40</v>
      </c>
      <c r="I216" s="6" t="s">
        <v>40</v>
      </c>
      <c r="J216" s="6" t="s">
        <v>634</v>
      </c>
      <c r="K216" s="6" t="s">
        <v>634</v>
      </c>
      <c r="L216" s="6" t="s">
        <v>869</v>
      </c>
      <c r="M216" s="6" t="s">
        <v>635</v>
      </c>
      <c r="N216" s="6" t="s">
        <v>64</v>
      </c>
      <c r="O216" s="6">
        <v>21</v>
      </c>
      <c r="P216" s="6">
        <v>5</v>
      </c>
      <c r="Q216" s="6">
        <v>9</v>
      </c>
      <c r="R216" s="6">
        <v>24</v>
      </c>
      <c r="S216" s="6" t="s">
        <v>44</v>
      </c>
      <c r="T216" s="6" t="s">
        <v>45</v>
      </c>
      <c r="U216" s="6">
        <v>0</v>
      </c>
      <c r="V216" s="6">
        <v>0</v>
      </c>
      <c r="W216" s="6">
        <v>0</v>
      </c>
      <c r="X216" s="6">
        <v>0</v>
      </c>
      <c r="Y216" s="6">
        <v>0</v>
      </c>
      <c r="Z216" s="6" t="s">
        <v>46</v>
      </c>
      <c r="AA216" s="6">
        <v>0</v>
      </c>
      <c r="AB216" s="6">
        <v>0</v>
      </c>
      <c r="AC216" s="6">
        <v>0</v>
      </c>
      <c r="AD216" s="6">
        <v>0</v>
      </c>
      <c r="AE216" s="6">
        <v>0</v>
      </c>
      <c r="AF216" s="6">
        <v>0</v>
      </c>
      <c r="AG216" s="6" t="s">
        <v>0</v>
      </c>
      <c r="AH216" s="6" t="s">
        <v>0</v>
      </c>
      <c r="AI216" s="6" t="s">
        <v>56</v>
      </c>
    </row>
    <row r="217" ht="92.4" customHeight="1" spans="1:35">
      <c r="A217" s="3" t="str">
        <f>HYPERLINK("https://www.patentics.cn/invokexml.do?sx=showpatent_cn&amp;sf=ShowPatent&amp;spn=CN111079912B_CG&amp;sx=showpatent_cn&amp;sv=1f8f5878","CN111079912B")</f>
        <v>CN111079912B</v>
      </c>
      <c r="B217" s="4" t="s">
        <v>670</v>
      </c>
      <c r="D217" s="4" t="s">
        <v>632</v>
      </c>
      <c r="E217" s="4" t="s">
        <v>671</v>
      </c>
      <c r="F217" s="4" t="s">
        <v>39</v>
      </c>
      <c r="G217" s="4" t="s">
        <v>39</v>
      </c>
      <c r="H217" s="4" t="s">
        <v>40</v>
      </c>
      <c r="I217" s="4" t="s">
        <v>40</v>
      </c>
      <c r="J217" s="4" t="s">
        <v>634</v>
      </c>
      <c r="K217" s="4" t="s">
        <v>634</v>
      </c>
      <c r="L217" s="4" t="s">
        <v>869</v>
      </c>
      <c r="M217" s="4" t="s">
        <v>138</v>
      </c>
      <c r="N217" s="4" t="s">
        <v>138</v>
      </c>
      <c r="O217" s="4">
        <v>25</v>
      </c>
      <c r="P217" s="4">
        <v>5</v>
      </c>
      <c r="Q217" s="4">
        <v>11</v>
      </c>
      <c r="R217" s="4">
        <v>20</v>
      </c>
      <c r="S217" s="4" t="s">
        <v>44</v>
      </c>
      <c r="T217" s="4" t="s">
        <v>45</v>
      </c>
      <c r="U217" s="4">
        <v>0</v>
      </c>
      <c r="V217" s="4">
        <v>0</v>
      </c>
      <c r="W217" s="4">
        <v>0</v>
      </c>
      <c r="X217" s="4">
        <v>0</v>
      </c>
      <c r="Y217" s="4">
        <v>0</v>
      </c>
      <c r="Z217" s="4" t="s">
        <v>46</v>
      </c>
      <c r="AA217" s="4">
        <v>0</v>
      </c>
      <c r="AB217" s="4">
        <v>0</v>
      </c>
      <c r="AC217" s="4">
        <v>0</v>
      </c>
      <c r="AD217" s="4">
        <v>0</v>
      </c>
      <c r="AE217" s="4">
        <v>0</v>
      </c>
      <c r="AF217" s="4">
        <v>0</v>
      </c>
      <c r="AG217" s="4" t="s">
        <v>0</v>
      </c>
      <c r="AH217" s="4" t="s">
        <v>0</v>
      </c>
      <c r="AI217" s="4" t="s">
        <v>56</v>
      </c>
    </row>
    <row r="218" ht="92.4" customHeight="1" spans="1:35">
      <c r="A218" s="5" t="str">
        <f>HYPERLINK("https://www.patentics.cn/invokexml.do?sx=showpatent_cn&amp;sf=ShowPatent&amp;spn=CN111079914B_CG&amp;sx=showpatent_cn&amp;sv=49bec506","CN111079914B")</f>
        <v>CN111079914B</v>
      </c>
      <c r="B218" s="6" t="s">
        <v>644</v>
      </c>
      <c r="D218" s="6" t="s">
        <v>632</v>
      </c>
      <c r="E218" s="6" t="s">
        <v>645</v>
      </c>
      <c r="F218" s="6" t="s">
        <v>39</v>
      </c>
      <c r="G218" s="6" t="s">
        <v>39</v>
      </c>
      <c r="H218" s="6" t="s">
        <v>40</v>
      </c>
      <c r="I218" s="6" t="s">
        <v>40</v>
      </c>
      <c r="J218" s="6" t="s">
        <v>634</v>
      </c>
      <c r="K218" s="6" t="s">
        <v>634</v>
      </c>
      <c r="L218" s="6" t="s">
        <v>97</v>
      </c>
      <c r="M218" s="6" t="s">
        <v>870</v>
      </c>
      <c r="N218" s="6" t="s">
        <v>138</v>
      </c>
      <c r="O218" s="6">
        <v>25</v>
      </c>
      <c r="P218" s="6">
        <v>5</v>
      </c>
      <c r="Q218" s="6">
        <v>11</v>
      </c>
      <c r="R218" s="6">
        <v>18</v>
      </c>
      <c r="S218" s="6" t="s">
        <v>44</v>
      </c>
      <c r="T218" s="6" t="s">
        <v>45</v>
      </c>
      <c r="U218" s="6">
        <v>0</v>
      </c>
      <c r="V218" s="6">
        <v>0</v>
      </c>
      <c r="W218" s="6">
        <v>0</v>
      </c>
      <c r="X218" s="6">
        <v>0</v>
      </c>
      <c r="Y218" s="6">
        <v>0</v>
      </c>
      <c r="Z218" s="6" t="s">
        <v>46</v>
      </c>
      <c r="AA218" s="6">
        <v>0</v>
      </c>
      <c r="AB218" s="6">
        <v>0</v>
      </c>
      <c r="AC218" s="6">
        <v>0</v>
      </c>
      <c r="AD218" s="6">
        <v>0</v>
      </c>
      <c r="AE218" s="6">
        <v>0</v>
      </c>
      <c r="AF218" s="6">
        <v>0</v>
      </c>
      <c r="AG218" s="6" t="s">
        <v>0</v>
      </c>
      <c r="AH218" s="6" t="s">
        <v>0</v>
      </c>
      <c r="AI218" s="6" t="s">
        <v>56</v>
      </c>
    </row>
    <row r="219" ht="92.4" customHeight="1" spans="1:35">
      <c r="A219" s="3" t="str">
        <f>HYPERLINK("https://www.patentics.cn/invokexml.do?sx=showpatent_cn&amp;sf=ShowPatent&amp;spn=CN111078283B_CG&amp;sx=showpatent_cn&amp;sv=a11d5641","CN111078283B")</f>
        <v>CN111078283B</v>
      </c>
      <c r="B219" s="4" t="s">
        <v>658</v>
      </c>
      <c r="D219" s="4" t="s">
        <v>173</v>
      </c>
      <c r="E219" s="4" t="s">
        <v>659</v>
      </c>
      <c r="F219" s="4" t="s">
        <v>39</v>
      </c>
      <c r="G219" s="4" t="s">
        <v>39</v>
      </c>
      <c r="H219" s="4" t="s">
        <v>40</v>
      </c>
      <c r="I219" s="4" t="s">
        <v>40</v>
      </c>
      <c r="J219" s="4" t="s">
        <v>634</v>
      </c>
      <c r="K219" s="4" t="s">
        <v>634</v>
      </c>
      <c r="L219" s="4" t="s">
        <v>97</v>
      </c>
      <c r="M219" s="4" t="s">
        <v>635</v>
      </c>
      <c r="N219" s="4" t="s">
        <v>64</v>
      </c>
      <c r="O219" s="4">
        <v>25</v>
      </c>
      <c r="P219" s="4">
        <v>5</v>
      </c>
      <c r="Q219" s="4">
        <v>11</v>
      </c>
      <c r="R219" s="4">
        <v>12</v>
      </c>
      <c r="S219" s="4" t="s">
        <v>44</v>
      </c>
      <c r="T219" s="4" t="s">
        <v>45</v>
      </c>
      <c r="U219" s="4">
        <v>0</v>
      </c>
      <c r="V219" s="4">
        <v>0</v>
      </c>
      <c r="W219" s="4">
        <v>0</v>
      </c>
      <c r="X219" s="4">
        <v>0</v>
      </c>
      <c r="Y219" s="4">
        <v>0</v>
      </c>
      <c r="Z219" s="4" t="s">
        <v>46</v>
      </c>
      <c r="AA219" s="4">
        <v>0</v>
      </c>
      <c r="AB219" s="4">
        <v>0</v>
      </c>
      <c r="AC219" s="4">
        <v>0</v>
      </c>
      <c r="AD219" s="4">
        <v>0</v>
      </c>
      <c r="AE219" s="4">
        <v>0</v>
      </c>
      <c r="AF219" s="4">
        <v>0</v>
      </c>
      <c r="AG219" s="4" t="s">
        <v>0</v>
      </c>
      <c r="AH219" s="4" t="s">
        <v>0</v>
      </c>
      <c r="AI219" s="4" t="s">
        <v>56</v>
      </c>
    </row>
    <row r="220" ht="92.4" customHeight="1" spans="1:35">
      <c r="A220" s="5" t="str">
        <f>HYPERLINK("https://www.patentics.cn/invokexml.do?sx=showpatent_cn&amp;sf=ShowPatent&amp;spn=CN111078291B_CG&amp;sx=showpatent_cn&amp;sv=2dacc294","CN111078291B")</f>
        <v>CN111078291B</v>
      </c>
      <c r="B220" s="6" t="s">
        <v>667</v>
      </c>
      <c r="D220" s="6" t="s">
        <v>632</v>
      </c>
      <c r="E220" s="6" t="s">
        <v>668</v>
      </c>
      <c r="F220" s="6" t="s">
        <v>39</v>
      </c>
      <c r="G220" s="6" t="s">
        <v>39</v>
      </c>
      <c r="H220" s="6" t="s">
        <v>40</v>
      </c>
      <c r="I220" s="6" t="s">
        <v>40</v>
      </c>
      <c r="J220" s="6" t="s">
        <v>634</v>
      </c>
      <c r="K220" s="6" t="s">
        <v>634</v>
      </c>
      <c r="L220" s="6" t="s">
        <v>97</v>
      </c>
      <c r="M220" s="6" t="s">
        <v>669</v>
      </c>
      <c r="N220" s="6" t="s">
        <v>624</v>
      </c>
      <c r="O220" s="6">
        <v>25</v>
      </c>
      <c r="P220" s="6">
        <v>5</v>
      </c>
      <c r="Q220" s="6">
        <v>11</v>
      </c>
      <c r="R220" s="6">
        <v>21</v>
      </c>
      <c r="S220" s="6" t="s">
        <v>44</v>
      </c>
      <c r="T220" s="6" t="s">
        <v>45</v>
      </c>
      <c r="U220" s="6">
        <v>0</v>
      </c>
      <c r="V220" s="6">
        <v>0</v>
      </c>
      <c r="W220" s="6">
        <v>0</v>
      </c>
      <c r="X220" s="6">
        <v>0</v>
      </c>
      <c r="Y220" s="6">
        <v>0</v>
      </c>
      <c r="Z220" s="6" t="s">
        <v>46</v>
      </c>
      <c r="AA220" s="6">
        <v>0</v>
      </c>
      <c r="AB220" s="6">
        <v>0</v>
      </c>
      <c r="AC220" s="6">
        <v>0</v>
      </c>
      <c r="AD220" s="6">
        <v>0</v>
      </c>
      <c r="AE220" s="6">
        <v>0</v>
      </c>
      <c r="AF220" s="6">
        <v>0</v>
      </c>
      <c r="AG220" s="6" t="s">
        <v>0</v>
      </c>
      <c r="AH220" s="6" t="s">
        <v>0</v>
      </c>
      <c r="AI220" s="6" t="s">
        <v>56</v>
      </c>
    </row>
    <row r="221" ht="92.4" customHeight="1" spans="1:35">
      <c r="A221" s="3" t="str">
        <f>HYPERLINK("https://www.patentics.cn/invokexml.do?sx=showpatent_cn&amp;sf=ShowPatent&amp;spn=CN111079911B_CG&amp;sx=showpatent_cn&amp;sv=7555d161","CN111079911B")</f>
        <v>CN111079911B</v>
      </c>
      <c r="B221" s="4" t="s">
        <v>672</v>
      </c>
      <c r="D221" s="4" t="s">
        <v>632</v>
      </c>
      <c r="E221" s="4" t="s">
        <v>673</v>
      </c>
      <c r="F221" s="4" t="s">
        <v>39</v>
      </c>
      <c r="G221" s="4" t="s">
        <v>39</v>
      </c>
      <c r="H221" s="4" t="s">
        <v>40</v>
      </c>
      <c r="I221" s="4" t="s">
        <v>40</v>
      </c>
      <c r="J221" s="4" t="s">
        <v>634</v>
      </c>
      <c r="K221" s="4" t="s">
        <v>634</v>
      </c>
      <c r="L221" s="4" t="s">
        <v>97</v>
      </c>
      <c r="M221" s="4" t="s">
        <v>138</v>
      </c>
      <c r="N221" s="4" t="s">
        <v>138</v>
      </c>
      <c r="O221" s="4">
        <v>21</v>
      </c>
      <c r="P221" s="4">
        <v>5</v>
      </c>
      <c r="Q221" s="4">
        <v>9</v>
      </c>
      <c r="R221" s="4">
        <v>23</v>
      </c>
      <c r="S221" s="4" t="s">
        <v>44</v>
      </c>
      <c r="T221" s="4" t="s">
        <v>45</v>
      </c>
      <c r="U221" s="4">
        <v>0</v>
      </c>
      <c r="V221" s="4">
        <v>0</v>
      </c>
      <c r="W221" s="4">
        <v>0</v>
      </c>
      <c r="X221" s="4">
        <v>0</v>
      </c>
      <c r="Y221" s="4">
        <v>0</v>
      </c>
      <c r="Z221" s="4" t="s">
        <v>46</v>
      </c>
      <c r="AA221" s="4">
        <v>0</v>
      </c>
      <c r="AB221" s="4">
        <v>0</v>
      </c>
      <c r="AC221" s="4">
        <v>0</v>
      </c>
      <c r="AD221" s="4">
        <v>0</v>
      </c>
      <c r="AE221" s="4">
        <v>0</v>
      </c>
      <c r="AF221" s="4">
        <v>0</v>
      </c>
      <c r="AG221" s="4" t="s">
        <v>0</v>
      </c>
      <c r="AH221" s="4" t="s">
        <v>0</v>
      </c>
      <c r="AI221" s="4" t="s">
        <v>56</v>
      </c>
    </row>
    <row r="222" ht="92.4" customHeight="1" spans="1:35">
      <c r="A222" s="5" t="str">
        <f>HYPERLINK("https://www.patentics.cn/invokexml.do?sx=showpatent_cn&amp;sf=ShowPatent&amp;spn=CN108037908B_CG&amp;sx=showpatent_cn&amp;sv=f20dfa74","CN108037908B")</f>
        <v>CN108037908B</v>
      </c>
      <c r="B222" s="6" t="s">
        <v>871</v>
      </c>
      <c r="D222" s="6" t="s">
        <v>841</v>
      </c>
      <c r="E222" s="6" t="s">
        <v>842</v>
      </c>
      <c r="F222" s="6" t="s">
        <v>39</v>
      </c>
      <c r="G222" s="6" t="s">
        <v>39</v>
      </c>
      <c r="H222" s="6" t="s">
        <v>843</v>
      </c>
      <c r="I222" s="6" t="s">
        <v>844</v>
      </c>
      <c r="J222" s="6" t="s">
        <v>0</v>
      </c>
      <c r="K222" s="6" t="s">
        <v>845</v>
      </c>
      <c r="L222" s="6" t="s">
        <v>97</v>
      </c>
      <c r="M222" s="6" t="s">
        <v>872</v>
      </c>
      <c r="N222" s="6" t="s">
        <v>873</v>
      </c>
      <c r="O222" s="6">
        <v>8</v>
      </c>
      <c r="P222" s="6">
        <v>5</v>
      </c>
      <c r="Q222" s="6">
        <v>4</v>
      </c>
      <c r="R222" s="6">
        <v>29</v>
      </c>
      <c r="S222" s="6" t="s">
        <v>44</v>
      </c>
      <c r="T222" s="6" t="s">
        <v>45</v>
      </c>
      <c r="U222" s="6">
        <v>0</v>
      </c>
      <c r="V222" s="6">
        <v>0</v>
      </c>
      <c r="W222" s="6">
        <v>0</v>
      </c>
      <c r="X222" s="6">
        <v>0</v>
      </c>
      <c r="Y222" s="6">
        <v>0</v>
      </c>
      <c r="Z222" s="6" t="s">
        <v>46</v>
      </c>
      <c r="AA222" s="6">
        <v>0</v>
      </c>
      <c r="AB222" s="6">
        <v>0</v>
      </c>
      <c r="AC222" s="6">
        <v>0</v>
      </c>
      <c r="AD222" s="6">
        <v>0</v>
      </c>
      <c r="AE222" s="6">
        <v>0</v>
      </c>
      <c r="AF222" s="6">
        <v>0</v>
      </c>
      <c r="AG222" s="6" t="s">
        <v>0</v>
      </c>
      <c r="AH222" s="6" t="s">
        <v>0</v>
      </c>
      <c r="AI222" s="6" t="s">
        <v>56</v>
      </c>
    </row>
    <row r="223" ht="92.4" customHeight="1" spans="1:35">
      <c r="A223" s="3" t="str">
        <f>HYPERLINK("https://www.patentics.cn/invokexml.do?sx=showpatent_cn&amp;sf=ShowPatent&amp;spn=CN110750363B_CG&amp;sx=showpatent_cn&amp;sv=1f502737","CN110750363B")</f>
        <v>CN110750363B</v>
      </c>
      <c r="B223" s="4" t="s">
        <v>812</v>
      </c>
      <c r="D223" s="4" t="s">
        <v>813</v>
      </c>
      <c r="E223" s="4" t="s">
        <v>814</v>
      </c>
      <c r="F223" s="4" t="s">
        <v>39</v>
      </c>
      <c r="G223" s="4" t="s">
        <v>39</v>
      </c>
      <c r="H223" s="4" t="s">
        <v>40</v>
      </c>
      <c r="I223" s="4" t="s">
        <v>40</v>
      </c>
      <c r="J223" s="4" t="s">
        <v>0</v>
      </c>
      <c r="K223" s="4" t="s">
        <v>815</v>
      </c>
      <c r="L223" s="4" t="s">
        <v>874</v>
      </c>
      <c r="M223" s="4" t="s">
        <v>817</v>
      </c>
      <c r="N223" s="4" t="s">
        <v>159</v>
      </c>
      <c r="O223" s="4">
        <v>9</v>
      </c>
      <c r="P223" s="4">
        <v>3</v>
      </c>
      <c r="Q223" s="4">
        <v>7</v>
      </c>
      <c r="R223" s="4">
        <v>31</v>
      </c>
      <c r="S223" s="4" t="s">
        <v>44</v>
      </c>
      <c r="T223" s="4" t="s">
        <v>45</v>
      </c>
      <c r="U223" s="4">
        <v>0</v>
      </c>
      <c r="V223" s="4">
        <v>0</v>
      </c>
      <c r="W223" s="4">
        <v>0</v>
      </c>
      <c r="X223" s="4">
        <v>0</v>
      </c>
      <c r="Y223" s="4">
        <v>0</v>
      </c>
      <c r="Z223" s="4" t="s">
        <v>46</v>
      </c>
      <c r="AA223" s="4">
        <v>0</v>
      </c>
      <c r="AB223" s="4">
        <v>0</v>
      </c>
      <c r="AC223" s="4">
        <v>0</v>
      </c>
      <c r="AD223" s="4">
        <v>0</v>
      </c>
      <c r="AE223" s="4">
        <v>0</v>
      </c>
      <c r="AF223" s="4">
        <v>0</v>
      </c>
      <c r="AG223" s="4" t="s">
        <v>0</v>
      </c>
      <c r="AH223" s="4" t="s">
        <v>0</v>
      </c>
      <c r="AI223" s="4" t="s">
        <v>56</v>
      </c>
    </row>
    <row r="224" ht="92.4" customHeight="1" spans="1:35">
      <c r="A224" s="5" t="str">
        <f>HYPERLINK("https://www.patentics.cn/invokexml.do?sx=showpatent_cn&amp;sf=ShowPatent&amp;spn=CN111078284B_CG&amp;sx=showpatent_cn&amp;sv=4fd5a247","CN111078284B")</f>
        <v>CN111078284B</v>
      </c>
      <c r="B224" s="6" t="s">
        <v>647</v>
      </c>
      <c r="D224" s="6" t="s">
        <v>632</v>
      </c>
      <c r="E224" s="6" t="s">
        <v>648</v>
      </c>
      <c r="F224" s="6" t="s">
        <v>39</v>
      </c>
      <c r="G224" s="6" t="s">
        <v>39</v>
      </c>
      <c r="H224" s="6" t="s">
        <v>40</v>
      </c>
      <c r="I224" s="6" t="s">
        <v>40</v>
      </c>
      <c r="J224" s="6" t="s">
        <v>634</v>
      </c>
      <c r="K224" s="6" t="s">
        <v>634</v>
      </c>
      <c r="L224" s="6" t="s">
        <v>874</v>
      </c>
      <c r="M224" s="6" t="s">
        <v>635</v>
      </c>
      <c r="N224" s="6" t="s">
        <v>64</v>
      </c>
      <c r="O224" s="6">
        <v>25</v>
      </c>
      <c r="P224" s="6">
        <v>5</v>
      </c>
      <c r="Q224" s="6">
        <v>11</v>
      </c>
      <c r="R224" s="6">
        <v>28</v>
      </c>
      <c r="S224" s="6" t="s">
        <v>44</v>
      </c>
      <c r="T224" s="6" t="s">
        <v>45</v>
      </c>
      <c r="U224" s="6">
        <v>0</v>
      </c>
      <c r="V224" s="6">
        <v>0</v>
      </c>
      <c r="W224" s="6">
        <v>0</v>
      </c>
      <c r="X224" s="6">
        <v>0</v>
      </c>
      <c r="Y224" s="6">
        <v>0</v>
      </c>
      <c r="Z224" s="6" t="s">
        <v>46</v>
      </c>
      <c r="AA224" s="6">
        <v>0</v>
      </c>
      <c r="AB224" s="6">
        <v>0</v>
      </c>
      <c r="AC224" s="6">
        <v>0</v>
      </c>
      <c r="AD224" s="6">
        <v>0</v>
      </c>
      <c r="AE224" s="6">
        <v>0</v>
      </c>
      <c r="AF224" s="6">
        <v>0</v>
      </c>
      <c r="AG224" s="6" t="s">
        <v>0</v>
      </c>
      <c r="AH224" s="6" t="s">
        <v>0</v>
      </c>
      <c r="AI224" s="6" t="s">
        <v>56</v>
      </c>
    </row>
    <row r="225" ht="92.4" customHeight="1" spans="1:35">
      <c r="A225" s="3" t="str">
        <f>HYPERLINK("https://www.patentics.cn/invokexml.do?sx=showpatent_cn&amp;sf=ShowPatent&amp;spn=CN111079913B_CG&amp;sx=showpatent_cn&amp;sv=d173c0e1","CN111079913B")</f>
        <v>CN111079913B</v>
      </c>
      <c r="B225" s="4" t="s">
        <v>664</v>
      </c>
      <c r="D225" s="4" t="s">
        <v>173</v>
      </c>
      <c r="E225" s="4" t="s">
        <v>665</v>
      </c>
      <c r="F225" s="4" t="s">
        <v>39</v>
      </c>
      <c r="G225" s="4" t="s">
        <v>39</v>
      </c>
      <c r="H225" s="4" t="s">
        <v>40</v>
      </c>
      <c r="I225" s="4" t="s">
        <v>40</v>
      </c>
      <c r="J225" s="4" t="s">
        <v>634</v>
      </c>
      <c r="K225" s="4" t="s">
        <v>634</v>
      </c>
      <c r="L225" s="4" t="s">
        <v>874</v>
      </c>
      <c r="M225" s="4" t="s">
        <v>666</v>
      </c>
      <c r="N225" s="4" t="s">
        <v>138</v>
      </c>
      <c r="O225" s="4">
        <v>17</v>
      </c>
      <c r="P225" s="4">
        <v>5</v>
      </c>
      <c r="Q225" s="4">
        <v>7</v>
      </c>
      <c r="R225" s="4">
        <v>22</v>
      </c>
      <c r="S225" s="4" t="s">
        <v>44</v>
      </c>
      <c r="T225" s="4" t="s">
        <v>45</v>
      </c>
      <c r="U225" s="4">
        <v>0</v>
      </c>
      <c r="V225" s="4">
        <v>0</v>
      </c>
      <c r="W225" s="4">
        <v>0</v>
      </c>
      <c r="X225" s="4">
        <v>0</v>
      </c>
      <c r="Y225" s="4">
        <v>0</v>
      </c>
      <c r="Z225" s="4" t="s">
        <v>46</v>
      </c>
      <c r="AA225" s="4">
        <v>0</v>
      </c>
      <c r="AB225" s="4">
        <v>0</v>
      </c>
      <c r="AC225" s="4">
        <v>0</v>
      </c>
      <c r="AD225" s="4">
        <v>0</v>
      </c>
      <c r="AE225" s="4">
        <v>0</v>
      </c>
      <c r="AF225" s="4">
        <v>0</v>
      </c>
      <c r="AG225" s="4" t="s">
        <v>0</v>
      </c>
      <c r="AH225" s="4" t="s">
        <v>0</v>
      </c>
      <c r="AI225" s="4" t="s">
        <v>56</v>
      </c>
    </row>
    <row r="226" ht="92.4" customHeight="1" spans="1:35">
      <c r="A226" s="5" t="str">
        <f>HYPERLINK("https://www.patentics.cn/invokexml.do?sx=showpatent_cn&amp;sf=ShowPatent&amp;spn=CN111078125B_CG&amp;sx=showpatent_cn&amp;sv=5e850e94","CN111078125B")</f>
        <v>CN111078125B</v>
      </c>
      <c r="B226" s="6" t="s">
        <v>636</v>
      </c>
      <c r="D226" s="6" t="s">
        <v>173</v>
      </c>
      <c r="E226" s="6" t="s">
        <v>637</v>
      </c>
      <c r="F226" s="6" t="s">
        <v>39</v>
      </c>
      <c r="G226" s="6" t="s">
        <v>39</v>
      </c>
      <c r="H226" s="6" t="s">
        <v>40</v>
      </c>
      <c r="I226" s="6" t="s">
        <v>40</v>
      </c>
      <c r="J226" s="6" t="s">
        <v>634</v>
      </c>
      <c r="K226" s="6" t="s">
        <v>634</v>
      </c>
      <c r="L226" s="6" t="s">
        <v>875</v>
      </c>
      <c r="M226" s="6" t="s">
        <v>638</v>
      </c>
      <c r="N226" s="6" t="s">
        <v>420</v>
      </c>
      <c r="O226" s="6">
        <v>25</v>
      </c>
      <c r="P226" s="6">
        <v>5</v>
      </c>
      <c r="Q226" s="6">
        <v>11</v>
      </c>
      <c r="R226" s="6">
        <v>12</v>
      </c>
      <c r="S226" s="6" t="s">
        <v>44</v>
      </c>
      <c r="T226" s="6" t="s">
        <v>45</v>
      </c>
      <c r="U226" s="6">
        <v>0</v>
      </c>
      <c r="V226" s="6">
        <v>0</v>
      </c>
      <c r="W226" s="6">
        <v>0</v>
      </c>
      <c r="X226" s="6">
        <v>0</v>
      </c>
      <c r="Y226" s="6">
        <v>0</v>
      </c>
      <c r="Z226" s="6" t="s">
        <v>46</v>
      </c>
      <c r="AA226" s="6">
        <v>0</v>
      </c>
      <c r="AB226" s="6">
        <v>0</v>
      </c>
      <c r="AC226" s="6">
        <v>0</v>
      </c>
      <c r="AD226" s="6">
        <v>0</v>
      </c>
      <c r="AE226" s="6">
        <v>0</v>
      </c>
      <c r="AF226" s="6">
        <v>0</v>
      </c>
      <c r="AG226" s="6" t="s">
        <v>0</v>
      </c>
      <c r="AH226" s="6" t="s">
        <v>0</v>
      </c>
      <c r="AI226" s="6" t="s">
        <v>56</v>
      </c>
    </row>
    <row r="227" ht="92.4" customHeight="1" spans="1:35">
      <c r="A227" s="3" t="str">
        <f>HYPERLINK("https://www.patentics.cn/invokexml.do?sx=showpatent_cn&amp;sf=ShowPatent&amp;spn=CN110598048B_CG&amp;sx=showpatent_cn&amp;sv=6c2e655f","CN110598048B")</f>
        <v>CN110598048B</v>
      </c>
      <c r="B227" s="4" t="s">
        <v>876</v>
      </c>
      <c r="D227" s="4" t="s">
        <v>37</v>
      </c>
      <c r="E227" s="4" t="s">
        <v>877</v>
      </c>
      <c r="F227" s="4" t="s">
        <v>39</v>
      </c>
      <c r="G227" s="4" t="s">
        <v>39</v>
      </c>
      <c r="H227" s="4" t="s">
        <v>40</v>
      </c>
      <c r="I227" s="4" t="s">
        <v>40</v>
      </c>
      <c r="J227" s="4" t="s">
        <v>0</v>
      </c>
      <c r="K227" s="4" t="s">
        <v>41</v>
      </c>
      <c r="L227" s="4" t="s">
        <v>875</v>
      </c>
      <c r="M227" s="4" t="s">
        <v>43</v>
      </c>
      <c r="N227" s="4" t="s">
        <v>43</v>
      </c>
      <c r="O227" s="4">
        <v>10</v>
      </c>
      <c r="P227" s="4">
        <v>3</v>
      </c>
      <c r="Q227" s="4">
        <v>8</v>
      </c>
      <c r="R227" s="4">
        <v>21</v>
      </c>
      <c r="S227" s="4" t="s">
        <v>44</v>
      </c>
      <c r="T227" s="4" t="s">
        <v>45</v>
      </c>
      <c r="U227" s="4">
        <v>0</v>
      </c>
      <c r="V227" s="4">
        <v>0</v>
      </c>
      <c r="W227" s="4">
        <v>0</v>
      </c>
      <c r="X227" s="4">
        <v>0</v>
      </c>
      <c r="Y227" s="4">
        <v>0</v>
      </c>
      <c r="Z227" s="4" t="s">
        <v>46</v>
      </c>
      <c r="AA227" s="4">
        <v>0</v>
      </c>
      <c r="AB227" s="4">
        <v>0</v>
      </c>
      <c r="AC227" s="4">
        <v>0</v>
      </c>
      <c r="AD227" s="4">
        <v>0</v>
      </c>
      <c r="AE227" s="4">
        <v>0</v>
      </c>
      <c r="AF227" s="4">
        <v>0</v>
      </c>
      <c r="AG227" s="4" t="s">
        <v>0</v>
      </c>
      <c r="AH227" s="4" t="s">
        <v>0</v>
      </c>
      <c r="AI227" s="4" t="s">
        <v>56</v>
      </c>
    </row>
    <row r="228" ht="92.4" customHeight="1" spans="1:35">
      <c r="A228" s="5" t="str">
        <f>HYPERLINK("https://www.patentics.cn/invokexml.do?sx=showpatent_cn&amp;sf=ShowPatent&amp;spn=CN107341541B_CG&amp;sx=showpatent_cn&amp;sv=24c60a48","CN107341541B")</f>
        <v>CN107341541B</v>
      </c>
      <c r="B228" s="6" t="s">
        <v>878</v>
      </c>
      <c r="D228" s="6" t="s">
        <v>879</v>
      </c>
      <c r="E228" s="6" t="s">
        <v>880</v>
      </c>
      <c r="F228" s="6" t="s">
        <v>39</v>
      </c>
      <c r="G228" s="6" t="s">
        <v>39</v>
      </c>
      <c r="H228" s="6" t="s">
        <v>881</v>
      </c>
      <c r="I228" s="6" t="s">
        <v>718</v>
      </c>
      <c r="J228" s="6" t="s">
        <v>218</v>
      </c>
      <c r="K228" s="6" t="s">
        <v>218</v>
      </c>
      <c r="L228" s="6" t="s">
        <v>875</v>
      </c>
      <c r="M228" s="6" t="s">
        <v>258</v>
      </c>
      <c r="N228" s="6" t="s">
        <v>138</v>
      </c>
      <c r="O228" s="6">
        <v>25</v>
      </c>
      <c r="P228" s="6">
        <v>4</v>
      </c>
      <c r="Q228" s="6">
        <v>8</v>
      </c>
      <c r="R228" s="6">
        <v>16</v>
      </c>
      <c r="S228" s="6" t="s">
        <v>44</v>
      </c>
      <c r="T228" s="6" t="s">
        <v>45</v>
      </c>
      <c r="U228" s="6">
        <v>0</v>
      </c>
      <c r="V228" s="6">
        <v>0</v>
      </c>
      <c r="W228" s="6">
        <v>0</v>
      </c>
      <c r="X228" s="6">
        <v>0</v>
      </c>
      <c r="Y228" s="6">
        <v>0</v>
      </c>
      <c r="Z228" s="6" t="s">
        <v>46</v>
      </c>
      <c r="AA228" s="6">
        <v>0</v>
      </c>
      <c r="AB228" s="6">
        <v>0</v>
      </c>
      <c r="AC228" s="6">
        <v>0</v>
      </c>
      <c r="AD228" s="6">
        <v>0</v>
      </c>
      <c r="AE228" s="6">
        <v>0</v>
      </c>
      <c r="AF228" s="6">
        <v>0</v>
      </c>
      <c r="AG228" s="6" t="s">
        <v>0</v>
      </c>
      <c r="AH228" s="6" t="s">
        <v>0</v>
      </c>
      <c r="AI228" s="6" t="s">
        <v>56</v>
      </c>
    </row>
    <row r="229" ht="92.4" customHeight="1" spans="1:35">
      <c r="A229" s="3" t="str">
        <f>HYPERLINK("https://www.patentics.cn/invokexml.do?sx=showpatent_cn&amp;sf=ShowPatent&amp;spn=CN110647981B_CG&amp;sx=showpatent_cn&amp;sv=c2fa9871","CN110647981B")</f>
        <v>CN110647981B</v>
      </c>
      <c r="B229" s="4" t="s">
        <v>882</v>
      </c>
      <c r="D229" s="4" t="s">
        <v>86</v>
      </c>
      <c r="E229" s="4" t="s">
        <v>883</v>
      </c>
      <c r="F229" s="4" t="s">
        <v>39</v>
      </c>
      <c r="G229" s="4" t="s">
        <v>39</v>
      </c>
      <c r="H229" s="4" t="s">
        <v>40</v>
      </c>
      <c r="I229" s="4" t="s">
        <v>40</v>
      </c>
      <c r="J229" s="4" t="s">
        <v>0</v>
      </c>
      <c r="K229" s="4" t="s">
        <v>884</v>
      </c>
      <c r="L229" s="4" t="s">
        <v>885</v>
      </c>
      <c r="M229" s="4" t="s">
        <v>886</v>
      </c>
      <c r="N229" s="4" t="s">
        <v>138</v>
      </c>
      <c r="O229" s="4">
        <v>16</v>
      </c>
      <c r="P229" s="4">
        <v>5</v>
      </c>
      <c r="Q229" s="4">
        <v>2</v>
      </c>
      <c r="R229" s="4">
        <v>31</v>
      </c>
      <c r="S229" s="4" t="s">
        <v>44</v>
      </c>
      <c r="T229" s="4" t="s">
        <v>45</v>
      </c>
      <c r="U229" s="4">
        <v>0</v>
      </c>
      <c r="V229" s="4">
        <v>0</v>
      </c>
      <c r="W229" s="4">
        <v>0</v>
      </c>
      <c r="X229" s="4">
        <v>0</v>
      </c>
      <c r="Y229" s="4">
        <v>0</v>
      </c>
      <c r="Z229" s="4" t="s">
        <v>46</v>
      </c>
      <c r="AA229" s="4">
        <v>0</v>
      </c>
      <c r="AB229" s="4">
        <v>0</v>
      </c>
      <c r="AC229" s="4">
        <v>0</v>
      </c>
      <c r="AD229" s="4">
        <v>0</v>
      </c>
      <c r="AE229" s="4">
        <v>0</v>
      </c>
      <c r="AF229" s="4">
        <v>0</v>
      </c>
      <c r="AG229" s="4" t="s">
        <v>0</v>
      </c>
      <c r="AH229" s="4" t="s">
        <v>0</v>
      </c>
      <c r="AI229" s="4" t="s">
        <v>56</v>
      </c>
    </row>
    <row r="230" ht="92.4" customHeight="1" spans="1:35">
      <c r="A230" s="5" t="str">
        <f>HYPERLINK("https://www.patentics.cn/invokexml.do?sx=showpatent_cn&amp;sf=ShowPatent&amp;spn=CN111078285B_CG&amp;sx=showpatent_cn&amp;sv=3a459cf2","CN111078285B")</f>
        <v>CN111078285B</v>
      </c>
      <c r="B230" s="6" t="s">
        <v>631</v>
      </c>
      <c r="D230" s="6" t="s">
        <v>632</v>
      </c>
      <c r="E230" s="6" t="s">
        <v>633</v>
      </c>
      <c r="F230" s="6" t="s">
        <v>39</v>
      </c>
      <c r="G230" s="6" t="s">
        <v>39</v>
      </c>
      <c r="H230" s="6" t="s">
        <v>40</v>
      </c>
      <c r="I230" s="6" t="s">
        <v>40</v>
      </c>
      <c r="J230" s="6" t="s">
        <v>634</v>
      </c>
      <c r="K230" s="6" t="s">
        <v>634</v>
      </c>
      <c r="L230" s="6" t="s">
        <v>885</v>
      </c>
      <c r="M230" s="6" t="s">
        <v>635</v>
      </c>
      <c r="N230" s="6" t="s">
        <v>64</v>
      </c>
      <c r="O230" s="6">
        <v>25</v>
      </c>
      <c r="P230" s="6">
        <v>5</v>
      </c>
      <c r="Q230" s="6">
        <v>11</v>
      </c>
      <c r="R230" s="6">
        <v>17</v>
      </c>
      <c r="S230" s="6" t="s">
        <v>44</v>
      </c>
      <c r="T230" s="6" t="s">
        <v>45</v>
      </c>
      <c r="U230" s="6">
        <v>0</v>
      </c>
      <c r="V230" s="6">
        <v>0</v>
      </c>
      <c r="W230" s="6">
        <v>0</v>
      </c>
      <c r="X230" s="6">
        <v>0</v>
      </c>
      <c r="Y230" s="6">
        <v>0</v>
      </c>
      <c r="Z230" s="6" t="s">
        <v>46</v>
      </c>
      <c r="AA230" s="6">
        <v>0</v>
      </c>
      <c r="AB230" s="6">
        <v>0</v>
      </c>
      <c r="AC230" s="6">
        <v>0</v>
      </c>
      <c r="AD230" s="6">
        <v>0</v>
      </c>
      <c r="AE230" s="6">
        <v>0</v>
      </c>
      <c r="AF230" s="6">
        <v>0</v>
      </c>
      <c r="AG230" s="6" t="s">
        <v>0</v>
      </c>
      <c r="AH230" s="6" t="s">
        <v>0</v>
      </c>
      <c r="AI230" s="6" t="s">
        <v>56</v>
      </c>
    </row>
    <row r="231" ht="92.4" customHeight="1" spans="1:35">
      <c r="A231" s="3" t="str">
        <f>HYPERLINK("https://www.patentics.cn/invokexml.do?sx=showpatent_cn&amp;sf=ShowPatent&amp;spn=CN111079915B_CG&amp;sx=showpatent_cn&amp;sv=33163716","CN111079915B")</f>
        <v>CN111079915B</v>
      </c>
      <c r="B231" s="4" t="s">
        <v>642</v>
      </c>
      <c r="D231" s="4" t="s">
        <v>173</v>
      </c>
      <c r="E231" s="4" t="s">
        <v>643</v>
      </c>
      <c r="F231" s="4" t="s">
        <v>39</v>
      </c>
      <c r="G231" s="4" t="s">
        <v>39</v>
      </c>
      <c r="H231" s="4" t="s">
        <v>40</v>
      </c>
      <c r="I231" s="4" t="s">
        <v>40</v>
      </c>
      <c r="J231" s="4" t="s">
        <v>634</v>
      </c>
      <c r="K231" s="4" t="s">
        <v>634</v>
      </c>
      <c r="L231" s="4" t="s">
        <v>885</v>
      </c>
      <c r="M231" s="4" t="s">
        <v>138</v>
      </c>
      <c r="N231" s="4" t="s">
        <v>138</v>
      </c>
      <c r="O231" s="4">
        <v>25</v>
      </c>
      <c r="P231" s="4">
        <v>5</v>
      </c>
      <c r="Q231" s="4">
        <v>11</v>
      </c>
      <c r="R231" s="4">
        <v>11</v>
      </c>
      <c r="S231" s="4" t="s">
        <v>44</v>
      </c>
      <c r="T231" s="4" t="s">
        <v>45</v>
      </c>
      <c r="U231" s="4">
        <v>0</v>
      </c>
      <c r="V231" s="4">
        <v>0</v>
      </c>
      <c r="W231" s="4">
        <v>0</v>
      </c>
      <c r="X231" s="4">
        <v>0</v>
      </c>
      <c r="Y231" s="4">
        <v>0</v>
      </c>
      <c r="Z231" s="4" t="s">
        <v>46</v>
      </c>
      <c r="AA231" s="4">
        <v>0</v>
      </c>
      <c r="AB231" s="4">
        <v>0</v>
      </c>
      <c r="AC231" s="4">
        <v>0</v>
      </c>
      <c r="AD231" s="4">
        <v>0</v>
      </c>
      <c r="AE231" s="4">
        <v>0</v>
      </c>
      <c r="AF231" s="4">
        <v>0</v>
      </c>
      <c r="AG231" s="4" t="s">
        <v>0</v>
      </c>
      <c r="AH231" s="4" t="s">
        <v>0</v>
      </c>
      <c r="AI231" s="4" t="s">
        <v>56</v>
      </c>
    </row>
    <row r="232" ht="92.4" customHeight="1" spans="1:35">
      <c r="A232" s="5" t="str">
        <f>HYPERLINK("https://www.patentics.cn/invokexml.do?sx=showpatent_cn&amp;sf=ShowPatent&amp;spn=CN111078280B_CG&amp;sx=showpatent_cn&amp;sv=93ad1acc","CN111078280B")</f>
        <v>CN111078280B</v>
      </c>
      <c r="B232" s="6" t="s">
        <v>652</v>
      </c>
      <c r="D232" s="6" t="s">
        <v>173</v>
      </c>
      <c r="E232" s="6" t="s">
        <v>653</v>
      </c>
      <c r="F232" s="6" t="s">
        <v>39</v>
      </c>
      <c r="G232" s="6" t="s">
        <v>39</v>
      </c>
      <c r="H232" s="6" t="s">
        <v>40</v>
      </c>
      <c r="I232" s="6" t="s">
        <v>40</v>
      </c>
      <c r="J232" s="6" t="s">
        <v>634</v>
      </c>
      <c r="K232" s="6" t="s">
        <v>634</v>
      </c>
      <c r="L232" s="6" t="s">
        <v>885</v>
      </c>
      <c r="M232" s="6" t="s">
        <v>654</v>
      </c>
      <c r="N232" s="6" t="s">
        <v>655</v>
      </c>
      <c r="O232" s="6">
        <v>19</v>
      </c>
      <c r="P232" s="6">
        <v>5</v>
      </c>
      <c r="Q232" s="6">
        <v>8</v>
      </c>
      <c r="R232" s="6">
        <v>16</v>
      </c>
      <c r="S232" s="6" t="s">
        <v>44</v>
      </c>
      <c r="T232" s="6" t="s">
        <v>45</v>
      </c>
      <c r="U232" s="6">
        <v>0</v>
      </c>
      <c r="V232" s="6">
        <v>0</v>
      </c>
      <c r="W232" s="6">
        <v>0</v>
      </c>
      <c r="X232" s="6">
        <v>0</v>
      </c>
      <c r="Y232" s="6">
        <v>0</v>
      </c>
      <c r="Z232" s="6" t="s">
        <v>46</v>
      </c>
      <c r="AA232" s="6">
        <v>0</v>
      </c>
      <c r="AB232" s="6">
        <v>0</v>
      </c>
      <c r="AC232" s="6">
        <v>0</v>
      </c>
      <c r="AD232" s="6">
        <v>0</v>
      </c>
      <c r="AE232" s="6">
        <v>0</v>
      </c>
      <c r="AF232" s="6">
        <v>0</v>
      </c>
      <c r="AG232" s="6" t="s">
        <v>0</v>
      </c>
      <c r="AH232" s="6" t="s">
        <v>0</v>
      </c>
      <c r="AI232" s="6" t="s">
        <v>56</v>
      </c>
    </row>
    <row r="233" ht="92.4" customHeight="1" spans="1:35">
      <c r="A233" s="3" t="str">
        <f>HYPERLINK("https://www.patentics.cn/invokexml.do?sx=showpatent_cn&amp;sf=ShowPatent&amp;spn=CN111079910B_CG&amp;sx=showpatent_cn&amp;sv=404cbca6","CN111079910B")</f>
        <v>CN111079910B</v>
      </c>
      <c r="B233" s="4" t="s">
        <v>678</v>
      </c>
      <c r="D233" s="4" t="s">
        <v>173</v>
      </c>
      <c r="E233" s="4" t="s">
        <v>679</v>
      </c>
      <c r="F233" s="4" t="s">
        <v>39</v>
      </c>
      <c r="G233" s="4" t="s">
        <v>39</v>
      </c>
      <c r="H233" s="4" t="s">
        <v>40</v>
      </c>
      <c r="I233" s="4" t="s">
        <v>40</v>
      </c>
      <c r="J233" s="4" t="s">
        <v>634</v>
      </c>
      <c r="K233" s="4" t="s">
        <v>634</v>
      </c>
      <c r="L233" s="4" t="s">
        <v>885</v>
      </c>
      <c r="M233" s="4" t="s">
        <v>138</v>
      </c>
      <c r="N233" s="4" t="s">
        <v>138</v>
      </c>
      <c r="O233" s="4">
        <v>25</v>
      </c>
      <c r="P233" s="4">
        <v>5</v>
      </c>
      <c r="Q233" s="4">
        <v>11</v>
      </c>
      <c r="R233" s="4">
        <v>12</v>
      </c>
      <c r="S233" s="4" t="s">
        <v>44</v>
      </c>
      <c r="T233" s="4" t="s">
        <v>45</v>
      </c>
      <c r="U233" s="4">
        <v>0</v>
      </c>
      <c r="V233" s="4">
        <v>0</v>
      </c>
      <c r="W233" s="4">
        <v>0</v>
      </c>
      <c r="X233" s="4">
        <v>0</v>
      </c>
      <c r="Y233" s="4">
        <v>0</v>
      </c>
      <c r="Z233" s="4" t="s">
        <v>46</v>
      </c>
      <c r="AA233" s="4">
        <v>0</v>
      </c>
      <c r="AB233" s="4">
        <v>0</v>
      </c>
      <c r="AC233" s="4">
        <v>0</v>
      </c>
      <c r="AD233" s="4">
        <v>0</v>
      </c>
      <c r="AE233" s="4">
        <v>0</v>
      </c>
      <c r="AF233" s="4">
        <v>0</v>
      </c>
      <c r="AG233" s="4" t="s">
        <v>0</v>
      </c>
      <c r="AH233" s="4" t="s">
        <v>0</v>
      </c>
      <c r="AI233" s="4" t="s">
        <v>56</v>
      </c>
    </row>
    <row r="234" ht="92.4" customHeight="1" spans="1:35">
      <c r="A234" s="5" t="str">
        <f>HYPERLINK("https://www.patentics.cn/invokexml.do?sx=showpatent_cn&amp;sf=ShowPatent&amp;spn=CN110941584B_CG&amp;sx=showpatent_cn&amp;sv=c28d3ec3","CN110941584B")</f>
        <v>CN110941584B</v>
      </c>
      <c r="B234" s="6" t="s">
        <v>710</v>
      </c>
      <c r="D234" s="6" t="s">
        <v>711</v>
      </c>
      <c r="E234" s="6" t="s">
        <v>712</v>
      </c>
      <c r="F234" s="6" t="s">
        <v>39</v>
      </c>
      <c r="G234" s="6" t="s">
        <v>39</v>
      </c>
      <c r="H234" s="6" t="s">
        <v>40</v>
      </c>
      <c r="I234" s="6" t="s">
        <v>40</v>
      </c>
      <c r="J234" s="6" t="s">
        <v>0</v>
      </c>
      <c r="K234" s="6" t="s">
        <v>713</v>
      </c>
      <c r="L234" s="6" t="s">
        <v>136</v>
      </c>
      <c r="M234" s="6" t="s">
        <v>121</v>
      </c>
      <c r="N234" s="6" t="s">
        <v>121</v>
      </c>
      <c r="O234" s="6">
        <v>55</v>
      </c>
      <c r="P234" s="6">
        <v>2</v>
      </c>
      <c r="Q234" s="6">
        <v>23</v>
      </c>
      <c r="R234" s="6">
        <v>22</v>
      </c>
      <c r="S234" s="6" t="s">
        <v>44</v>
      </c>
      <c r="T234" s="6" t="s">
        <v>45</v>
      </c>
      <c r="U234" s="6">
        <v>0</v>
      </c>
      <c r="V234" s="6">
        <v>0</v>
      </c>
      <c r="W234" s="6">
        <v>0</v>
      </c>
      <c r="X234" s="6">
        <v>0</v>
      </c>
      <c r="Y234" s="6">
        <v>0</v>
      </c>
      <c r="Z234" s="6" t="s">
        <v>46</v>
      </c>
      <c r="AA234" s="6">
        <v>0</v>
      </c>
      <c r="AB234" s="6">
        <v>0</v>
      </c>
      <c r="AC234" s="6">
        <v>0</v>
      </c>
      <c r="AD234" s="6">
        <v>0</v>
      </c>
      <c r="AE234" s="6">
        <v>0</v>
      </c>
      <c r="AF234" s="6">
        <v>0</v>
      </c>
      <c r="AG234" s="6" t="s">
        <v>0</v>
      </c>
      <c r="AH234" s="6" t="s">
        <v>0</v>
      </c>
      <c r="AI234" s="6" t="s">
        <v>56</v>
      </c>
    </row>
    <row r="235" ht="92.4" customHeight="1" spans="1:35">
      <c r="A235" s="3" t="str">
        <f>HYPERLINK("https://www.patentics.cn/invokexml.do?sx=showpatent_cn&amp;sf=ShowPatent&amp;spn=CN107301454B_CG&amp;sx=showpatent_cn&amp;sv=f22a5e42","CN107301454B")</f>
        <v>CN107301454B</v>
      </c>
      <c r="B235" s="4" t="s">
        <v>887</v>
      </c>
      <c r="D235" s="4" t="s">
        <v>888</v>
      </c>
      <c r="E235" s="4" t="s">
        <v>889</v>
      </c>
      <c r="F235" s="4" t="s">
        <v>39</v>
      </c>
      <c r="G235" s="4" t="s">
        <v>39</v>
      </c>
      <c r="H235" s="4" t="s">
        <v>890</v>
      </c>
      <c r="I235" s="4" t="s">
        <v>718</v>
      </c>
      <c r="J235" s="4" t="s">
        <v>0</v>
      </c>
      <c r="K235" s="4" t="s">
        <v>891</v>
      </c>
      <c r="L235" s="4" t="s">
        <v>136</v>
      </c>
      <c r="M235" s="4" t="s">
        <v>258</v>
      </c>
      <c r="N235" s="4" t="s">
        <v>138</v>
      </c>
      <c r="O235" s="4">
        <v>24</v>
      </c>
      <c r="P235" s="4">
        <v>5</v>
      </c>
      <c r="Q235" s="4">
        <v>9</v>
      </c>
      <c r="R235" s="4">
        <v>25</v>
      </c>
      <c r="S235" s="4" t="s">
        <v>44</v>
      </c>
      <c r="T235" s="4" t="s">
        <v>45</v>
      </c>
      <c r="U235" s="4">
        <v>0</v>
      </c>
      <c r="V235" s="4">
        <v>0</v>
      </c>
      <c r="W235" s="4">
        <v>0</v>
      </c>
      <c r="X235" s="4">
        <v>0</v>
      </c>
      <c r="Y235" s="4">
        <v>0</v>
      </c>
      <c r="Z235" s="4" t="s">
        <v>46</v>
      </c>
      <c r="AA235" s="4">
        <v>0</v>
      </c>
      <c r="AB235" s="4">
        <v>0</v>
      </c>
      <c r="AC235" s="4">
        <v>0</v>
      </c>
      <c r="AD235" s="4">
        <v>0</v>
      </c>
      <c r="AE235" s="4">
        <v>0</v>
      </c>
      <c r="AF235" s="4">
        <v>0</v>
      </c>
      <c r="AG235" s="4" t="s">
        <v>0</v>
      </c>
      <c r="AH235" s="4" t="s">
        <v>0</v>
      </c>
      <c r="AI235" s="4" t="s">
        <v>56</v>
      </c>
    </row>
    <row r="236" ht="92.4" customHeight="1" spans="1:35">
      <c r="A236" s="5" t="str">
        <f>HYPERLINK("https://www.patentics.cn/invokexml.do?sx=showpatent_cn&amp;sf=ShowPatent&amp;spn=CN111126581B_CG&amp;sx=showpatent_cn&amp;sv=d6ec998c","CN111126581B")</f>
        <v>CN111126581B</v>
      </c>
      <c r="B236" s="6" t="s">
        <v>591</v>
      </c>
      <c r="D236" s="6" t="s">
        <v>348</v>
      </c>
      <c r="E236" s="6" t="s">
        <v>592</v>
      </c>
      <c r="F236" s="6" t="s">
        <v>39</v>
      </c>
      <c r="G236" s="6" t="s">
        <v>39</v>
      </c>
      <c r="H236" s="6" t="s">
        <v>40</v>
      </c>
      <c r="I236" s="6" t="s">
        <v>40</v>
      </c>
      <c r="J236" s="6" t="s">
        <v>593</v>
      </c>
      <c r="K236" s="6" t="s">
        <v>594</v>
      </c>
      <c r="L236" s="6" t="s">
        <v>154</v>
      </c>
      <c r="M236" s="6" t="s">
        <v>138</v>
      </c>
      <c r="N236" s="6" t="s">
        <v>138</v>
      </c>
      <c r="O236" s="6">
        <v>16</v>
      </c>
      <c r="P236" s="6">
        <v>6</v>
      </c>
      <c r="Q236" s="6">
        <v>13</v>
      </c>
      <c r="R236" s="6">
        <v>28</v>
      </c>
      <c r="S236" s="6" t="s">
        <v>44</v>
      </c>
      <c r="T236" s="6" t="s">
        <v>45</v>
      </c>
      <c r="U236" s="6">
        <v>0</v>
      </c>
      <c r="V236" s="6">
        <v>0</v>
      </c>
      <c r="W236" s="6">
        <v>0</v>
      </c>
      <c r="X236" s="6">
        <v>0</v>
      </c>
      <c r="Y236" s="6">
        <v>0</v>
      </c>
      <c r="Z236" s="6" t="s">
        <v>46</v>
      </c>
      <c r="AA236" s="6">
        <v>0</v>
      </c>
      <c r="AB236" s="6">
        <v>0</v>
      </c>
      <c r="AC236" s="6">
        <v>0</v>
      </c>
      <c r="AD236" s="6">
        <v>0</v>
      </c>
      <c r="AE236" s="6">
        <v>0</v>
      </c>
      <c r="AF236" s="6">
        <v>0</v>
      </c>
      <c r="AG236" s="6" t="s">
        <v>0</v>
      </c>
      <c r="AH236" s="6" t="s">
        <v>0</v>
      </c>
      <c r="AI236" s="6" t="s">
        <v>56</v>
      </c>
    </row>
    <row r="237" ht="92.4" customHeight="1" spans="1:35">
      <c r="A237" s="3" t="str">
        <f>HYPERLINK("https://www.patentics.cn/invokexml.do?sx=showpatent_cn&amp;sf=ShowPatent&amp;spn=CN110955380B_CG&amp;sx=showpatent_cn&amp;sv=1240f901","CN110955380B")</f>
        <v>CN110955380B</v>
      </c>
      <c r="B237" s="4" t="s">
        <v>704</v>
      </c>
      <c r="D237" s="4" t="s">
        <v>705</v>
      </c>
      <c r="E237" s="4" t="s">
        <v>706</v>
      </c>
      <c r="F237" s="4" t="s">
        <v>39</v>
      </c>
      <c r="G237" s="4" t="s">
        <v>39</v>
      </c>
      <c r="H237" s="4" t="s">
        <v>40</v>
      </c>
      <c r="I237" s="4" t="s">
        <v>40</v>
      </c>
      <c r="J237" s="4" t="s">
        <v>0</v>
      </c>
      <c r="K237" s="4" t="s">
        <v>707</v>
      </c>
      <c r="L237" s="4" t="s">
        <v>154</v>
      </c>
      <c r="M237" s="4" t="s">
        <v>892</v>
      </c>
      <c r="N237" s="4" t="s">
        <v>420</v>
      </c>
      <c r="O237" s="4">
        <v>12</v>
      </c>
      <c r="P237" s="4">
        <v>6</v>
      </c>
      <c r="Q237" s="4">
        <v>8</v>
      </c>
      <c r="R237" s="4">
        <v>21</v>
      </c>
      <c r="S237" s="4" t="s">
        <v>44</v>
      </c>
      <c r="T237" s="4" t="s">
        <v>45</v>
      </c>
      <c r="U237" s="4">
        <v>0</v>
      </c>
      <c r="V237" s="4">
        <v>0</v>
      </c>
      <c r="W237" s="4">
        <v>0</v>
      </c>
      <c r="X237" s="4">
        <v>0</v>
      </c>
      <c r="Y237" s="4">
        <v>0</v>
      </c>
      <c r="Z237" s="4" t="s">
        <v>46</v>
      </c>
      <c r="AA237" s="4">
        <v>0</v>
      </c>
      <c r="AB237" s="4">
        <v>0</v>
      </c>
      <c r="AC237" s="4">
        <v>0</v>
      </c>
      <c r="AD237" s="4">
        <v>0</v>
      </c>
      <c r="AE237" s="4">
        <v>0</v>
      </c>
      <c r="AF237" s="4">
        <v>0</v>
      </c>
      <c r="AG237" s="4" t="s">
        <v>0</v>
      </c>
      <c r="AH237" s="4" t="s">
        <v>0</v>
      </c>
      <c r="AI237" s="4" t="s">
        <v>56</v>
      </c>
    </row>
    <row r="238" ht="92.4" customHeight="1" spans="1:35">
      <c r="A238" s="5" t="str">
        <f>HYPERLINK("https://www.patentics.cn/invokexml.do?sx=showpatent_cn&amp;sf=ShowPatent&amp;spn=CN110865950B_CG&amp;sx=showpatent_cn&amp;sv=5b28e729","CN110865950B")</f>
        <v>CN110865950B</v>
      </c>
      <c r="B238" s="6" t="s">
        <v>766</v>
      </c>
      <c r="D238" s="6" t="s">
        <v>761</v>
      </c>
      <c r="E238" s="6" t="s">
        <v>767</v>
      </c>
      <c r="F238" s="6" t="s">
        <v>39</v>
      </c>
      <c r="G238" s="6" t="s">
        <v>39</v>
      </c>
      <c r="H238" s="6" t="s">
        <v>40</v>
      </c>
      <c r="I238" s="6" t="s">
        <v>40</v>
      </c>
      <c r="J238" s="6" t="s">
        <v>763</v>
      </c>
      <c r="K238" s="6" t="s">
        <v>763</v>
      </c>
      <c r="L238" s="6" t="s">
        <v>154</v>
      </c>
      <c r="M238" s="6" t="s">
        <v>768</v>
      </c>
      <c r="N238" s="6" t="s">
        <v>768</v>
      </c>
      <c r="O238" s="6">
        <v>20</v>
      </c>
      <c r="P238" s="6">
        <v>4</v>
      </c>
      <c r="Q238" s="6">
        <v>11</v>
      </c>
      <c r="R238" s="6">
        <v>9</v>
      </c>
      <c r="S238" s="6" t="s">
        <v>44</v>
      </c>
      <c r="T238" s="6" t="s">
        <v>45</v>
      </c>
      <c r="U238" s="6">
        <v>0</v>
      </c>
      <c r="V238" s="6">
        <v>0</v>
      </c>
      <c r="W238" s="6">
        <v>0</v>
      </c>
      <c r="X238" s="6">
        <v>0</v>
      </c>
      <c r="Y238" s="6">
        <v>0</v>
      </c>
      <c r="Z238" s="6" t="s">
        <v>46</v>
      </c>
      <c r="AA238" s="6">
        <v>0</v>
      </c>
      <c r="AB238" s="6">
        <v>0</v>
      </c>
      <c r="AC238" s="6">
        <v>0</v>
      </c>
      <c r="AD238" s="6">
        <v>0</v>
      </c>
      <c r="AE238" s="6">
        <v>0</v>
      </c>
      <c r="AF238" s="6">
        <v>0</v>
      </c>
      <c r="AG238" s="6" t="s">
        <v>0</v>
      </c>
      <c r="AH238" s="6" t="s">
        <v>0</v>
      </c>
      <c r="AI238" s="6" t="s">
        <v>56</v>
      </c>
    </row>
    <row r="239" ht="92.4" customHeight="1" spans="1:35">
      <c r="A239" s="3" t="str">
        <f>HYPERLINK("https://www.patentics.cn/invokexml.do?sx=showpatent_cn&amp;sf=ShowPatent&amp;spn=CN111079924B_CG&amp;sx=showpatent_cn&amp;sv=5f3ca1ab","CN111079924B")</f>
        <v>CN111079924B</v>
      </c>
      <c r="B239" s="4" t="s">
        <v>676</v>
      </c>
      <c r="D239" s="4" t="s">
        <v>632</v>
      </c>
      <c r="E239" s="4" t="s">
        <v>677</v>
      </c>
      <c r="F239" s="4" t="s">
        <v>39</v>
      </c>
      <c r="G239" s="4" t="s">
        <v>39</v>
      </c>
      <c r="H239" s="4" t="s">
        <v>40</v>
      </c>
      <c r="I239" s="4" t="s">
        <v>40</v>
      </c>
      <c r="J239" s="4" t="s">
        <v>634</v>
      </c>
      <c r="K239" s="4" t="s">
        <v>634</v>
      </c>
      <c r="L239" s="4" t="s">
        <v>893</v>
      </c>
      <c r="M239" s="4" t="s">
        <v>436</v>
      </c>
      <c r="N239" s="4" t="s">
        <v>99</v>
      </c>
      <c r="O239" s="4">
        <v>27</v>
      </c>
      <c r="P239" s="4">
        <v>7</v>
      </c>
      <c r="Q239" s="4">
        <v>11</v>
      </c>
      <c r="R239" s="4">
        <v>15</v>
      </c>
      <c r="S239" s="4" t="s">
        <v>44</v>
      </c>
      <c r="T239" s="4" t="s">
        <v>45</v>
      </c>
      <c r="U239" s="4">
        <v>0</v>
      </c>
      <c r="V239" s="4">
        <v>0</v>
      </c>
      <c r="W239" s="4">
        <v>0</v>
      </c>
      <c r="X239" s="4">
        <v>0</v>
      </c>
      <c r="Y239" s="4">
        <v>0</v>
      </c>
      <c r="Z239" s="4" t="s">
        <v>46</v>
      </c>
      <c r="AA239" s="4">
        <v>0</v>
      </c>
      <c r="AB239" s="4">
        <v>0</v>
      </c>
      <c r="AC239" s="4">
        <v>0</v>
      </c>
      <c r="AD239" s="4">
        <v>0</v>
      </c>
      <c r="AE239" s="4">
        <v>0</v>
      </c>
      <c r="AF239" s="4">
        <v>0</v>
      </c>
      <c r="AG239" s="4" t="s">
        <v>0</v>
      </c>
      <c r="AH239" s="4" t="s">
        <v>0</v>
      </c>
      <c r="AI239" s="4" t="s">
        <v>56</v>
      </c>
    </row>
    <row r="240" ht="92.4" customHeight="1" spans="1:35">
      <c r="A240" s="5" t="str">
        <f>HYPERLINK("https://www.patentics.cn/invokexml.do?sx=showpatent_cn&amp;sf=ShowPatent&amp;spn=CN110135581B_CG&amp;sx=showpatent_cn&amp;sv=a312165b","CN110135581B")</f>
        <v>CN110135581B</v>
      </c>
      <c r="B240" s="6" t="s">
        <v>894</v>
      </c>
      <c r="D240" s="6" t="s">
        <v>895</v>
      </c>
      <c r="E240" s="6" t="s">
        <v>896</v>
      </c>
      <c r="F240" s="6" t="s">
        <v>39</v>
      </c>
      <c r="G240" s="6" t="s">
        <v>39</v>
      </c>
      <c r="H240" s="6" t="s">
        <v>463</v>
      </c>
      <c r="I240" s="6" t="s">
        <v>217</v>
      </c>
      <c r="J240" s="6" t="s">
        <v>144</v>
      </c>
      <c r="K240" s="6" t="s">
        <v>144</v>
      </c>
      <c r="L240" s="6" t="s">
        <v>897</v>
      </c>
      <c r="M240" s="6" t="s">
        <v>898</v>
      </c>
      <c r="N240" s="6" t="s">
        <v>99</v>
      </c>
      <c r="O240" s="6">
        <v>22</v>
      </c>
      <c r="P240" s="6">
        <v>4</v>
      </c>
      <c r="Q240" s="6">
        <v>11</v>
      </c>
      <c r="R240" s="6">
        <v>15</v>
      </c>
      <c r="S240" s="6" t="s">
        <v>44</v>
      </c>
      <c r="T240" s="6" t="s">
        <v>45</v>
      </c>
      <c r="U240" s="6">
        <v>0</v>
      </c>
      <c r="V240" s="6">
        <v>0</v>
      </c>
      <c r="W240" s="6">
        <v>0</v>
      </c>
      <c r="X240" s="6">
        <v>0</v>
      </c>
      <c r="Y240" s="6">
        <v>0</v>
      </c>
      <c r="Z240" s="6" t="s">
        <v>46</v>
      </c>
      <c r="AA240" s="6">
        <v>0</v>
      </c>
      <c r="AB240" s="6">
        <v>0</v>
      </c>
      <c r="AC240" s="6">
        <v>0</v>
      </c>
      <c r="AD240" s="6">
        <v>0</v>
      </c>
      <c r="AE240" s="6">
        <v>12</v>
      </c>
      <c r="AF240" s="6">
        <v>5</v>
      </c>
      <c r="AG240" s="6" t="s">
        <v>0</v>
      </c>
      <c r="AH240" s="6" t="s">
        <v>0</v>
      </c>
      <c r="AI240" s="6" t="s">
        <v>56</v>
      </c>
    </row>
    <row r="241" ht="92.4" customHeight="1" spans="1:35">
      <c r="A241" s="3" t="str">
        <f>HYPERLINK("https://www.patentics.cn/invokexml.do?sx=showpatent_cn&amp;sf=ShowPatent&amp;spn=CN107506828B_CG&amp;sx=showpatent_cn&amp;sv=fb18bb5e","CN107506828B")</f>
        <v>CN107506828B</v>
      </c>
      <c r="B241" s="4" t="s">
        <v>899</v>
      </c>
      <c r="D241" s="4" t="s">
        <v>900</v>
      </c>
      <c r="E241" s="4" t="s">
        <v>901</v>
      </c>
      <c r="F241" s="4" t="s">
        <v>39</v>
      </c>
      <c r="G241" s="4" t="s">
        <v>39</v>
      </c>
      <c r="H241" s="4" t="s">
        <v>40</v>
      </c>
      <c r="I241" s="4" t="s">
        <v>40</v>
      </c>
      <c r="J241" s="4" t="s">
        <v>144</v>
      </c>
      <c r="K241" s="4" t="s">
        <v>144</v>
      </c>
      <c r="L241" s="4" t="s">
        <v>902</v>
      </c>
      <c r="M241" s="4" t="s">
        <v>138</v>
      </c>
      <c r="N241" s="4" t="s">
        <v>138</v>
      </c>
      <c r="O241" s="4">
        <v>36</v>
      </c>
      <c r="P241" s="4">
        <v>4</v>
      </c>
      <c r="Q241" s="4">
        <v>17</v>
      </c>
      <c r="R241" s="4">
        <v>20</v>
      </c>
      <c r="S241" s="4" t="s">
        <v>44</v>
      </c>
      <c r="T241" s="4" t="s">
        <v>45</v>
      </c>
      <c r="U241" s="4">
        <v>0</v>
      </c>
      <c r="V241" s="4">
        <v>0</v>
      </c>
      <c r="W241" s="4">
        <v>0</v>
      </c>
      <c r="X241" s="4">
        <v>0</v>
      </c>
      <c r="Y241" s="4">
        <v>0</v>
      </c>
      <c r="Z241" s="4" t="s">
        <v>46</v>
      </c>
      <c r="AA241" s="4">
        <v>0</v>
      </c>
      <c r="AB241" s="4">
        <v>0</v>
      </c>
      <c r="AC241" s="4">
        <v>0</v>
      </c>
      <c r="AD241" s="4">
        <v>0</v>
      </c>
      <c r="AE241" s="4">
        <v>18</v>
      </c>
      <c r="AF241" s="4">
        <v>5</v>
      </c>
      <c r="AG241" s="4" t="s">
        <v>0</v>
      </c>
      <c r="AH241" s="4" t="s">
        <v>0</v>
      </c>
      <c r="AI241" s="4" t="s">
        <v>56</v>
      </c>
    </row>
    <row r="242" ht="92.4" customHeight="1" spans="1:35">
      <c r="A242" s="5" t="str">
        <f>HYPERLINK("https://www.patentics.cn/invokexml.do?sx=showpatent_cn&amp;sf=ShowPatent&amp;spn=CN107688466B_CG&amp;sx=showpatent_cn&amp;sv=046a059b","CN107688466B")</f>
        <v>CN107688466B</v>
      </c>
      <c r="B242" s="6" t="s">
        <v>903</v>
      </c>
      <c r="D242" s="6" t="s">
        <v>149</v>
      </c>
      <c r="E242" s="6" t="s">
        <v>904</v>
      </c>
      <c r="F242" s="6" t="s">
        <v>39</v>
      </c>
      <c r="G242" s="6" t="s">
        <v>39</v>
      </c>
      <c r="H242" s="6" t="s">
        <v>151</v>
      </c>
      <c r="I242" s="6" t="s">
        <v>152</v>
      </c>
      <c r="J242" s="6" t="s">
        <v>153</v>
      </c>
      <c r="K242" s="6" t="s">
        <v>153</v>
      </c>
      <c r="L242" s="6" t="s">
        <v>902</v>
      </c>
      <c r="M242" s="6" t="s">
        <v>64</v>
      </c>
      <c r="N242" s="6" t="s">
        <v>64</v>
      </c>
      <c r="O242" s="6">
        <v>23</v>
      </c>
      <c r="P242" s="6">
        <v>3</v>
      </c>
      <c r="Q242" s="6">
        <v>11</v>
      </c>
      <c r="R242" s="6">
        <v>19</v>
      </c>
      <c r="S242" s="6" t="s">
        <v>44</v>
      </c>
      <c r="T242" s="6" t="s">
        <v>45</v>
      </c>
      <c r="U242" s="6">
        <v>0</v>
      </c>
      <c r="V242" s="6">
        <v>0</v>
      </c>
      <c r="W242" s="6">
        <v>0</v>
      </c>
      <c r="X242" s="6">
        <v>0</v>
      </c>
      <c r="Y242" s="6">
        <v>0</v>
      </c>
      <c r="Z242" s="6" t="s">
        <v>46</v>
      </c>
      <c r="AA242" s="6">
        <v>0</v>
      </c>
      <c r="AB242" s="6">
        <v>0</v>
      </c>
      <c r="AC242" s="6">
        <v>0</v>
      </c>
      <c r="AD242" s="6">
        <v>0</v>
      </c>
      <c r="AE242" s="6">
        <v>7</v>
      </c>
      <c r="AF242" s="6">
        <v>6</v>
      </c>
      <c r="AG242" s="6" t="s">
        <v>0</v>
      </c>
      <c r="AH242" s="6" t="s">
        <v>0</v>
      </c>
      <c r="AI242" s="6" t="s">
        <v>56</v>
      </c>
    </row>
    <row r="243" ht="92.4" customHeight="1" spans="1:35">
      <c r="A243" s="3" t="str">
        <f>HYPERLINK("https://www.patentics.cn/invokexml.do?sx=showpatent_cn&amp;sf=ShowPatent&amp;spn=CN107315717B_CG&amp;sx=showpatent_cn&amp;sv=a00652eb","CN107315717B")</f>
        <v>CN107315717B</v>
      </c>
      <c r="B243" s="4" t="s">
        <v>905</v>
      </c>
      <c r="D243" s="4" t="s">
        <v>375</v>
      </c>
      <c r="E243" s="4" t="s">
        <v>906</v>
      </c>
      <c r="F243" s="4" t="s">
        <v>39</v>
      </c>
      <c r="G243" s="4" t="s">
        <v>39</v>
      </c>
      <c r="H243" s="4" t="s">
        <v>377</v>
      </c>
      <c r="I243" s="4" t="s">
        <v>378</v>
      </c>
      <c r="J243" s="4" t="s">
        <v>246</v>
      </c>
      <c r="K243" s="4" t="s">
        <v>246</v>
      </c>
      <c r="L243" s="4" t="s">
        <v>902</v>
      </c>
      <c r="M243" s="4" t="s">
        <v>907</v>
      </c>
      <c r="N243" s="4" t="s">
        <v>600</v>
      </c>
      <c r="O243" s="4">
        <v>37</v>
      </c>
      <c r="P243" s="4">
        <v>2</v>
      </c>
      <c r="Q243" s="4">
        <v>19</v>
      </c>
      <c r="R243" s="4">
        <v>20</v>
      </c>
      <c r="S243" s="4" t="s">
        <v>44</v>
      </c>
      <c r="T243" s="4" t="s">
        <v>45</v>
      </c>
      <c r="U243" s="4">
        <v>0</v>
      </c>
      <c r="V243" s="4">
        <v>0</v>
      </c>
      <c r="W243" s="4">
        <v>0</v>
      </c>
      <c r="X243" s="4">
        <v>0</v>
      </c>
      <c r="Y243" s="4">
        <v>0</v>
      </c>
      <c r="Z243" s="4" t="s">
        <v>46</v>
      </c>
      <c r="AA243" s="4">
        <v>0</v>
      </c>
      <c r="AB243" s="4">
        <v>0</v>
      </c>
      <c r="AC243" s="4">
        <v>0</v>
      </c>
      <c r="AD243" s="4">
        <v>0</v>
      </c>
      <c r="AE243" s="4">
        <v>16</v>
      </c>
      <c r="AF243" s="4">
        <v>4</v>
      </c>
      <c r="AG243" s="4" t="s">
        <v>0</v>
      </c>
      <c r="AH243" s="4" t="s">
        <v>0</v>
      </c>
      <c r="AI243" s="4" t="s">
        <v>56</v>
      </c>
    </row>
    <row r="244" ht="92.4" customHeight="1" spans="1:35">
      <c r="A244" s="5" t="str">
        <f>HYPERLINK("https://www.patentics.cn/invokexml.do?sx=showpatent_cn&amp;sf=ShowPatent&amp;spn=CN107315715B_CG&amp;sx=showpatent_cn&amp;sv=4fb61c29","CN107315715B")</f>
        <v>CN107315715B</v>
      </c>
      <c r="B244" s="6" t="s">
        <v>908</v>
      </c>
      <c r="D244" s="6" t="s">
        <v>248</v>
      </c>
      <c r="E244" s="6" t="s">
        <v>249</v>
      </c>
      <c r="F244" s="6" t="s">
        <v>39</v>
      </c>
      <c r="G244" s="6" t="s">
        <v>39</v>
      </c>
      <c r="H244" s="6" t="s">
        <v>250</v>
      </c>
      <c r="I244" s="6" t="s">
        <v>251</v>
      </c>
      <c r="J244" s="6" t="s">
        <v>246</v>
      </c>
      <c r="K244" s="6" t="s">
        <v>246</v>
      </c>
      <c r="L244" s="6" t="s">
        <v>902</v>
      </c>
      <c r="M244" s="6" t="s">
        <v>600</v>
      </c>
      <c r="N244" s="6" t="s">
        <v>600</v>
      </c>
      <c r="O244" s="6">
        <v>27</v>
      </c>
      <c r="P244" s="6">
        <v>6</v>
      </c>
      <c r="Q244" s="6">
        <v>14</v>
      </c>
      <c r="R244" s="6">
        <v>30</v>
      </c>
      <c r="S244" s="6" t="s">
        <v>44</v>
      </c>
      <c r="T244" s="6" t="s">
        <v>45</v>
      </c>
      <c r="U244" s="6">
        <v>0</v>
      </c>
      <c r="V244" s="6">
        <v>0</v>
      </c>
      <c r="W244" s="6">
        <v>0</v>
      </c>
      <c r="X244" s="6">
        <v>0</v>
      </c>
      <c r="Y244" s="6">
        <v>0</v>
      </c>
      <c r="Z244" s="6" t="s">
        <v>46</v>
      </c>
      <c r="AA244" s="6">
        <v>0</v>
      </c>
      <c r="AB244" s="6">
        <v>0</v>
      </c>
      <c r="AC244" s="6">
        <v>0</v>
      </c>
      <c r="AD244" s="6">
        <v>0</v>
      </c>
      <c r="AE244" s="6">
        <v>9</v>
      </c>
      <c r="AF244" s="6">
        <v>4</v>
      </c>
      <c r="AG244" s="6" t="s">
        <v>0</v>
      </c>
      <c r="AH244" s="6" t="s">
        <v>0</v>
      </c>
      <c r="AI244" s="6" t="s">
        <v>56</v>
      </c>
    </row>
    <row r="245" ht="92.4" customHeight="1" spans="1:35">
      <c r="A245" s="3" t="str">
        <f>HYPERLINK("https://www.patentics.cn/invokexml.do?sx=showpatent_cn&amp;sf=ShowPatent&amp;spn=CN107315566B_CG&amp;sx=showpatent_cn&amp;sv=e49ca35c","CN107315566B")</f>
        <v>CN107315566B</v>
      </c>
      <c r="B245" s="4" t="s">
        <v>909</v>
      </c>
      <c r="D245" s="4" t="s">
        <v>390</v>
      </c>
      <c r="E245" s="4" t="s">
        <v>910</v>
      </c>
      <c r="F245" s="4" t="s">
        <v>39</v>
      </c>
      <c r="G245" s="4" t="s">
        <v>39</v>
      </c>
      <c r="H245" s="4" t="s">
        <v>244</v>
      </c>
      <c r="I245" s="4" t="s">
        <v>245</v>
      </c>
      <c r="J245" s="4" t="s">
        <v>246</v>
      </c>
      <c r="K245" s="4" t="s">
        <v>246</v>
      </c>
      <c r="L245" s="4" t="s">
        <v>902</v>
      </c>
      <c r="M245" s="4" t="s">
        <v>911</v>
      </c>
      <c r="N245" s="4" t="s">
        <v>64</v>
      </c>
      <c r="O245" s="4">
        <v>19</v>
      </c>
      <c r="P245" s="4">
        <v>2</v>
      </c>
      <c r="Q245" s="4">
        <v>9</v>
      </c>
      <c r="R245" s="4">
        <v>28</v>
      </c>
      <c r="S245" s="4" t="s">
        <v>44</v>
      </c>
      <c r="T245" s="4" t="s">
        <v>45</v>
      </c>
      <c r="U245" s="4">
        <v>0</v>
      </c>
      <c r="V245" s="4">
        <v>0</v>
      </c>
      <c r="W245" s="4">
        <v>0</v>
      </c>
      <c r="X245" s="4">
        <v>0</v>
      </c>
      <c r="Y245" s="4">
        <v>0</v>
      </c>
      <c r="Z245" s="4" t="s">
        <v>46</v>
      </c>
      <c r="AA245" s="4">
        <v>0</v>
      </c>
      <c r="AB245" s="4">
        <v>0</v>
      </c>
      <c r="AC245" s="4">
        <v>0</v>
      </c>
      <c r="AD245" s="4">
        <v>0</v>
      </c>
      <c r="AE245" s="4">
        <v>6</v>
      </c>
      <c r="AF245" s="4">
        <v>4</v>
      </c>
      <c r="AG245" s="4" t="s">
        <v>0</v>
      </c>
      <c r="AH245" s="4" t="s">
        <v>0</v>
      </c>
      <c r="AI245" s="4" t="s">
        <v>56</v>
      </c>
    </row>
    <row r="246" ht="92.4" customHeight="1" spans="1:35">
      <c r="A246" s="5" t="str">
        <f>HYPERLINK("https://www.patentics.cn/invokexml.do?sx=showpatent_cn&amp;sf=ShowPatent&amp;spn=CN107305486B_CG&amp;sx=showpatent_cn&amp;sv=0035fc9a","CN107305486B")</f>
        <v>CN107305486B</v>
      </c>
      <c r="B246" s="6" t="s">
        <v>912</v>
      </c>
      <c r="D246" s="6" t="s">
        <v>92</v>
      </c>
      <c r="E246" s="6" t="s">
        <v>913</v>
      </c>
      <c r="F246" s="6" t="s">
        <v>39</v>
      </c>
      <c r="G246" s="6" t="s">
        <v>39</v>
      </c>
      <c r="H246" s="6" t="s">
        <v>94</v>
      </c>
      <c r="I246" s="6" t="s">
        <v>95</v>
      </c>
      <c r="J246" s="6" t="s">
        <v>96</v>
      </c>
      <c r="K246" s="6" t="s">
        <v>96</v>
      </c>
      <c r="L246" s="6" t="s">
        <v>902</v>
      </c>
      <c r="M246" s="6" t="s">
        <v>64</v>
      </c>
      <c r="N246" s="6" t="s">
        <v>64</v>
      </c>
      <c r="O246" s="6">
        <v>21</v>
      </c>
      <c r="P246" s="6">
        <v>4</v>
      </c>
      <c r="Q246" s="6">
        <v>10</v>
      </c>
      <c r="R246" s="6">
        <v>16</v>
      </c>
      <c r="S246" s="6" t="s">
        <v>44</v>
      </c>
      <c r="T246" s="6" t="s">
        <v>45</v>
      </c>
      <c r="U246" s="6">
        <v>0</v>
      </c>
      <c r="V246" s="6">
        <v>0</v>
      </c>
      <c r="W246" s="6">
        <v>0</v>
      </c>
      <c r="X246" s="6">
        <v>0</v>
      </c>
      <c r="Y246" s="6">
        <v>0</v>
      </c>
      <c r="Z246" s="6" t="s">
        <v>46</v>
      </c>
      <c r="AA246" s="6">
        <v>0</v>
      </c>
      <c r="AB246" s="6">
        <v>0</v>
      </c>
      <c r="AC246" s="6">
        <v>0</v>
      </c>
      <c r="AD246" s="6">
        <v>0</v>
      </c>
      <c r="AE246" s="6">
        <v>1</v>
      </c>
      <c r="AF246" s="6">
        <v>1</v>
      </c>
      <c r="AG246" s="6" t="s">
        <v>0</v>
      </c>
      <c r="AH246" s="6" t="s">
        <v>0</v>
      </c>
      <c r="AI246" s="6" t="s">
        <v>56</v>
      </c>
    </row>
    <row r="247" ht="92.4" customHeight="1" spans="1:35">
      <c r="A247" s="3" t="str">
        <f>HYPERLINK("https://www.patentics.cn/invokexml.do?sx=showpatent_cn&amp;sf=ShowPatent&amp;spn=CN110795226B_CG&amp;sx=showpatent_cn&amp;sv=7b062e6a","CN110795226B")</f>
        <v>CN110795226B</v>
      </c>
      <c r="B247" s="4" t="s">
        <v>791</v>
      </c>
      <c r="D247" s="4" t="s">
        <v>792</v>
      </c>
      <c r="E247" s="4" t="s">
        <v>793</v>
      </c>
      <c r="F247" s="4" t="s">
        <v>39</v>
      </c>
      <c r="G247" s="4" t="s">
        <v>39</v>
      </c>
      <c r="H247" s="4" t="s">
        <v>40</v>
      </c>
      <c r="I247" s="4" t="s">
        <v>40</v>
      </c>
      <c r="J247" s="4" t="s">
        <v>794</v>
      </c>
      <c r="K247" s="4" t="s">
        <v>794</v>
      </c>
      <c r="L247" s="4" t="s">
        <v>287</v>
      </c>
      <c r="M247" s="4" t="s">
        <v>914</v>
      </c>
      <c r="N247" s="4" t="s">
        <v>479</v>
      </c>
      <c r="O247" s="4">
        <v>10</v>
      </c>
      <c r="P247" s="4">
        <v>3</v>
      </c>
      <c r="Q247" s="4">
        <v>8</v>
      </c>
      <c r="R247" s="4">
        <v>32</v>
      </c>
      <c r="S247" s="4" t="s">
        <v>44</v>
      </c>
      <c r="T247" s="4" t="s">
        <v>45</v>
      </c>
      <c r="U247" s="4">
        <v>0</v>
      </c>
      <c r="V247" s="4">
        <v>0</v>
      </c>
      <c r="W247" s="4">
        <v>0</v>
      </c>
      <c r="X247" s="4">
        <v>0</v>
      </c>
      <c r="Y247" s="4">
        <v>0</v>
      </c>
      <c r="Z247" s="4" t="s">
        <v>46</v>
      </c>
      <c r="AA247" s="4">
        <v>0</v>
      </c>
      <c r="AB247" s="4">
        <v>0</v>
      </c>
      <c r="AC247" s="4">
        <v>0</v>
      </c>
      <c r="AD247" s="4">
        <v>0</v>
      </c>
      <c r="AE247" s="4">
        <v>1</v>
      </c>
      <c r="AF247" s="4">
        <v>1</v>
      </c>
      <c r="AG247" s="4" t="s">
        <v>0</v>
      </c>
      <c r="AH247" s="4" t="s">
        <v>0</v>
      </c>
      <c r="AI247" s="4" t="s">
        <v>56</v>
      </c>
    </row>
    <row r="248" ht="92.4" customHeight="1" spans="1:35">
      <c r="A248" s="5" t="str">
        <f>HYPERLINK("https://www.patentics.cn/invokexml.do?sx=showpatent_cn&amp;sf=ShowPatent&amp;spn=CN110231958B_CG&amp;sx=showpatent_cn&amp;sv=4f319303","CN110231958B")</f>
        <v>CN110231958B</v>
      </c>
      <c r="B248" s="6" t="s">
        <v>915</v>
      </c>
      <c r="D248" s="6" t="s">
        <v>916</v>
      </c>
      <c r="E248" s="6" t="s">
        <v>917</v>
      </c>
      <c r="F248" s="6" t="s">
        <v>39</v>
      </c>
      <c r="G248" s="6" t="s">
        <v>39</v>
      </c>
      <c r="H248" s="6" t="s">
        <v>918</v>
      </c>
      <c r="I248" s="6" t="s">
        <v>217</v>
      </c>
      <c r="J248" s="6" t="s">
        <v>210</v>
      </c>
      <c r="K248" s="6" t="s">
        <v>210</v>
      </c>
      <c r="L248" s="6" t="s">
        <v>287</v>
      </c>
      <c r="M248" s="6" t="s">
        <v>919</v>
      </c>
      <c r="N248" s="6" t="s">
        <v>64</v>
      </c>
      <c r="O248" s="6">
        <v>10</v>
      </c>
      <c r="P248" s="6">
        <v>4</v>
      </c>
      <c r="Q248" s="6">
        <v>6</v>
      </c>
      <c r="R248" s="6">
        <v>24</v>
      </c>
      <c r="S248" s="6" t="s">
        <v>44</v>
      </c>
      <c r="T248" s="6" t="s">
        <v>45</v>
      </c>
      <c r="U248" s="6">
        <v>0</v>
      </c>
      <c r="V248" s="6">
        <v>0</v>
      </c>
      <c r="W248" s="6">
        <v>0</v>
      </c>
      <c r="X248" s="6">
        <v>0</v>
      </c>
      <c r="Y248" s="6">
        <v>0</v>
      </c>
      <c r="Z248" s="6" t="s">
        <v>46</v>
      </c>
      <c r="AA248" s="6">
        <v>0</v>
      </c>
      <c r="AB248" s="6">
        <v>0</v>
      </c>
      <c r="AC248" s="6">
        <v>0</v>
      </c>
      <c r="AD248" s="6">
        <v>0</v>
      </c>
      <c r="AE248" s="6">
        <v>35</v>
      </c>
      <c r="AF248" s="6">
        <v>7</v>
      </c>
      <c r="AG248" s="6" t="s">
        <v>0</v>
      </c>
      <c r="AH248" s="6" t="s">
        <v>0</v>
      </c>
      <c r="AI248" s="6" t="s">
        <v>56</v>
      </c>
    </row>
    <row r="249" ht="92.4" customHeight="1" spans="1:35">
      <c r="A249" s="3" t="str">
        <f>HYPERLINK("https://www.patentics.cn/invokexml.do?sx=showpatent_cn&amp;sf=ShowPatent&amp;spn=CN109615062B_CG&amp;sx=showpatent_cn&amp;sv=10dd60e2","CN109615062B")</f>
        <v>CN109615062B</v>
      </c>
      <c r="B249" s="4" t="s">
        <v>920</v>
      </c>
      <c r="D249" s="4" t="s">
        <v>208</v>
      </c>
      <c r="E249" s="4" t="s">
        <v>209</v>
      </c>
      <c r="F249" s="4" t="s">
        <v>39</v>
      </c>
      <c r="G249" s="4" t="s">
        <v>39</v>
      </c>
      <c r="H249" s="4" t="s">
        <v>40</v>
      </c>
      <c r="I249" s="4" t="s">
        <v>40</v>
      </c>
      <c r="J249" s="4" t="s">
        <v>210</v>
      </c>
      <c r="K249" s="4" t="s">
        <v>210</v>
      </c>
      <c r="L249" s="4" t="s">
        <v>287</v>
      </c>
      <c r="M249" s="4" t="s">
        <v>131</v>
      </c>
      <c r="N249" s="4" t="s">
        <v>126</v>
      </c>
      <c r="O249" s="4">
        <v>24</v>
      </c>
      <c r="P249" s="4">
        <v>2</v>
      </c>
      <c r="Q249" s="4">
        <v>12</v>
      </c>
      <c r="R249" s="4">
        <v>16</v>
      </c>
      <c r="S249" s="4" t="s">
        <v>44</v>
      </c>
      <c r="T249" s="4" t="s">
        <v>45</v>
      </c>
      <c r="U249" s="4">
        <v>0</v>
      </c>
      <c r="V249" s="4">
        <v>0</v>
      </c>
      <c r="W249" s="4">
        <v>0</v>
      </c>
      <c r="X249" s="4">
        <v>0</v>
      </c>
      <c r="Y249" s="4">
        <v>0</v>
      </c>
      <c r="Z249" s="4" t="s">
        <v>46</v>
      </c>
      <c r="AA249" s="4">
        <v>0</v>
      </c>
      <c r="AB249" s="4">
        <v>0</v>
      </c>
      <c r="AC249" s="4">
        <v>0</v>
      </c>
      <c r="AD249" s="4">
        <v>0</v>
      </c>
      <c r="AE249" s="4">
        <v>35</v>
      </c>
      <c r="AF249" s="4">
        <v>7</v>
      </c>
      <c r="AG249" s="4" t="s">
        <v>0</v>
      </c>
      <c r="AH249" s="4" t="s">
        <v>0</v>
      </c>
      <c r="AI249" s="4" t="s">
        <v>56</v>
      </c>
    </row>
    <row r="250" ht="92.4" customHeight="1" spans="1:35">
      <c r="A250" s="5" t="str">
        <f>HYPERLINK("https://www.patentics.cn/invokexml.do?sx=showpatent_cn&amp;sf=ShowPatent&amp;spn=CN109729734B_CG&amp;sx=showpatent_cn&amp;sv=96397e36","CN109729734B")</f>
        <v>CN109729734B</v>
      </c>
      <c r="B250" s="6" t="s">
        <v>921</v>
      </c>
      <c r="D250" s="6" t="s">
        <v>922</v>
      </c>
      <c r="E250" s="6" t="s">
        <v>923</v>
      </c>
      <c r="F250" s="6" t="s">
        <v>39</v>
      </c>
      <c r="G250" s="6" t="s">
        <v>39</v>
      </c>
      <c r="H250" s="6" t="s">
        <v>924</v>
      </c>
      <c r="I250" s="6" t="s">
        <v>217</v>
      </c>
      <c r="J250" s="6" t="s">
        <v>210</v>
      </c>
      <c r="K250" s="6" t="s">
        <v>210</v>
      </c>
      <c r="L250" s="6" t="s">
        <v>287</v>
      </c>
      <c r="M250" s="6" t="s">
        <v>346</v>
      </c>
      <c r="N250" s="6" t="s">
        <v>346</v>
      </c>
      <c r="O250" s="6">
        <v>22</v>
      </c>
      <c r="P250" s="6">
        <v>4</v>
      </c>
      <c r="Q250" s="6">
        <v>2</v>
      </c>
      <c r="R250" s="6">
        <v>17</v>
      </c>
      <c r="S250" s="6" t="s">
        <v>44</v>
      </c>
      <c r="T250" s="6" t="s">
        <v>45</v>
      </c>
      <c r="U250" s="6">
        <v>0</v>
      </c>
      <c r="V250" s="6">
        <v>0</v>
      </c>
      <c r="W250" s="6">
        <v>0</v>
      </c>
      <c r="X250" s="6">
        <v>0</v>
      </c>
      <c r="Y250" s="6">
        <v>0</v>
      </c>
      <c r="Z250" s="6" t="s">
        <v>46</v>
      </c>
      <c r="AA250" s="6">
        <v>0</v>
      </c>
      <c r="AB250" s="6">
        <v>0</v>
      </c>
      <c r="AC250" s="6">
        <v>0</v>
      </c>
      <c r="AD250" s="6">
        <v>0</v>
      </c>
      <c r="AE250" s="6">
        <v>35</v>
      </c>
      <c r="AF250" s="6">
        <v>7</v>
      </c>
      <c r="AG250" s="6" t="s">
        <v>0</v>
      </c>
      <c r="AH250" s="6" t="s">
        <v>0</v>
      </c>
      <c r="AI250" s="6" t="s">
        <v>56</v>
      </c>
    </row>
    <row r="251" ht="92.4" customHeight="1" spans="1:35">
      <c r="A251" s="3" t="str">
        <f>HYPERLINK("https://www.patentics.cn/invokexml.do?sx=showpatent_cn&amp;sf=ShowPatent&amp;spn=CN106990937B_CG&amp;sx=showpatent_cn&amp;sv=a338bce9","CN106990937B")</f>
        <v>CN106990937B</v>
      </c>
      <c r="B251" s="4" t="s">
        <v>925</v>
      </c>
      <c r="D251" s="4" t="s">
        <v>926</v>
      </c>
      <c r="E251" s="4" t="s">
        <v>927</v>
      </c>
      <c r="F251" s="4" t="s">
        <v>39</v>
      </c>
      <c r="G251" s="4" t="s">
        <v>39</v>
      </c>
      <c r="H251" s="4" t="s">
        <v>142</v>
      </c>
      <c r="I251" s="4" t="s">
        <v>143</v>
      </c>
      <c r="J251" s="4" t="s">
        <v>144</v>
      </c>
      <c r="K251" s="4" t="s">
        <v>144</v>
      </c>
      <c r="L251" s="4" t="s">
        <v>928</v>
      </c>
      <c r="M251" s="4" t="s">
        <v>765</v>
      </c>
      <c r="N251" s="4" t="s">
        <v>765</v>
      </c>
      <c r="O251" s="4">
        <v>11</v>
      </c>
      <c r="P251" s="4">
        <v>2</v>
      </c>
      <c r="Q251" s="4">
        <v>5</v>
      </c>
      <c r="R251" s="4">
        <v>20</v>
      </c>
      <c r="S251" s="4" t="s">
        <v>44</v>
      </c>
      <c r="T251" s="4" t="s">
        <v>45</v>
      </c>
      <c r="U251" s="4">
        <v>0</v>
      </c>
      <c r="V251" s="4">
        <v>0</v>
      </c>
      <c r="W251" s="4">
        <v>0</v>
      </c>
      <c r="X251" s="4">
        <v>0</v>
      </c>
      <c r="Y251" s="4">
        <v>0</v>
      </c>
      <c r="Z251" s="4" t="s">
        <v>46</v>
      </c>
      <c r="AA251" s="4">
        <v>0</v>
      </c>
      <c r="AB251" s="4">
        <v>0</v>
      </c>
      <c r="AC251" s="4">
        <v>0</v>
      </c>
      <c r="AD251" s="4">
        <v>0</v>
      </c>
      <c r="AE251" s="4">
        <v>4</v>
      </c>
      <c r="AF251" s="4">
        <v>3</v>
      </c>
      <c r="AG251" s="4" t="s">
        <v>0</v>
      </c>
      <c r="AH251" s="4" t="s">
        <v>0</v>
      </c>
      <c r="AI251" s="4" t="s">
        <v>56</v>
      </c>
    </row>
    <row r="252" ht="92.4" customHeight="1" spans="1:35">
      <c r="A252" s="5" t="str">
        <f>HYPERLINK("https://www.patentics.cn/invokexml.do?sx=showpatent_cn&amp;sf=ShowPatent&amp;spn=CN110245752B_CG&amp;sx=showpatent_cn&amp;sv=afe51511","CN110245752B")</f>
        <v>CN110245752B</v>
      </c>
      <c r="B252" s="6" t="s">
        <v>929</v>
      </c>
      <c r="D252" s="6" t="s">
        <v>930</v>
      </c>
      <c r="E252" s="6" t="s">
        <v>931</v>
      </c>
      <c r="F252" s="6" t="s">
        <v>39</v>
      </c>
      <c r="G252" s="6" t="s">
        <v>39</v>
      </c>
      <c r="H252" s="6" t="s">
        <v>918</v>
      </c>
      <c r="I252" s="6" t="s">
        <v>217</v>
      </c>
      <c r="J252" s="6" t="s">
        <v>210</v>
      </c>
      <c r="K252" s="6" t="s">
        <v>210</v>
      </c>
      <c r="L252" s="6" t="s">
        <v>932</v>
      </c>
      <c r="M252" s="6" t="s">
        <v>331</v>
      </c>
      <c r="N252" s="6" t="s">
        <v>138</v>
      </c>
      <c r="O252" s="6">
        <v>15</v>
      </c>
      <c r="P252" s="6">
        <v>4</v>
      </c>
      <c r="Q252" s="6">
        <v>6</v>
      </c>
      <c r="R252" s="6">
        <v>19</v>
      </c>
      <c r="S252" s="6" t="s">
        <v>44</v>
      </c>
      <c r="T252" s="6" t="s">
        <v>45</v>
      </c>
      <c r="U252" s="6">
        <v>0</v>
      </c>
      <c r="V252" s="6">
        <v>0</v>
      </c>
      <c r="W252" s="6">
        <v>0</v>
      </c>
      <c r="X252" s="6">
        <v>0</v>
      </c>
      <c r="Y252" s="6">
        <v>0</v>
      </c>
      <c r="Z252" s="6" t="s">
        <v>46</v>
      </c>
      <c r="AA252" s="6">
        <v>0</v>
      </c>
      <c r="AB252" s="6">
        <v>0</v>
      </c>
      <c r="AC252" s="6">
        <v>0</v>
      </c>
      <c r="AD252" s="6">
        <v>0</v>
      </c>
      <c r="AE252" s="6">
        <v>35</v>
      </c>
      <c r="AF252" s="6">
        <v>7</v>
      </c>
      <c r="AG252" s="6" t="s">
        <v>0</v>
      </c>
      <c r="AH252" s="6" t="s">
        <v>0</v>
      </c>
      <c r="AI252" s="6" t="s">
        <v>56</v>
      </c>
    </row>
    <row r="253" ht="92.4" customHeight="1" spans="1:35">
      <c r="A253" s="3" t="str">
        <f>HYPERLINK("https://www.patentics.cn/invokexml.do?sx=showpatent_cn&amp;sf=ShowPatent&amp;spn=CN110245751B_CG&amp;sx=showpatent_cn&amp;sv=aab6355c","CN110245751B")</f>
        <v>CN110245751B</v>
      </c>
      <c r="B253" s="4" t="s">
        <v>933</v>
      </c>
      <c r="D253" s="4" t="s">
        <v>934</v>
      </c>
      <c r="E253" s="4" t="s">
        <v>935</v>
      </c>
      <c r="F253" s="4" t="s">
        <v>39</v>
      </c>
      <c r="G253" s="4" t="s">
        <v>39</v>
      </c>
      <c r="H253" s="4" t="s">
        <v>918</v>
      </c>
      <c r="I253" s="4" t="s">
        <v>217</v>
      </c>
      <c r="J253" s="4" t="s">
        <v>210</v>
      </c>
      <c r="K253" s="4" t="s">
        <v>210</v>
      </c>
      <c r="L253" s="4" t="s">
        <v>932</v>
      </c>
      <c r="M253" s="4" t="s">
        <v>331</v>
      </c>
      <c r="N253" s="4" t="s">
        <v>138</v>
      </c>
      <c r="O253" s="4">
        <v>8</v>
      </c>
      <c r="P253" s="4">
        <v>4</v>
      </c>
      <c r="Q253" s="4">
        <v>5</v>
      </c>
      <c r="R253" s="4">
        <v>23</v>
      </c>
      <c r="S253" s="4" t="s">
        <v>44</v>
      </c>
      <c r="T253" s="4" t="s">
        <v>45</v>
      </c>
      <c r="U253" s="4">
        <v>0</v>
      </c>
      <c r="V253" s="4">
        <v>0</v>
      </c>
      <c r="W253" s="4">
        <v>0</v>
      </c>
      <c r="X253" s="4">
        <v>0</v>
      </c>
      <c r="Y253" s="4">
        <v>0</v>
      </c>
      <c r="Z253" s="4" t="s">
        <v>46</v>
      </c>
      <c r="AA253" s="4">
        <v>0</v>
      </c>
      <c r="AB253" s="4">
        <v>0</v>
      </c>
      <c r="AC253" s="4">
        <v>0</v>
      </c>
      <c r="AD253" s="4">
        <v>0</v>
      </c>
      <c r="AE253" s="4">
        <v>35</v>
      </c>
      <c r="AF253" s="4">
        <v>7</v>
      </c>
      <c r="AG253" s="4" t="s">
        <v>0</v>
      </c>
      <c r="AH253" s="4" t="s">
        <v>0</v>
      </c>
      <c r="AI253" s="4" t="s">
        <v>56</v>
      </c>
    </row>
    <row r="254" ht="92.4" customHeight="1" spans="1:35">
      <c r="A254" s="5" t="str">
        <f>HYPERLINK("https://www.patentics.cn/invokexml.do?sx=showpatent_cn&amp;sf=ShowPatent&amp;spn=CN109726822B_CG&amp;sx=showpatent_cn&amp;sv=b72d8a94","CN109726822B")</f>
        <v>CN109726822B</v>
      </c>
      <c r="B254" s="6" t="s">
        <v>936</v>
      </c>
      <c r="D254" s="6" t="s">
        <v>173</v>
      </c>
      <c r="E254" s="6" t="s">
        <v>937</v>
      </c>
      <c r="F254" s="6" t="s">
        <v>39</v>
      </c>
      <c r="G254" s="6" t="s">
        <v>39</v>
      </c>
      <c r="H254" s="6" t="s">
        <v>40</v>
      </c>
      <c r="I254" s="6" t="s">
        <v>40</v>
      </c>
      <c r="J254" s="6" t="s">
        <v>938</v>
      </c>
      <c r="K254" s="6" t="s">
        <v>938</v>
      </c>
      <c r="L254" s="6" t="s">
        <v>932</v>
      </c>
      <c r="M254" s="6" t="s">
        <v>298</v>
      </c>
      <c r="N254" s="6" t="s">
        <v>68</v>
      </c>
      <c r="O254" s="6">
        <v>32</v>
      </c>
      <c r="P254" s="6">
        <v>6</v>
      </c>
      <c r="Q254" s="6">
        <v>12</v>
      </c>
      <c r="R254" s="6">
        <v>24</v>
      </c>
      <c r="S254" s="6" t="s">
        <v>44</v>
      </c>
      <c r="T254" s="6" t="s">
        <v>45</v>
      </c>
      <c r="U254" s="6">
        <v>0</v>
      </c>
      <c r="V254" s="6">
        <v>0</v>
      </c>
      <c r="W254" s="6">
        <v>0</v>
      </c>
      <c r="X254" s="6">
        <v>0</v>
      </c>
      <c r="Y254" s="6">
        <v>0</v>
      </c>
      <c r="Z254" s="6" t="s">
        <v>46</v>
      </c>
      <c r="AA254" s="6">
        <v>0</v>
      </c>
      <c r="AB254" s="6">
        <v>0</v>
      </c>
      <c r="AC254" s="6">
        <v>0</v>
      </c>
      <c r="AD254" s="6">
        <v>0</v>
      </c>
      <c r="AE254" s="6">
        <v>1</v>
      </c>
      <c r="AF254" s="6">
        <v>1</v>
      </c>
      <c r="AG254" s="6" t="s">
        <v>0</v>
      </c>
      <c r="AH254" s="6" t="s">
        <v>0</v>
      </c>
      <c r="AI254" s="6" t="s">
        <v>56</v>
      </c>
    </row>
    <row r="255" ht="92.4" customHeight="1" spans="1:35">
      <c r="A255" s="3" t="str">
        <f>HYPERLINK("https://www.patentics.cn/invokexml.do?sx=showpatent_cn&amp;sf=ShowPatent&amp;spn=CN109375951B_CG&amp;sx=showpatent_cn&amp;sv=f46d00a3","CN109375951B")</f>
        <v>CN109375951B</v>
      </c>
      <c r="B255" s="4" t="s">
        <v>939</v>
      </c>
      <c r="D255" s="4" t="s">
        <v>940</v>
      </c>
      <c r="E255" s="4" t="s">
        <v>941</v>
      </c>
      <c r="F255" s="4" t="s">
        <v>39</v>
      </c>
      <c r="G255" s="4" t="s">
        <v>39</v>
      </c>
      <c r="H255" s="4" t="s">
        <v>239</v>
      </c>
      <c r="I255" s="4" t="s">
        <v>217</v>
      </c>
      <c r="J255" s="4" t="s">
        <v>240</v>
      </c>
      <c r="K255" s="4" t="s">
        <v>240</v>
      </c>
      <c r="L255" s="4" t="s">
        <v>932</v>
      </c>
      <c r="M255" s="4" t="s">
        <v>635</v>
      </c>
      <c r="N255" s="4" t="s">
        <v>64</v>
      </c>
      <c r="O255" s="4">
        <v>16</v>
      </c>
      <c r="P255" s="4">
        <v>2</v>
      </c>
      <c r="Q255" s="4">
        <v>8</v>
      </c>
      <c r="R255" s="4">
        <v>41</v>
      </c>
      <c r="S255" s="4" t="s">
        <v>44</v>
      </c>
      <c r="T255" s="4" t="s">
        <v>45</v>
      </c>
      <c r="U255" s="4">
        <v>0</v>
      </c>
      <c r="V255" s="4">
        <v>0</v>
      </c>
      <c r="W255" s="4">
        <v>0</v>
      </c>
      <c r="X255" s="4">
        <v>0</v>
      </c>
      <c r="Y255" s="4">
        <v>0</v>
      </c>
      <c r="Z255" s="4" t="s">
        <v>46</v>
      </c>
      <c r="AA255" s="4">
        <v>0</v>
      </c>
      <c r="AB255" s="4">
        <v>0</v>
      </c>
      <c r="AC255" s="4">
        <v>0</v>
      </c>
      <c r="AD255" s="4">
        <v>0</v>
      </c>
      <c r="AE255" s="4">
        <v>8</v>
      </c>
      <c r="AF255" s="4">
        <v>5</v>
      </c>
      <c r="AG255" s="4" t="s">
        <v>0</v>
      </c>
      <c r="AH255" s="4" t="s">
        <v>0</v>
      </c>
      <c r="AI255" s="4" t="s">
        <v>56</v>
      </c>
    </row>
    <row r="256" ht="92.4" customHeight="1" spans="1:35">
      <c r="A256" s="5" t="str">
        <f>HYPERLINK("https://www.patentics.cn/invokexml.do?sx=showpatent_cn&amp;sf=ShowPatent&amp;spn=CN109978149B_CG&amp;sx=showpatent_cn&amp;sv=fd1ad497","CN109978149B")</f>
        <v>CN109978149B</v>
      </c>
      <c r="B256" s="6" t="s">
        <v>942</v>
      </c>
      <c r="D256" s="6" t="s">
        <v>475</v>
      </c>
      <c r="E256" s="6" t="s">
        <v>943</v>
      </c>
      <c r="F256" s="6" t="s">
        <v>39</v>
      </c>
      <c r="G256" s="6" t="s">
        <v>39</v>
      </c>
      <c r="H256" s="6" t="s">
        <v>40</v>
      </c>
      <c r="I256" s="6" t="s">
        <v>40</v>
      </c>
      <c r="J256" s="6" t="s">
        <v>477</v>
      </c>
      <c r="K256" s="6" t="s">
        <v>477</v>
      </c>
      <c r="L256" s="6" t="s">
        <v>932</v>
      </c>
      <c r="M256" s="6" t="s">
        <v>944</v>
      </c>
      <c r="N256" s="6" t="s">
        <v>346</v>
      </c>
      <c r="O256" s="6">
        <v>13</v>
      </c>
      <c r="P256" s="6">
        <v>4</v>
      </c>
      <c r="Q256" s="6">
        <v>10</v>
      </c>
      <c r="R256" s="6">
        <v>14</v>
      </c>
      <c r="S256" s="6" t="s">
        <v>44</v>
      </c>
      <c r="T256" s="6" t="s">
        <v>45</v>
      </c>
      <c r="U256" s="6">
        <v>0</v>
      </c>
      <c r="V256" s="6">
        <v>0</v>
      </c>
      <c r="W256" s="6">
        <v>0</v>
      </c>
      <c r="X256" s="6">
        <v>0</v>
      </c>
      <c r="Y256" s="6">
        <v>0</v>
      </c>
      <c r="Z256" s="6" t="s">
        <v>46</v>
      </c>
      <c r="AA256" s="6">
        <v>0</v>
      </c>
      <c r="AB256" s="6">
        <v>0</v>
      </c>
      <c r="AC256" s="6">
        <v>0</v>
      </c>
      <c r="AD256" s="6">
        <v>0</v>
      </c>
      <c r="AE256" s="6">
        <v>11</v>
      </c>
      <c r="AF256" s="6">
        <v>4</v>
      </c>
      <c r="AG256" s="6" t="s">
        <v>0</v>
      </c>
      <c r="AH256" s="6" t="s">
        <v>0</v>
      </c>
      <c r="AI256" s="6" t="s">
        <v>56</v>
      </c>
    </row>
    <row r="257" ht="92.4" customHeight="1" spans="1:35">
      <c r="A257" s="3" t="str">
        <f>HYPERLINK("https://www.patentics.cn/invokexml.do?sx=showpatent_cn&amp;sf=ShowPatent&amp;spn=CN109978153B_CG&amp;sx=showpatent_cn&amp;sv=8d4433e3","CN109978153B")</f>
        <v>CN109978153B</v>
      </c>
      <c r="B257" s="4" t="s">
        <v>945</v>
      </c>
      <c r="D257" s="4" t="s">
        <v>523</v>
      </c>
      <c r="E257" s="4" t="s">
        <v>621</v>
      </c>
      <c r="F257" s="4" t="s">
        <v>39</v>
      </c>
      <c r="G257" s="4" t="s">
        <v>39</v>
      </c>
      <c r="H257" s="4" t="s">
        <v>40</v>
      </c>
      <c r="I257" s="4" t="s">
        <v>40</v>
      </c>
      <c r="J257" s="4" t="s">
        <v>0</v>
      </c>
      <c r="K257" s="4" t="s">
        <v>946</v>
      </c>
      <c r="L257" s="4" t="s">
        <v>932</v>
      </c>
      <c r="M257" s="4" t="s">
        <v>138</v>
      </c>
      <c r="N257" s="4" t="s">
        <v>138</v>
      </c>
      <c r="O257" s="4">
        <v>16</v>
      </c>
      <c r="P257" s="4">
        <v>6</v>
      </c>
      <c r="Q257" s="4">
        <v>1</v>
      </c>
      <c r="R257" s="4">
        <v>31</v>
      </c>
      <c r="S257" s="4" t="s">
        <v>44</v>
      </c>
      <c r="T257" s="4" t="s">
        <v>45</v>
      </c>
      <c r="U257" s="4">
        <v>0</v>
      </c>
      <c r="V257" s="4">
        <v>0</v>
      </c>
      <c r="W257" s="4">
        <v>0</v>
      </c>
      <c r="X257" s="4">
        <v>0</v>
      </c>
      <c r="Y257" s="4">
        <v>0</v>
      </c>
      <c r="Z257" s="4" t="s">
        <v>46</v>
      </c>
      <c r="AA257" s="4">
        <v>0</v>
      </c>
      <c r="AB257" s="4">
        <v>0</v>
      </c>
      <c r="AC257" s="4">
        <v>0</v>
      </c>
      <c r="AD257" s="4">
        <v>0</v>
      </c>
      <c r="AE257" s="4">
        <v>0</v>
      </c>
      <c r="AF257" s="4">
        <v>0</v>
      </c>
      <c r="AG257" s="4" t="s">
        <v>0</v>
      </c>
      <c r="AH257" s="4" t="s">
        <v>0</v>
      </c>
      <c r="AI257" s="4" t="s">
        <v>56</v>
      </c>
    </row>
    <row r="258" ht="92.4" customHeight="1" spans="1:35">
      <c r="A258" s="5" t="str">
        <f>HYPERLINK("https://www.patentics.cn/invokexml.do?sx=showpatent_cn&amp;sf=ShowPatent&amp;spn=CN109902812B_CG&amp;sx=showpatent_cn&amp;sv=1a87fc6b","CN109902812B")</f>
        <v>CN109902812B</v>
      </c>
      <c r="B258" s="6" t="s">
        <v>947</v>
      </c>
      <c r="D258" s="6" t="s">
        <v>948</v>
      </c>
      <c r="E258" s="6" t="s">
        <v>949</v>
      </c>
      <c r="F258" s="6" t="s">
        <v>39</v>
      </c>
      <c r="G258" s="6" t="s">
        <v>39</v>
      </c>
      <c r="H258" s="6" t="s">
        <v>40</v>
      </c>
      <c r="I258" s="6" t="s">
        <v>40</v>
      </c>
      <c r="J258" s="6" t="s">
        <v>329</v>
      </c>
      <c r="K258" s="6" t="s">
        <v>329</v>
      </c>
      <c r="L258" s="6" t="s">
        <v>932</v>
      </c>
      <c r="M258" s="6" t="s">
        <v>346</v>
      </c>
      <c r="N258" s="6" t="s">
        <v>346</v>
      </c>
      <c r="O258" s="6">
        <v>17</v>
      </c>
      <c r="P258" s="6">
        <v>1</v>
      </c>
      <c r="Q258" s="6">
        <v>0</v>
      </c>
      <c r="R258" s="6">
        <v>40</v>
      </c>
      <c r="S258" s="6" t="s">
        <v>44</v>
      </c>
      <c r="T258" s="6" t="s">
        <v>45</v>
      </c>
      <c r="U258" s="6">
        <v>0</v>
      </c>
      <c r="V258" s="6">
        <v>0</v>
      </c>
      <c r="W258" s="6">
        <v>0</v>
      </c>
      <c r="X258" s="6">
        <v>0</v>
      </c>
      <c r="Y258" s="6">
        <v>0</v>
      </c>
      <c r="Z258" s="6" t="s">
        <v>46</v>
      </c>
      <c r="AA258" s="6">
        <v>0</v>
      </c>
      <c r="AB258" s="6">
        <v>0</v>
      </c>
      <c r="AC258" s="6">
        <v>0</v>
      </c>
      <c r="AD258" s="6">
        <v>0</v>
      </c>
      <c r="AE258" s="6">
        <v>26</v>
      </c>
      <c r="AF258" s="6">
        <v>5</v>
      </c>
      <c r="AG258" s="6" t="s">
        <v>0</v>
      </c>
      <c r="AH258" s="6" t="s">
        <v>0</v>
      </c>
      <c r="AI258" s="6" t="s">
        <v>56</v>
      </c>
    </row>
    <row r="259" ht="92.4" customHeight="1" spans="1:35">
      <c r="A259" s="3" t="str">
        <f>HYPERLINK("https://www.patentics.cn/invokexml.do?sx=showpatent_cn&amp;sf=ShowPatent&amp;spn=CN109961137B_CG&amp;sx=showpatent_cn&amp;sv=33d30cf0","CN109961137B")</f>
        <v>CN109961137B</v>
      </c>
      <c r="B259" s="4" t="s">
        <v>950</v>
      </c>
      <c r="D259" s="4" t="s">
        <v>523</v>
      </c>
      <c r="E259" s="4" t="s">
        <v>951</v>
      </c>
      <c r="F259" s="4" t="s">
        <v>39</v>
      </c>
      <c r="G259" s="4" t="s">
        <v>39</v>
      </c>
      <c r="H259" s="4" t="s">
        <v>40</v>
      </c>
      <c r="I259" s="4" t="s">
        <v>40</v>
      </c>
      <c r="J259" s="4" t="s">
        <v>525</v>
      </c>
      <c r="K259" s="4" t="s">
        <v>525</v>
      </c>
      <c r="L259" s="4" t="s">
        <v>932</v>
      </c>
      <c r="M259" s="4" t="s">
        <v>138</v>
      </c>
      <c r="N259" s="4" t="s">
        <v>138</v>
      </c>
      <c r="O259" s="4">
        <v>17</v>
      </c>
      <c r="P259" s="4">
        <v>6</v>
      </c>
      <c r="Q259" s="4">
        <v>2</v>
      </c>
      <c r="R259" s="4">
        <v>24</v>
      </c>
      <c r="S259" s="4" t="s">
        <v>44</v>
      </c>
      <c r="T259" s="4" t="s">
        <v>45</v>
      </c>
      <c r="U259" s="4">
        <v>0</v>
      </c>
      <c r="V259" s="4">
        <v>0</v>
      </c>
      <c r="W259" s="4">
        <v>0</v>
      </c>
      <c r="X259" s="4">
        <v>0</v>
      </c>
      <c r="Y259" s="4">
        <v>0</v>
      </c>
      <c r="Z259" s="4" t="s">
        <v>46</v>
      </c>
      <c r="AA259" s="4">
        <v>0</v>
      </c>
      <c r="AB259" s="4">
        <v>0</v>
      </c>
      <c r="AC259" s="4">
        <v>0</v>
      </c>
      <c r="AD259" s="4">
        <v>0</v>
      </c>
      <c r="AE259" s="4">
        <v>34</v>
      </c>
      <c r="AF259" s="4">
        <v>4</v>
      </c>
      <c r="AG259" s="4" t="s">
        <v>0</v>
      </c>
      <c r="AH259" s="4" t="s">
        <v>0</v>
      </c>
      <c r="AI259" s="4" t="s">
        <v>56</v>
      </c>
    </row>
    <row r="260" ht="92.4" customHeight="1" spans="1:35">
      <c r="A260" s="5" t="str">
        <f>HYPERLINK("https://www.patentics.cn/invokexml.do?sx=showpatent_cn&amp;sf=ShowPatent&amp;spn=CN107329733B_CG&amp;sx=showpatent_cn&amp;sv=e591ba03","CN107329733B")</f>
        <v>CN107329733B</v>
      </c>
      <c r="B260" s="6" t="s">
        <v>952</v>
      </c>
      <c r="D260" s="6" t="s">
        <v>953</v>
      </c>
      <c r="E260" s="6" t="s">
        <v>954</v>
      </c>
      <c r="F260" s="6" t="s">
        <v>39</v>
      </c>
      <c r="G260" s="6" t="s">
        <v>39</v>
      </c>
      <c r="H260" s="6" t="s">
        <v>234</v>
      </c>
      <c r="I260" s="6" t="s">
        <v>217</v>
      </c>
      <c r="J260" s="6" t="s">
        <v>218</v>
      </c>
      <c r="K260" s="6" t="s">
        <v>218</v>
      </c>
      <c r="L260" s="6" t="s">
        <v>330</v>
      </c>
      <c r="M260" s="6" t="s">
        <v>955</v>
      </c>
      <c r="N260" s="6" t="s">
        <v>64</v>
      </c>
      <c r="O260" s="6">
        <v>16</v>
      </c>
      <c r="P260" s="6">
        <v>4</v>
      </c>
      <c r="Q260" s="6">
        <v>8</v>
      </c>
      <c r="R260" s="6">
        <v>34</v>
      </c>
      <c r="S260" s="6" t="s">
        <v>44</v>
      </c>
      <c r="T260" s="6" t="s">
        <v>45</v>
      </c>
      <c r="U260" s="6">
        <v>0</v>
      </c>
      <c r="V260" s="6">
        <v>0</v>
      </c>
      <c r="W260" s="6">
        <v>0</v>
      </c>
      <c r="X260" s="6">
        <v>0</v>
      </c>
      <c r="Y260" s="6">
        <v>0</v>
      </c>
      <c r="Z260" s="6" t="s">
        <v>46</v>
      </c>
      <c r="AA260" s="6">
        <v>0</v>
      </c>
      <c r="AB260" s="6">
        <v>0</v>
      </c>
      <c r="AC260" s="6">
        <v>0</v>
      </c>
      <c r="AD260" s="6">
        <v>0</v>
      </c>
      <c r="AE260" s="6">
        <v>2</v>
      </c>
      <c r="AF260" s="6">
        <v>1</v>
      </c>
      <c r="AG260" s="6" t="s">
        <v>0</v>
      </c>
      <c r="AH260" s="6" t="s">
        <v>0</v>
      </c>
      <c r="AI260" s="6" t="s">
        <v>56</v>
      </c>
    </row>
    <row r="261" ht="92.4" customHeight="1" spans="1:35">
      <c r="A261" s="3" t="str">
        <f>HYPERLINK("https://www.patentics.cn/invokexml.do?sx=showpatent_cn&amp;sf=ShowPatent&amp;spn=CN110083390B_CG&amp;sx=showpatent_cn&amp;sv=a97924c7","CN110083390B")</f>
        <v>CN110083390B</v>
      </c>
      <c r="B261" s="4" t="s">
        <v>956</v>
      </c>
      <c r="D261" s="4" t="s">
        <v>957</v>
      </c>
      <c r="E261" s="4" t="s">
        <v>958</v>
      </c>
      <c r="F261" s="4" t="s">
        <v>39</v>
      </c>
      <c r="G261" s="4" t="s">
        <v>39</v>
      </c>
      <c r="H261" s="4" t="s">
        <v>918</v>
      </c>
      <c r="I261" s="4" t="s">
        <v>217</v>
      </c>
      <c r="J261" s="4" t="s">
        <v>210</v>
      </c>
      <c r="K261" s="4" t="s">
        <v>210</v>
      </c>
      <c r="L261" s="4" t="s">
        <v>400</v>
      </c>
      <c r="M261" s="4" t="s">
        <v>959</v>
      </c>
      <c r="N261" s="4" t="s">
        <v>485</v>
      </c>
      <c r="O261" s="4">
        <v>9</v>
      </c>
      <c r="P261" s="4">
        <v>4</v>
      </c>
      <c r="Q261" s="4">
        <v>6</v>
      </c>
      <c r="R261" s="4">
        <v>25</v>
      </c>
      <c r="S261" s="4" t="s">
        <v>44</v>
      </c>
      <c r="T261" s="4" t="s">
        <v>45</v>
      </c>
      <c r="U261" s="4">
        <v>0</v>
      </c>
      <c r="V261" s="4">
        <v>0</v>
      </c>
      <c r="W261" s="4">
        <v>0</v>
      </c>
      <c r="X261" s="4">
        <v>0</v>
      </c>
      <c r="Y261" s="4">
        <v>0</v>
      </c>
      <c r="Z261" s="4" t="s">
        <v>46</v>
      </c>
      <c r="AA261" s="4">
        <v>0</v>
      </c>
      <c r="AB261" s="4">
        <v>0</v>
      </c>
      <c r="AC261" s="4">
        <v>0</v>
      </c>
      <c r="AD261" s="4">
        <v>0</v>
      </c>
      <c r="AE261" s="4">
        <v>35</v>
      </c>
      <c r="AF261" s="4">
        <v>7</v>
      </c>
      <c r="AG261" s="4" t="s">
        <v>0</v>
      </c>
      <c r="AH261" s="4" t="s">
        <v>0</v>
      </c>
      <c r="AI261" s="4" t="s">
        <v>56</v>
      </c>
    </row>
    <row r="262" ht="92.4" customHeight="1" spans="1:35">
      <c r="A262" s="5" t="str">
        <f>HYPERLINK("https://www.patentics.cn/invokexml.do?sx=showpatent_cn&amp;sf=ShowPatent&amp;spn=CN110210614B_CG&amp;sx=showpatent_cn&amp;sv=c4788030","CN110210614B")</f>
        <v>CN110210614B</v>
      </c>
      <c r="B262" s="6" t="s">
        <v>960</v>
      </c>
      <c r="D262" s="6" t="s">
        <v>173</v>
      </c>
      <c r="E262" s="6" t="s">
        <v>174</v>
      </c>
      <c r="F262" s="6" t="s">
        <v>39</v>
      </c>
      <c r="G262" s="6" t="s">
        <v>39</v>
      </c>
      <c r="H262" s="6" t="s">
        <v>40</v>
      </c>
      <c r="I262" s="6" t="s">
        <v>40</v>
      </c>
      <c r="J262" s="6" t="s">
        <v>175</v>
      </c>
      <c r="K262" s="6" t="s">
        <v>175</v>
      </c>
      <c r="L262" s="6" t="s">
        <v>400</v>
      </c>
      <c r="M262" s="6" t="s">
        <v>138</v>
      </c>
      <c r="N262" s="6" t="s">
        <v>138</v>
      </c>
      <c r="O262" s="6">
        <v>18</v>
      </c>
      <c r="P262" s="6">
        <v>4</v>
      </c>
      <c r="Q262" s="6">
        <v>9</v>
      </c>
      <c r="R262" s="6">
        <v>14</v>
      </c>
      <c r="S262" s="6" t="s">
        <v>44</v>
      </c>
      <c r="T262" s="6" t="s">
        <v>45</v>
      </c>
      <c r="U262" s="6">
        <v>0</v>
      </c>
      <c r="V262" s="6">
        <v>0</v>
      </c>
      <c r="W262" s="6">
        <v>0</v>
      </c>
      <c r="X262" s="6">
        <v>0</v>
      </c>
      <c r="Y262" s="6">
        <v>0</v>
      </c>
      <c r="Z262" s="6" t="s">
        <v>46</v>
      </c>
      <c r="AA262" s="6">
        <v>0</v>
      </c>
      <c r="AB262" s="6">
        <v>0</v>
      </c>
      <c r="AC262" s="6">
        <v>0</v>
      </c>
      <c r="AD262" s="6">
        <v>0</v>
      </c>
      <c r="AE262" s="6">
        <v>2</v>
      </c>
      <c r="AF262" s="6">
        <v>1</v>
      </c>
      <c r="AG262" s="6" t="s">
        <v>0</v>
      </c>
      <c r="AH262" s="6" t="s">
        <v>0</v>
      </c>
      <c r="AI262" s="6" t="s">
        <v>56</v>
      </c>
    </row>
    <row r="263" ht="92.4" customHeight="1" spans="1:35">
      <c r="A263" s="3" t="str">
        <f>HYPERLINK("https://www.patentics.cn/invokexml.do?sx=showpatent_cn&amp;sf=ShowPatent&amp;spn=CN109976809B_CG&amp;sx=showpatent_cn&amp;sv=ea2f7455","CN109976809B")</f>
        <v>CN109976809B</v>
      </c>
      <c r="B263" s="4" t="s">
        <v>961</v>
      </c>
      <c r="D263" s="4" t="s">
        <v>475</v>
      </c>
      <c r="E263" s="4" t="s">
        <v>962</v>
      </c>
      <c r="F263" s="4" t="s">
        <v>39</v>
      </c>
      <c r="G263" s="4" t="s">
        <v>39</v>
      </c>
      <c r="H263" s="4" t="s">
        <v>40</v>
      </c>
      <c r="I263" s="4" t="s">
        <v>40</v>
      </c>
      <c r="J263" s="4" t="s">
        <v>477</v>
      </c>
      <c r="K263" s="4" t="s">
        <v>477</v>
      </c>
      <c r="L263" s="4" t="s">
        <v>400</v>
      </c>
      <c r="M263" s="4" t="s">
        <v>959</v>
      </c>
      <c r="N263" s="4" t="s">
        <v>485</v>
      </c>
      <c r="O263" s="4">
        <v>15</v>
      </c>
      <c r="P263" s="4">
        <v>4</v>
      </c>
      <c r="Q263" s="4">
        <v>12</v>
      </c>
      <c r="R263" s="4">
        <v>19</v>
      </c>
      <c r="S263" s="4" t="s">
        <v>44</v>
      </c>
      <c r="T263" s="4" t="s">
        <v>45</v>
      </c>
      <c r="U263" s="4">
        <v>0</v>
      </c>
      <c r="V263" s="4">
        <v>0</v>
      </c>
      <c r="W263" s="4">
        <v>0</v>
      </c>
      <c r="X263" s="4">
        <v>0</v>
      </c>
      <c r="Y263" s="4">
        <v>0</v>
      </c>
      <c r="Z263" s="4" t="s">
        <v>46</v>
      </c>
      <c r="AA263" s="4">
        <v>0</v>
      </c>
      <c r="AB263" s="4">
        <v>0</v>
      </c>
      <c r="AC263" s="4">
        <v>0</v>
      </c>
      <c r="AD263" s="4">
        <v>0</v>
      </c>
      <c r="AE263" s="4">
        <v>11</v>
      </c>
      <c r="AF263" s="4">
        <v>4</v>
      </c>
      <c r="AG263" s="4" t="s">
        <v>0</v>
      </c>
      <c r="AH263" s="4" t="s">
        <v>0</v>
      </c>
      <c r="AI263" s="4" t="s">
        <v>56</v>
      </c>
    </row>
    <row r="264" ht="92.4" customHeight="1" spans="1:35">
      <c r="A264" s="5" t="str">
        <f>HYPERLINK("https://www.patentics.cn/invokexml.do?sx=showpatent_cn&amp;sf=ShowPatent&amp;spn=CN109978129B_CG&amp;sx=showpatent_cn&amp;sv=13ac56a0","CN109978129B")</f>
        <v>CN109978129B</v>
      </c>
      <c r="B264" s="6" t="s">
        <v>963</v>
      </c>
      <c r="D264" s="6" t="s">
        <v>475</v>
      </c>
      <c r="E264" s="6" t="s">
        <v>964</v>
      </c>
      <c r="F264" s="6" t="s">
        <v>39</v>
      </c>
      <c r="G264" s="6" t="s">
        <v>39</v>
      </c>
      <c r="H264" s="6" t="s">
        <v>40</v>
      </c>
      <c r="I264" s="6" t="s">
        <v>40</v>
      </c>
      <c r="J264" s="6" t="s">
        <v>477</v>
      </c>
      <c r="K264" s="6" t="s">
        <v>477</v>
      </c>
      <c r="L264" s="6" t="s">
        <v>400</v>
      </c>
      <c r="M264" s="6" t="s">
        <v>125</v>
      </c>
      <c r="N264" s="6" t="s">
        <v>126</v>
      </c>
      <c r="O264" s="6">
        <v>11</v>
      </c>
      <c r="P264" s="6">
        <v>4</v>
      </c>
      <c r="Q264" s="6">
        <v>8</v>
      </c>
      <c r="R264" s="6">
        <v>22</v>
      </c>
      <c r="S264" s="6" t="s">
        <v>44</v>
      </c>
      <c r="T264" s="6" t="s">
        <v>45</v>
      </c>
      <c r="U264" s="6">
        <v>0</v>
      </c>
      <c r="V264" s="6">
        <v>0</v>
      </c>
      <c r="W264" s="6">
        <v>0</v>
      </c>
      <c r="X264" s="6">
        <v>0</v>
      </c>
      <c r="Y264" s="6">
        <v>0</v>
      </c>
      <c r="Z264" s="6" t="s">
        <v>46</v>
      </c>
      <c r="AA264" s="6">
        <v>0</v>
      </c>
      <c r="AB264" s="6">
        <v>0</v>
      </c>
      <c r="AC264" s="6">
        <v>0</v>
      </c>
      <c r="AD264" s="6">
        <v>0</v>
      </c>
      <c r="AE264" s="6">
        <v>11</v>
      </c>
      <c r="AF264" s="6">
        <v>4</v>
      </c>
      <c r="AG264" s="6" t="s">
        <v>0</v>
      </c>
      <c r="AH264" s="6" t="s">
        <v>0</v>
      </c>
      <c r="AI264" s="6" t="s">
        <v>56</v>
      </c>
    </row>
    <row r="265" ht="92.4" customHeight="1" spans="1:35">
      <c r="A265" s="3" t="str">
        <f>HYPERLINK("https://www.patentics.cn/invokexml.do?sx=showpatent_cn&amp;sf=ShowPatent&amp;spn=CN109471612B_CG&amp;sx=showpatent_cn&amp;sv=cbe4e49d","CN109471612B")</f>
        <v>CN109471612B</v>
      </c>
      <c r="B265" s="4" t="s">
        <v>965</v>
      </c>
      <c r="D265" s="4" t="s">
        <v>966</v>
      </c>
      <c r="E265" s="4" t="s">
        <v>967</v>
      </c>
      <c r="F265" s="4" t="s">
        <v>39</v>
      </c>
      <c r="G265" s="4" t="s">
        <v>39</v>
      </c>
      <c r="H265" s="4" t="s">
        <v>40</v>
      </c>
      <c r="I265" s="4" t="s">
        <v>40</v>
      </c>
      <c r="J265" s="4" t="s">
        <v>968</v>
      </c>
      <c r="K265" s="4" t="s">
        <v>968</v>
      </c>
      <c r="L265" s="4" t="s">
        <v>969</v>
      </c>
      <c r="M265" s="4" t="s">
        <v>873</v>
      </c>
      <c r="N265" s="4" t="s">
        <v>873</v>
      </c>
      <c r="O265" s="4">
        <v>17</v>
      </c>
      <c r="P265" s="4">
        <v>2</v>
      </c>
      <c r="Q265" s="4">
        <v>6</v>
      </c>
      <c r="R265" s="4">
        <v>29</v>
      </c>
      <c r="S265" s="4" t="s">
        <v>44</v>
      </c>
      <c r="T265" s="4" t="s">
        <v>45</v>
      </c>
      <c r="U265" s="4">
        <v>0</v>
      </c>
      <c r="V265" s="4">
        <v>0</v>
      </c>
      <c r="W265" s="4">
        <v>0</v>
      </c>
      <c r="X265" s="4">
        <v>0</v>
      </c>
      <c r="Y265" s="4">
        <v>0</v>
      </c>
      <c r="Z265" s="4" t="s">
        <v>46</v>
      </c>
      <c r="AA265" s="4">
        <v>0</v>
      </c>
      <c r="AB265" s="4">
        <v>0</v>
      </c>
      <c r="AC265" s="4">
        <v>0</v>
      </c>
      <c r="AD265" s="4">
        <v>0</v>
      </c>
      <c r="AE265" s="4">
        <v>1</v>
      </c>
      <c r="AF265" s="4">
        <v>1</v>
      </c>
      <c r="AG265" s="4" t="s">
        <v>0</v>
      </c>
      <c r="AH265" s="4" t="s">
        <v>0</v>
      </c>
      <c r="AI265" s="4" t="s">
        <v>56</v>
      </c>
    </row>
    <row r="266" ht="92.4" customHeight="1" spans="1:35">
      <c r="A266" s="5" t="str">
        <f>HYPERLINK("https://www.patentics.cn/invokexml.do?sx=showpatent_cn&amp;sf=ShowPatent&amp;spn=CN107315718B_CG&amp;sx=showpatent_cn&amp;sv=0a5b48fd","CN107315718B")</f>
        <v>CN107315718B</v>
      </c>
      <c r="B266" s="6" t="s">
        <v>970</v>
      </c>
      <c r="D266" s="6" t="s">
        <v>366</v>
      </c>
      <c r="E266" s="6" t="s">
        <v>367</v>
      </c>
      <c r="F266" s="6" t="s">
        <v>39</v>
      </c>
      <c r="G266" s="6" t="s">
        <v>39</v>
      </c>
      <c r="H266" s="6" t="s">
        <v>368</v>
      </c>
      <c r="I266" s="6" t="s">
        <v>369</v>
      </c>
      <c r="J266" s="6" t="s">
        <v>246</v>
      </c>
      <c r="K266" s="6" t="s">
        <v>246</v>
      </c>
      <c r="L266" s="6" t="s">
        <v>969</v>
      </c>
      <c r="M266" s="6" t="s">
        <v>600</v>
      </c>
      <c r="N266" s="6" t="s">
        <v>600</v>
      </c>
      <c r="O266" s="6">
        <v>27</v>
      </c>
      <c r="P266" s="6">
        <v>3</v>
      </c>
      <c r="Q266" s="6">
        <v>11</v>
      </c>
      <c r="R266" s="6">
        <v>23</v>
      </c>
      <c r="S266" s="6" t="s">
        <v>44</v>
      </c>
      <c r="T266" s="6" t="s">
        <v>45</v>
      </c>
      <c r="U266" s="6">
        <v>0</v>
      </c>
      <c r="V266" s="6">
        <v>0</v>
      </c>
      <c r="W266" s="6">
        <v>0</v>
      </c>
      <c r="X266" s="6">
        <v>0</v>
      </c>
      <c r="Y266" s="6">
        <v>0</v>
      </c>
      <c r="Z266" s="6" t="s">
        <v>46</v>
      </c>
      <c r="AA266" s="6">
        <v>0</v>
      </c>
      <c r="AB266" s="6">
        <v>0</v>
      </c>
      <c r="AC266" s="6">
        <v>0</v>
      </c>
      <c r="AD266" s="6">
        <v>0</v>
      </c>
      <c r="AE266" s="6">
        <v>6</v>
      </c>
      <c r="AF266" s="6">
        <v>4</v>
      </c>
      <c r="AG266" s="6" t="s">
        <v>0</v>
      </c>
      <c r="AH266" s="6" t="s">
        <v>0</v>
      </c>
      <c r="AI266" s="6" t="s">
        <v>56</v>
      </c>
    </row>
    <row r="267" ht="92.4" customHeight="1" spans="1:35">
      <c r="A267" s="3" t="str">
        <f>HYPERLINK("https://www.patentics.cn/invokexml.do?sx=showpatent_cn&amp;sf=ShowPatent&amp;spn=CN106991477B_CG&amp;sx=showpatent_cn&amp;sv=ae16fb87","CN106991477B")</f>
        <v>CN106991477B</v>
      </c>
      <c r="B267" s="4" t="s">
        <v>971</v>
      </c>
      <c r="D267" s="4" t="s">
        <v>972</v>
      </c>
      <c r="E267" s="4" t="s">
        <v>973</v>
      </c>
      <c r="F267" s="4" t="s">
        <v>39</v>
      </c>
      <c r="G267" s="4" t="s">
        <v>39</v>
      </c>
      <c r="H267" s="4" t="s">
        <v>974</v>
      </c>
      <c r="I267" s="4" t="s">
        <v>223</v>
      </c>
      <c r="J267" s="4" t="s">
        <v>144</v>
      </c>
      <c r="K267" s="4" t="s">
        <v>144</v>
      </c>
      <c r="L267" s="4" t="s">
        <v>975</v>
      </c>
      <c r="M267" s="4" t="s">
        <v>258</v>
      </c>
      <c r="N267" s="4" t="s">
        <v>138</v>
      </c>
      <c r="O267" s="4">
        <v>17</v>
      </c>
      <c r="P267" s="4">
        <v>4</v>
      </c>
      <c r="Q267" s="4">
        <v>3</v>
      </c>
      <c r="R267" s="4">
        <v>31</v>
      </c>
      <c r="S267" s="4" t="s">
        <v>44</v>
      </c>
      <c r="T267" s="4" t="s">
        <v>45</v>
      </c>
      <c r="U267" s="4">
        <v>0</v>
      </c>
      <c r="V267" s="4">
        <v>0</v>
      </c>
      <c r="W267" s="4">
        <v>0</v>
      </c>
      <c r="X267" s="4">
        <v>0</v>
      </c>
      <c r="Y267" s="4">
        <v>0</v>
      </c>
      <c r="Z267" s="4" t="s">
        <v>46</v>
      </c>
      <c r="AA267" s="4">
        <v>0</v>
      </c>
      <c r="AB267" s="4">
        <v>0</v>
      </c>
      <c r="AC267" s="4">
        <v>0</v>
      </c>
      <c r="AD267" s="4">
        <v>0</v>
      </c>
      <c r="AE267" s="4">
        <v>8</v>
      </c>
      <c r="AF267" s="4">
        <v>3</v>
      </c>
      <c r="AG267" s="4" t="s">
        <v>0</v>
      </c>
      <c r="AH267" s="4" t="s">
        <v>0</v>
      </c>
      <c r="AI267" s="4" t="s">
        <v>56</v>
      </c>
    </row>
    <row r="268" ht="92.4" customHeight="1" spans="1:35">
      <c r="A268" s="5" t="str">
        <f>HYPERLINK("https://www.patentics.cn/invokexml.do?sx=showpatent_cn&amp;sf=ShowPatent&amp;spn=CN107329734B_CG&amp;sx=showpatent_cn&amp;sv=4678ccae","CN107329734B")</f>
        <v>CN107329734B</v>
      </c>
      <c r="B268" s="6" t="s">
        <v>976</v>
      </c>
      <c r="D268" s="6" t="s">
        <v>220</v>
      </c>
      <c r="E268" s="6" t="s">
        <v>977</v>
      </c>
      <c r="F268" s="6" t="s">
        <v>39</v>
      </c>
      <c r="G268" s="6" t="s">
        <v>39</v>
      </c>
      <c r="H268" s="6" t="s">
        <v>222</v>
      </c>
      <c r="I268" s="6" t="s">
        <v>223</v>
      </c>
      <c r="J268" s="6" t="s">
        <v>218</v>
      </c>
      <c r="K268" s="6" t="s">
        <v>218</v>
      </c>
      <c r="L268" s="6" t="s">
        <v>413</v>
      </c>
      <c r="M268" s="6" t="s">
        <v>978</v>
      </c>
      <c r="N268" s="6" t="s">
        <v>64</v>
      </c>
      <c r="O268" s="6">
        <v>23</v>
      </c>
      <c r="P268" s="6">
        <v>4</v>
      </c>
      <c r="Q268" s="6">
        <v>12</v>
      </c>
      <c r="R268" s="6">
        <v>49</v>
      </c>
      <c r="S268" s="6" t="s">
        <v>44</v>
      </c>
      <c r="T268" s="6" t="s">
        <v>45</v>
      </c>
      <c r="U268" s="6">
        <v>0</v>
      </c>
      <c r="V268" s="6">
        <v>0</v>
      </c>
      <c r="W268" s="6">
        <v>0</v>
      </c>
      <c r="X268" s="6">
        <v>0</v>
      </c>
      <c r="Y268" s="6">
        <v>0</v>
      </c>
      <c r="Z268" s="6" t="s">
        <v>46</v>
      </c>
      <c r="AA268" s="6">
        <v>0</v>
      </c>
      <c r="AB268" s="6">
        <v>0</v>
      </c>
      <c r="AC268" s="6">
        <v>0</v>
      </c>
      <c r="AD268" s="6">
        <v>0</v>
      </c>
      <c r="AE268" s="6">
        <v>12</v>
      </c>
      <c r="AF268" s="6">
        <v>5</v>
      </c>
      <c r="AG268" s="6" t="s">
        <v>0</v>
      </c>
      <c r="AH268" s="6" t="s">
        <v>0</v>
      </c>
      <c r="AI268" s="6" t="s">
        <v>56</v>
      </c>
    </row>
    <row r="269" ht="92.4" customHeight="1" spans="1:35">
      <c r="A269" s="3" t="str">
        <f>HYPERLINK("https://www.patentics.cn/invokexml.do?sx=showpatent_cn&amp;sf=ShowPatent&amp;spn=CN107315568B_CG&amp;sx=showpatent_cn&amp;sv=0fc2def2","CN107315568B")</f>
        <v>CN107315568B</v>
      </c>
      <c r="B269" s="4" t="s">
        <v>979</v>
      </c>
      <c r="D269" s="4" t="s">
        <v>380</v>
      </c>
      <c r="E269" s="4" t="s">
        <v>980</v>
      </c>
      <c r="F269" s="4" t="s">
        <v>39</v>
      </c>
      <c r="G269" s="4" t="s">
        <v>39</v>
      </c>
      <c r="H269" s="4" t="s">
        <v>362</v>
      </c>
      <c r="I269" s="4" t="s">
        <v>363</v>
      </c>
      <c r="J269" s="4" t="s">
        <v>246</v>
      </c>
      <c r="K269" s="4" t="s">
        <v>246</v>
      </c>
      <c r="L269" s="4" t="s">
        <v>413</v>
      </c>
      <c r="M269" s="4" t="s">
        <v>64</v>
      </c>
      <c r="N269" s="4" t="s">
        <v>64</v>
      </c>
      <c r="O269" s="4">
        <v>18</v>
      </c>
      <c r="P269" s="4">
        <v>3</v>
      </c>
      <c r="Q269" s="4">
        <v>7</v>
      </c>
      <c r="R269" s="4">
        <v>20</v>
      </c>
      <c r="S269" s="4" t="s">
        <v>44</v>
      </c>
      <c r="T269" s="4" t="s">
        <v>45</v>
      </c>
      <c r="U269" s="4">
        <v>0</v>
      </c>
      <c r="V269" s="4">
        <v>0</v>
      </c>
      <c r="W269" s="4">
        <v>0</v>
      </c>
      <c r="X269" s="4">
        <v>0</v>
      </c>
      <c r="Y269" s="4">
        <v>0</v>
      </c>
      <c r="Z269" s="4" t="s">
        <v>46</v>
      </c>
      <c r="AA269" s="4">
        <v>0</v>
      </c>
      <c r="AB269" s="4">
        <v>0</v>
      </c>
      <c r="AC269" s="4">
        <v>0</v>
      </c>
      <c r="AD269" s="4">
        <v>0</v>
      </c>
      <c r="AE269" s="4">
        <v>6</v>
      </c>
      <c r="AF269" s="4">
        <v>4</v>
      </c>
      <c r="AG269" s="4" t="s">
        <v>0</v>
      </c>
      <c r="AH269" s="4" t="s">
        <v>0</v>
      </c>
      <c r="AI269" s="4" t="s">
        <v>56</v>
      </c>
    </row>
    <row r="270" ht="92.4" customHeight="1" spans="1:35">
      <c r="A270" s="5" t="str">
        <f>HYPERLINK("https://www.patentics.cn/invokexml.do?sx=showpatent_cn&amp;sf=ShowPatent&amp;spn=CN107315716B_CG&amp;sx=showpatent_cn&amp;sv=cfc3ccc3","CN107315716B")</f>
        <v>CN107315716B</v>
      </c>
      <c r="B270" s="6" t="s">
        <v>981</v>
      </c>
      <c r="D270" s="6" t="s">
        <v>360</v>
      </c>
      <c r="E270" s="6" t="s">
        <v>361</v>
      </c>
      <c r="F270" s="6" t="s">
        <v>39</v>
      </c>
      <c r="G270" s="6" t="s">
        <v>39</v>
      </c>
      <c r="H270" s="6" t="s">
        <v>362</v>
      </c>
      <c r="I270" s="6" t="s">
        <v>363</v>
      </c>
      <c r="J270" s="6" t="s">
        <v>246</v>
      </c>
      <c r="K270" s="6" t="s">
        <v>246</v>
      </c>
      <c r="L270" s="6" t="s">
        <v>413</v>
      </c>
      <c r="M270" s="6" t="s">
        <v>600</v>
      </c>
      <c r="N270" s="6" t="s">
        <v>600</v>
      </c>
      <c r="O270" s="6">
        <v>31</v>
      </c>
      <c r="P270" s="6">
        <v>2</v>
      </c>
      <c r="Q270" s="6">
        <v>16</v>
      </c>
      <c r="R270" s="6">
        <v>25</v>
      </c>
      <c r="S270" s="6" t="s">
        <v>44</v>
      </c>
      <c r="T270" s="6" t="s">
        <v>45</v>
      </c>
      <c r="U270" s="6">
        <v>0</v>
      </c>
      <c r="V270" s="6">
        <v>0</v>
      </c>
      <c r="W270" s="6">
        <v>0</v>
      </c>
      <c r="X270" s="6">
        <v>0</v>
      </c>
      <c r="Y270" s="6">
        <v>0</v>
      </c>
      <c r="Z270" s="6" t="s">
        <v>46</v>
      </c>
      <c r="AA270" s="6">
        <v>0</v>
      </c>
      <c r="AB270" s="6">
        <v>0</v>
      </c>
      <c r="AC270" s="6">
        <v>0</v>
      </c>
      <c r="AD270" s="6">
        <v>0</v>
      </c>
      <c r="AE270" s="6">
        <v>6</v>
      </c>
      <c r="AF270" s="6">
        <v>4</v>
      </c>
      <c r="AG270" s="6" t="s">
        <v>0</v>
      </c>
      <c r="AH270" s="6" t="s">
        <v>0</v>
      </c>
      <c r="AI270" s="6" t="s">
        <v>56</v>
      </c>
    </row>
    <row r="271" ht="92.4" customHeight="1" spans="1:35">
      <c r="A271" s="3" t="str">
        <f>HYPERLINK("https://www.patentics.cn/invokexml.do?sx=showpatent_cn&amp;sf=ShowPatent&amp;spn=CN107315567B_CG&amp;sx=showpatent_cn&amp;sv=ca34a4be","CN107315567B")</f>
        <v>CN107315567B</v>
      </c>
      <c r="B271" s="4" t="s">
        <v>982</v>
      </c>
      <c r="D271" s="4" t="s">
        <v>371</v>
      </c>
      <c r="E271" s="4" t="s">
        <v>983</v>
      </c>
      <c r="F271" s="4" t="s">
        <v>39</v>
      </c>
      <c r="G271" s="4" t="s">
        <v>39</v>
      </c>
      <c r="H271" s="4" t="s">
        <v>373</v>
      </c>
      <c r="I271" s="4" t="s">
        <v>369</v>
      </c>
      <c r="J271" s="4" t="s">
        <v>246</v>
      </c>
      <c r="K271" s="4" t="s">
        <v>246</v>
      </c>
      <c r="L271" s="4" t="s">
        <v>413</v>
      </c>
      <c r="M271" s="4" t="s">
        <v>64</v>
      </c>
      <c r="N271" s="4" t="s">
        <v>64</v>
      </c>
      <c r="O271" s="4">
        <v>16</v>
      </c>
      <c r="P271" s="4">
        <v>3</v>
      </c>
      <c r="Q271" s="4">
        <v>6</v>
      </c>
      <c r="R271" s="4">
        <v>30</v>
      </c>
      <c r="S271" s="4" t="s">
        <v>44</v>
      </c>
      <c r="T271" s="4" t="s">
        <v>45</v>
      </c>
      <c r="U271" s="4">
        <v>0</v>
      </c>
      <c r="V271" s="4">
        <v>0</v>
      </c>
      <c r="W271" s="4">
        <v>0</v>
      </c>
      <c r="X271" s="4">
        <v>0</v>
      </c>
      <c r="Y271" s="4">
        <v>0</v>
      </c>
      <c r="Z271" s="4" t="s">
        <v>46</v>
      </c>
      <c r="AA271" s="4">
        <v>0</v>
      </c>
      <c r="AB271" s="4">
        <v>0</v>
      </c>
      <c r="AC271" s="4">
        <v>0</v>
      </c>
      <c r="AD271" s="4">
        <v>0</v>
      </c>
      <c r="AE271" s="4">
        <v>5</v>
      </c>
      <c r="AF271" s="4">
        <v>4</v>
      </c>
      <c r="AG271" s="4" t="s">
        <v>0</v>
      </c>
      <c r="AH271" s="4" t="s">
        <v>0</v>
      </c>
      <c r="AI271" s="4" t="s">
        <v>56</v>
      </c>
    </row>
    <row r="272" ht="92.4" customHeight="1" spans="1:35">
      <c r="A272" s="5" t="str">
        <f>HYPERLINK("https://www.patentics.cn/invokexml.do?sx=showpatent_cn&amp;sf=ShowPatent&amp;spn=CN107315563B_CG&amp;sx=showpatent_cn&amp;sv=48133fd8","CN107315563B")</f>
        <v>CN107315563B</v>
      </c>
      <c r="B272" s="6" t="s">
        <v>984</v>
      </c>
      <c r="D272" s="6" t="s">
        <v>539</v>
      </c>
      <c r="E272" s="6" t="s">
        <v>985</v>
      </c>
      <c r="F272" s="6" t="s">
        <v>39</v>
      </c>
      <c r="G272" s="6" t="s">
        <v>39</v>
      </c>
      <c r="H272" s="6" t="s">
        <v>541</v>
      </c>
      <c r="I272" s="6" t="s">
        <v>95</v>
      </c>
      <c r="J272" s="6" t="s">
        <v>246</v>
      </c>
      <c r="K272" s="6" t="s">
        <v>246</v>
      </c>
      <c r="L272" s="6" t="s">
        <v>413</v>
      </c>
      <c r="M272" s="6" t="s">
        <v>543</v>
      </c>
      <c r="N272" s="6" t="s">
        <v>544</v>
      </c>
      <c r="O272" s="6">
        <v>18</v>
      </c>
      <c r="P272" s="6">
        <v>2</v>
      </c>
      <c r="Q272" s="6">
        <v>9</v>
      </c>
      <c r="R272" s="6">
        <v>26</v>
      </c>
      <c r="S272" s="6" t="s">
        <v>44</v>
      </c>
      <c r="T272" s="6" t="s">
        <v>45</v>
      </c>
      <c r="U272" s="6">
        <v>0</v>
      </c>
      <c r="V272" s="6">
        <v>0</v>
      </c>
      <c r="W272" s="6">
        <v>0</v>
      </c>
      <c r="X272" s="6">
        <v>0</v>
      </c>
      <c r="Y272" s="6">
        <v>0</v>
      </c>
      <c r="Z272" s="6" t="s">
        <v>46</v>
      </c>
      <c r="AA272" s="6">
        <v>0</v>
      </c>
      <c r="AB272" s="6">
        <v>0</v>
      </c>
      <c r="AC272" s="6">
        <v>0</v>
      </c>
      <c r="AD272" s="6">
        <v>0</v>
      </c>
      <c r="AE272" s="6">
        <v>7</v>
      </c>
      <c r="AF272" s="6">
        <v>4</v>
      </c>
      <c r="AG272" s="6" t="s">
        <v>0</v>
      </c>
      <c r="AH272" s="6" t="s">
        <v>0</v>
      </c>
      <c r="AI272" s="6" t="s">
        <v>56</v>
      </c>
    </row>
    <row r="273" ht="92.4" customHeight="1" spans="1:35">
      <c r="A273" s="3" t="str">
        <f>HYPERLINK("https://www.patentics.cn/invokexml.do?sx=showpatent_cn&amp;sf=ShowPatent&amp;spn=CN107315565B_CG&amp;sx=showpatent_cn&amp;sv=4a407e59","CN107315565B")</f>
        <v>CN107315565B</v>
      </c>
      <c r="B273" s="4" t="s">
        <v>986</v>
      </c>
      <c r="D273" s="4" t="s">
        <v>242</v>
      </c>
      <c r="E273" s="4" t="s">
        <v>243</v>
      </c>
      <c r="F273" s="4" t="s">
        <v>39</v>
      </c>
      <c r="G273" s="4" t="s">
        <v>39</v>
      </c>
      <c r="H273" s="4" t="s">
        <v>244</v>
      </c>
      <c r="I273" s="4" t="s">
        <v>245</v>
      </c>
      <c r="J273" s="4" t="s">
        <v>246</v>
      </c>
      <c r="K273" s="4" t="s">
        <v>246</v>
      </c>
      <c r="L273" s="4" t="s">
        <v>413</v>
      </c>
      <c r="M273" s="4" t="s">
        <v>987</v>
      </c>
      <c r="N273" s="4" t="s">
        <v>987</v>
      </c>
      <c r="O273" s="4">
        <v>27</v>
      </c>
      <c r="P273" s="4">
        <v>2</v>
      </c>
      <c r="Q273" s="4">
        <v>13</v>
      </c>
      <c r="R273" s="4">
        <v>17</v>
      </c>
      <c r="S273" s="4" t="s">
        <v>44</v>
      </c>
      <c r="T273" s="4" t="s">
        <v>45</v>
      </c>
      <c r="U273" s="4">
        <v>0</v>
      </c>
      <c r="V273" s="4">
        <v>0</v>
      </c>
      <c r="W273" s="4">
        <v>0</v>
      </c>
      <c r="X273" s="4">
        <v>0</v>
      </c>
      <c r="Y273" s="4">
        <v>0</v>
      </c>
      <c r="Z273" s="4" t="s">
        <v>46</v>
      </c>
      <c r="AA273" s="4">
        <v>0</v>
      </c>
      <c r="AB273" s="4">
        <v>0</v>
      </c>
      <c r="AC273" s="4">
        <v>0</v>
      </c>
      <c r="AD273" s="4">
        <v>0</v>
      </c>
      <c r="AE273" s="4">
        <v>5</v>
      </c>
      <c r="AF273" s="4">
        <v>4</v>
      </c>
      <c r="AG273" s="4" t="s">
        <v>0</v>
      </c>
      <c r="AH273" s="4" t="s">
        <v>0</v>
      </c>
      <c r="AI273" s="4" t="s">
        <v>56</v>
      </c>
    </row>
    <row r="274" ht="92.4" customHeight="1" spans="1:35">
      <c r="A274" s="5" t="str">
        <f>HYPERLINK("https://www.patentics.cn/invokexml.do?sx=showpatent_cn&amp;sf=ShowPatent&amp;spn=CN110801216B_CG&amp;sx=showpatent_cn&amp;sv=9e316fce","CN110801216B")</f>
        <v>CN110801216B</v>
      </c>
      <c r="B274" s="6" t="s">
        <v>784</v>
      </c>
      <c r="D274" s="6" t="s">
        <v>785</v>
      </c>
      <c r="E274" s="6" t="s">
        <v>786</v>
      </c>
      <c r="F274" s="6" t="s">
        <v>39</v>
      </c>
      <c r="G274" s="6" t="s">
        <v>39</v>
      </c>
      <c r="H274" s="6" t="s">
        <v>40</v>
      </c>
      <c r="I274" s="6" t="s">
        <v>40</v>
      </c>
      <c r="J274" s="6" t="s">
        <v>787</v>
      </c>
      <c r="K274" s="6" t="s">
        <v>787</v>
      </c>
      <c r="L274" s="6" t="s">
        <v>418</v>
      </c>
      <c r="M274" s="6" t="s">
        <v>988</v>
      </c>
      <c r="N274" s="6" t="s">
        <v>790</v>
      </c>
      <c r="O274" s="6">
        <v>8</v>
      </c>
      <c r="P274" s="6">
        <v>3</v>
      </c>
      <c r="Q274" s="6">
        <v>4</v>
      </c>
      <c r="R274" s="6">
        <v>38</v>
      </c>
      <c r="S274" s="6" t="s">
        <v>44</v>
      </c>
      <c r="T274" s="6" t="s">
        <v>45</v>
      </c>
      <c r="U274" s="6">
        <v>0</v>
      </c>
      <c r="V274" s="6">
        <v>0</v>
      </c>
      <c r="W274" s="6">
        <v>0</v>
      </c>
      <c r="X274" s="6">
        <v>0</v>
      </c>
      <c r="Y274" s="6">
        <v>0</v>
      </c>
      <c r="Z274" s="6" t="s">
        <v>46</v>
      </c>
      <c r="AA274" s="6">
        <v>0</v>
      </c>
      <c r="AB274" s="6">
        <v>0</v>
      </c>
      <c r="AC274" s="6">
        <v>0</v>
      </c>
      <c r="AD274" s="6">
        <v>0</v>
      </c>
      <c r="AE274" s="6">
        <v>1</v>
      </c>
      <c r="AF274" s="6">
        <v>1</v>
      </c>
      <c r="AG274" s="6" t="s">
        <v>0</v>
      </c>
      <c r="AH274" s="6" t="s">
        <v>0</v>
      </c>
      <c r="AI274" s="6" t="s">
        <v>56</v>
      </c>
    </row>
    <row r="275" ht="92.4" customHeight="1" spans="1:35">
      <c r="A275" s="3" t="str">
        <f>HYPERLINK("https://www.patentics.cn/invokexml.do?sx=showpatent_cn&amp;sf=ShowPatent&amp;spn=CN110162338B_CG&amp;sx=showpatent_cn&amp;sv=0823d9b7","CN110162338B")</f>
        <v>CN110162338B</v>
      </c>
      <c r="B275" s="4" t="s">
        <v>989</v>
      </c>
      <c r="D275" s="4" t="s">
        <v>173</v>
      </c>
      <c r="E275" s="4" t="s">
        <v>990</v>
      </c>
      <c r="F275" s="4" t="s">
        <v>39</v>
      </c>
      <c r="G275" s="4" t="s">
        <v>39</v>
      </c>
      <c r="H275" s="4" t="s">
        <v>40</v>
      </c>
      <c r="I275" s="4" t="s">
        <v>40</v>
      </c>
      <c r="J275" s="4" t="s">
        <v>175</v>
      </c>
      <c r="K275" s="4" t="s">
        <v>175</v>
      </c>
      <c r="L275" s="4" t="s">
        <v>418</v>
      </c>
      <c r="M275" s="4" t="s">
        <v>991</v>
      </c>
      <c r="N275" s="4" t="s">
        <v>992</v>
      </c>
      <c r="O275" s="4">
        <v>18</v>
      </c>
      <c r="P275" s="4">
        <v>4</v>
      </c>
      <c r="Q275" s="4">
        <v>8</v>
      </c>
      <c r="R275" s="4">
        <v>13</v>
      </c>
      <c r="S275" s="4" t="s">
        <v>44</v>
      </c>
      <c r="T275" s="4" t="s">
        <v>45</v>
      </c>
      <c r="U275" s="4">
        <v>0</v>
      </c>
      <c r="V275" s="4">
        <v>0</v>
      </c>
      <c r="W275" s="4">
        <v>0</v>
      </c>
      <c r="X275" s="4">
        <v>0</v>
      </c>
      <c r="Y275" s="4">
        <v>0</v>
      </c>
      <c r="Z275" s="4" t="s">
        <v>46</v>
      </c>
      <c r="AA275" s="4">
        <v>0</v>
      </c>
      <c r="AB275" s="4">
        <v>0</v>
      </c>
      <c r="AC275" s="4">
        <v>0</v>
      </c>
      <c r="AD275" s="4">
        <v>0</v>
      </c>
      <c r="AE275" s="4">
        <v>1</v>
      </c>
      <c r="AF275" s="4">
        <v>1</v>
      </c>
      <c r="AG275" s="4" t="s">
        <v>0</v>
      </c>
      <c r="AH275" s="4" t="s">
        <v>0</v>
      </c>
      <c r="AI275" s="4" t="s">
        <v>56</v>
      </c>
    </row>
    <row r="276" ht="92.4" customHeight="1" spans="1:35">
      <c r="A276" s="5" t="str">
        <f>HYPERLINK("https://www.patentics.cn/invokexml.do?sx=showpatent_cn&amp;sf=ShowPatent&amp;spn=CN109902813B_CG&amp;sx=showpatent_cn&amp;sv=0f05c164","CN109902813B")</f>
        <v>CN109902813B</v>
      </c>
      <c r="B276" s="6" t="s">
        <v>993</v>
      </c>
      <c r="D276" s="6" t="s">
        <v>994</v>
      </c>
      <c r="E276" s="6" t="s">
        <v>995</v>
      </c>
      <c r="F276" s="6" t="s">
        <v>39</v>
      </c>
      <c r="G276" s="6" t="s">
        <v>39</v>
      </c>
      <c r="H276" s="6" t="s">
        <v>40</v>
      </c>
      <c r="I276" s="6" t="s">
        <v>40</v>
      </c>
      <c r="J276" s="6" t="s">
        <v>329</v>
      </c>
      <c r="K276" s="6" t="s">
        <v>329</v>
      </c>
      <c r="L276" s="6" t="s">
        <v>418</v>
      </c>
      <c r="M276" s="6" t="s">
        <v>346</v>
      </c>
      <c r="N276" s="6" t="s">
        <v>346</v>
      </c>
      <c r="O276" s="6">
        <v>10</v>
      </c>
      <c r="P276" s="6">
        <v>7</v>
      </c>
      <c r="Q276" s="6">
        <v>1</v>
      </c>
      <c r="R276" s="6">
        <v>32</v>
      </c>
      <c r="S276" s="6" t="s">
        <v>44</v>
      </c>
      <c r="T276" s="6" t="s">
        <v>45</v>
      </c>
      <c r="U276" s="6">
        <v>0</v>
      </c>
      <c r="V276" s="6">
        <v>0</v>
      </c>
      <c r="W276" s="6">
        <v>0</v>
      </c>
      <c r="X276" s="6">
        <v>0</v>
      </c>
      <c r="Y276" s="6">
        <v>0</v>
      </c>
      <c r="Z276" s="6" t="s">
        <v>46</v>
      </c>
      <c r="AA276" s="6">
        <v>0</v>
      </c>
      <c r="AB276" s="6">
        <v>0</v>
      </c>
      <c r="AC276" s="6">
        <v>0</v>
      </c>
      <c r="AD276" s="6">
        <v>0</v>
      </c>
      <c r="AE276" s="6">
        <v>26</v>
      </c>
      <c r="AF276" s="6">
        <v>5</v>
      </c>
      <c r="AG276" s="6" t="s">
        <v>0</v>
      </c>
      <c r="AH276" s="6" t="s">
        <v>0</v>
      </c>
      <c r="AI276" s="6" t="s">
        <v>56</v>
      </c>
    </row>
    <row r="277" ht="92.4" customHeight="1" spans="1:35">
      <c r="A277" s="3" t="str">
        <f>HYPERLINK("https://www.patentics.cn/invokexml.do?sx=showpatent_cn&amp;sf=ShowPatent&amp;spn=CN109993292B_CG&amp;sx=showpatent_cn&amp;sv=2a27a4d9","CN109993292B")</f>
        <v>CN109993292B</v>
      </c>
      <c r="B277" s="4" t="s">
        <v>996</v>
      </c>
      <c r="D277" s="4" t="s">
        <v>523</v>
      </c>
      <c r="E277" s="4" t="s">
        <v>997</v>
      </c>
      <c r="F277" s="4" t="s">
        <v>39</v>
      </c>
      <c r="G277" s="4" t="s">
        <v>39</v>
      </c>
      <c r="H277" s="4" t="s">
        <v>40</v>
      </c>
      <c r="I277" s="4" t="s">
        <v>40</v>
      </c>
      <c r="J277" s="4" t="s">
        <v>998</v>
      </c>
      <c r="K277" s="4" t="s">
        <v>998</v>
      </c>
      <c r="L277" s="4" t="s">
        <v>418</v>
      </c>
      <c r="M277" s="4" t="s">
        <v>138</v>
      </c>
      <c r="N277" s="4" t="s">
        <v>138</v>
      </c>
      <c r="O277" s="4">
        <v>14</v>
      </c>
      <c r="P277" s="4">
        <v>4</v>
      </c>
      <c r="Q277" s="4">
        <v>1</v>
      </c>
      <c r="R277" s="4">
        <v>27</v>
      </c>
      <c r="S277" s="4" t="s">
        <v>44</v>
      </c>
      <c r="T277" s="4" t="s">
        <v>45</v>
      </c>
      <c r="U277" s="4">
        <v>0</v>
      </c>
      <c r="V277" s="4">
        <v>0</v>
      </c>
      <c r="W277" s="4">
        <v>0</v>
      </c>
      <c r="X277" s="4">
        <v>0</v>
      </c>
      <c r="Y277" s="4">
        <v>0</v>
      </c>
      <c r="Z277" s="4" t="s">
        <v>46</v>
      </c>
      <c r="AA277" s="4">
        <v>0</v>
      </c>
      <c r="AB277" s="4">
        <v>0</v>
      </c>
      <c r="AC277" s="4">
        <v>0</v>
      </c>
      <c r="AD277" s="4">
        <v>0</v>
      </c>
      <c r="AE277" s="4">
        <v>13</v>
      </c>
      <c r="AF277" s="4">
        <v>5</v>
      </c>
      <c r="AG277" s="4" t="s">
        <v>0</v>
      </c>
      <c r="AH277" s="4" t="s">
        <v>0</v>
      </c>
      <c r="AI277" s="4" t="s">
        <v>56</v>
      </c>
    </row>
    <row r="278" ht="92.4" customHeight="1" spans="1:35">
      <c r="A278" s="5" t="str">
        <f>HYPERLINK("https://www.patentics.cn/invokexml.do?sx=showpatent_cn&amp;sf=ShowPatent&amp;spn=CN109993284B_CG&amp;sx=showpatent_cn&amp;sv=2589810b","CN109993284B")</f>
        <v>CN109993284B</v>
      </c>
      <c r="B278" s="6" t="s">
        <v>999</v>
      </c>
      <c r="D278" s="6" t="s">
        <v>523</v>
      </c>
      <c r="E278" s="6" t="s">
        <v>1000</v>
      </c>
      <c r="F278" s="6" t="s">
        <v>39</v>
      </c>
      <c r="G278" s="6" t="s">
        <v>39</v>
      </c>
      <c r="H278" s="6" t="s">
        <v>40</v>
      </c>
      <c r="I278" s="6" t="s">
        <v>40</v>
      </c>
      <c r="J278" s="6" t="s">
        <v>399</v>
      </c>
      <c r="K278" s="6" t="s">
        <v>399</v>
      </c>
      <c r="L278" s="6" t="s">
        <v>418</v>
      </c>
      <c r="M278" s="6" t="s">
        <v>346</v>
      </c>
      <c r="N278" s="6" t="s">
        <v>346</v>
      </c>
      <c r="O278" s="6">
        <v>15</v>
      </c>
      <c r="P278" s="6">
        <v>6</v>
      </c>
      <c r="Q278" s="6">
        <v>1</v>
      </c>
      <c r="R278" s="6">
        <v>19</v>
      </c>
      <c r="S278" s="6" t="s">
        <v>44</v>
      </c>
      <c r="T278" s="6" t="s">
        <v>45</v>
      </c>
      <c r="U278" s="6">
        <v>0</v>
      </c>
      <c r="V278" s="6">
        <v>0</v>
      </c>
      <c r="W278" s="6">
        <v>0</v>
      </c>
      <c r="X278" s="6">
        <v>0</v>
      </c>
      <c r="Y278" s="6">
        <v>0</v>
      </c>
      <c r="Z278" s="6" t="s">
        <v>46</v>
      </c>
      <c r="AA278" s="6">
        <v>0</v>
      </c>
      <c r="AB278" s="6">
        <v>0</v>
      </c>
      <c r="AC278" s="6">
        <v>0</v>
      </c>
      <c r="AD278" s="6">
        <v>0</v>
      </c>
      <c r="AE278" s="6">
        <v>1</v>
      </c>
      <c r="AF278" s="6">
        <v>1</v>
      </c>
      <c r="AG278" s="6" t="s">
        <v>0</v>
      </c>
      <c r="AH278" s="6" t="s">
        <v>0</v>
      </c>
      <c r="AI278" s="6" t="s">
        <v>56</v>
      </c>
    </row>
    <row r="279" ht="92.4" customHeight="1" spans="1:35">
      <c r="A279" s="3" t="str">
        <f>HYPERLINK("https://www.patentics.cn/invokexml.do?sx=showpatent_cn&amp;sf=ShowPatent&amp;spn=CN109902816B_CG&amp;sx=showpatent_cn&amp;sv=737d9bd6","CN109902816B")</f>
        <v>CN109902816B</v>
      </c>
      <c r="B279" s="4" t="s">
        <v>1001</v>
      </c>
      <c r="D279" s="4" t="s">
        <v>948</v>
      </c>
      <c r="E279" s="4" t="s">
        <v>1002</v>
      </c>
      <c r="F279" s="4" t="s">
        <v>39</v>
      </c>
      <c r="G279" s="4" t="s">
        <v>39</v>
      </c>
      <c r="H279" s="4" t="s">
        <v>40</v>
      </c>
      <c r="I279" s="4" t="s">
        <v>40</v>
      </c>
      <c r="J279" s="4" t="s">
        <v>329</v>
      </c>
      <c r="K279" s="4" t="s">
        <v>329</v>
      </c>
      <c r="L279" s="4" t="s">
        <v>418</v>
      </c>
      <c r="M279" s="4" t="s">
        <v>138</v>
      </c>
      <c r="N279" s="4" t="s">
        <v>138</v>
      </c>
      <c r="O279" s="4">
        <v>15</v>
      </c>
      <c r="P279" s="4">
        <v>1</v>
      </c>
      <c r="Q279" s="4">
        <v>0</v>
      </c>
      <c r="R279" s="4">
        <v>62</v>
      </c>
      <c r="S279" s="4" t="s">
        <v>44</v>
      </c>
      <c r="T279" s="4" t="s">
        <v>45</v>
      </c>
      <c r="U279" s="4">
        <v>0</v>
      </c>
      <c r="V279" s="4">
        <v>0</v>
      </c>
      <c r="W279" s="4">
        <v>0</v>
      </c>
      <c r="X279" s="4">
        <v>0</v>
      </c>
      <c r="Y279" s="4">
        <v>0</v>
      </c>
      <c r="Z279" s="4" t="s">
        <v>46</v>
      </c>
      <c r="AA279" s="4">
        <v>0</v>
      </c>
      <c r="AB279" s="4">
        <v>0</v>
      </c>
      <c r="AC279" s="4">
        <v>0</v>
      </c>
      <c r="AD279" s="4">
        <v>0</v>
      </c>
      <c r="AE279" s="4">
        <v>26</v>
      </c>
      <c r="AF279" s="4">
        <v>5</v>
      </c>
      <c r="AG279" s="4" t="s">
        <v>0</v>
      </c>
      <c r="AH279" s="4" t="s">
        <v>0</v>
      </c>
      <c r="AI279" s="4" t="s">
        <v>56</v>
      </c>
    </row>
    <row r="280" ht="92.4" customHeight="1" spans="1:35">
      <c r="A280" s="5" t="str">
        <f>HYPERLINK("https://www.patentics.cn/invokexml.do?sx=showpatent_cn&amp;sf=ShowPatent&amp;spn=CN107315571B_CG&amp;sx=showpatent_cn&amp;sv=30f0b008","CN107315571B")</f>
        <v>CN107315571B</v>
      </c>
      <c r="B280" s="6" t="s">
        <v>1003</v>
      </c>
      <c r="D280" s="6" t="s">
        <v>940</v>
      </c>
      <c r="E280" s="6" t="s">
        <v>1004</v>
      </c>
      <c r="F280" s="6" t="s">
        <v>39</v>
      </c>
      <c r="G280" s="6" t="s">
        <v>39</v>
      </c>
      <c r="H280" s="6" t="s">
        <v>239</v>
      </c>
      <c r="I280" s="6" t="s">
        <v>217</v>
      </c>
      <c r="J280" s="6" t="s">
        <v>240</v>
      </c>
      <c r="K280" s="6" t="s">
        <v>240</v>
      </c>
      <c r="L280" s="6" t="s">
        <v>1005</v>
      </c>
      <c r="M280" s="6" t="s">
        <v>978</v>
      </c>
      <c r="N280" s="6" t="s">
        <v>64</v>
      </c>
      <c r="O280" s="6">
        <v>18</v>
      </c>
      <c r="P280" s="6">
        <v>5</v>
      </c>
      <c r="Q280" s="6">
        <v>9</v>
      </c>
      <c r="R280" s="6">
        <v>49</v>
      </c>
      <c r="S280" s="6" t="s">
        <v>44</v>
      </c>
      <c r="T280" s="6" t="s">
        <v>45</v>
      </c>
      <c r="U280" s="6">
        <v>0</v>
      </c>
      <c r="V280" s="6">
        <v>0</v>
      </c>
      <c r="W280" s="6">
        <v>0</v>
      </c>
      <c r="X280" s="6">
        <v>0</v>
      </c>
      <c r="Y280" s="6">
        <v>0</v>
      </c>
      <c r="Z280" s="6" t="s">
        <v>46</v>
      </c>
      <c r="AA280" s="6">
        <v>0</v>
      </c>
      <c r="AB280" s="6">
        <v>0</v>
      </c>
      <c r="AC280" s="6">
        <v>0</v>
      </c>
      <c r="AD280" s="6">
        <v>0</v>
      </c>
      <c r="AE280" s="6">
        <v>8</v>
      </c>
      <c r="AF280" s="6">
        <v>5</v>
      </c>
      <c r="AG280" s="6" t="s">
        <v>0</v>
      </c>
      <c r="AH280" s="6" t="s">
        <v>0</v>
      </c>
      <c r="AI280" s="6" t="s">
        <v>56</v>
      </c>
    </row>
    <row r="281" ht="92.4" customHeight="1" spans="1:35">
      <c r="A281" s="3" t="str">
        <f>HYPERLINK("https://www.patentics.cn/invokexml.do?sx=showpatent_cn&amp;sf=ShowPatent&amp;spn=CN107315575B_CG&amp;sx=showpatent_cn&amp;sv=2ed1fffa","CN107315575B")</f>
        <v>CN107315575B</v>
      </c>
      <c r="B281" s="4" t="s">
        <v>1006</v>
      </c>
      <c r="D281" s="4" t="s">
        <v>383</v>
      </c>
      <c r="E281" s="4" t="s">
        <v>384</v>
      </c>
      <c r="F281" s="4" t="s">
        <v>39</v>
      </c>
      <c r="G281" s="4" t="s">
        <v>39</v>
      </c>
      <c r="H281" s="4" t="s">
        <v>1007</v>
      </c>
      <c r="I281" s="4" t="s">
        <v>143</v>
      </c>
      <c r="J281" s="4" t="s">
        <v>246</v>
      </c>
      <c r="K281" s="4" t="s">
        <v>246</v>
      </c>
      <c r="L281" s="4" t="s">
        <v>1005</v>
      </c>
      <c r="M281" s="4" t="s">
        <v>624</v>
      </c>
      <c r="N281" s="4" t="s">
        <v>624</v>
      </c>
      <c r="O281" s="4">
        <v>20</v>
      </c>
      <c r="P281" s="4">
        <v>3</v>
      </c>
      <c r="Q281" s="4">
        <v>9</v>
      </c>
      <c r="R281" s="4">
        <v>22</v>
      </c>
      <c r="S281" s="4" t="s">
        <v>44</v>
      </c>
      <c r="T281" s="4" t="s">
        <v>45</v>
      </c>
      <c r="U281" s="4">
        <v>0</v>
      </c>
      <c r="V281" s="4">
        <v>0</v>
      </c>
      <c r="W281" s="4">
        <v>0</v>
      </c>
      <c r="X281" s="4">
        <v>0</v>
      </c>
      <c r="Y281" s="4">
        <v>0</v>
      </c>
      <c r="Z281" s="4" t="s">
        <v>46</v>
      </c>
      <c r="AA281" s="4">
        <v>0</v>
      </c>
      <c r="AB281" s="4">
        <v>0</v>
      </c>
      <c r="AC281" s="4">
        <v>0</v>
      </c>
      <c r="AD281" s="4">
        <v>0</v>
      </c>
      <c r="AE281" s="4">
        <v>4</v>
      </c>
      <c r="AF281" s="4">
        <v>3</v>
      </c>
      <c r="AG281" s="4" t="s">
        <v>0</v>
      </c>
      <c r="AH281" s="4" t="s">
        <v>0</v>
      </c>
      <c r="AI281" s="4" t="s">
        <v>56</v>
      </c>
    </row>
    <row r="282" ht="92.4" customHeight="1" spans="1:35">
      <c r="A282" s="5" t="str">
        <f>HYPERLINK("https://www.patentics.cn/invokexml.do?sx=showpatent_cn&amp;sf=ShowPatent&amp;spn=CN107305538B_CG&amp;sx=showpatent_cn&amp;sv=f440aabf","CN107305538B")</f>
        <v>CN107305538B</v>
      </c>
      <c r="B282" s="6" t="s">
        <v>1008</v>
      </c>
      <c r="D282" s="6" t="s">
        <v>1009</v>
      </c>
      <c r="E282" s="6" t="s">
        <v>1010</v>
      </c>
      <c r="F282" s="6" t="s">
        <v>39</v>
      </c>
      <c r="G282" s="6" t="s">
        <v>39</v>
      </c>
      <c r="H282" s="6" t="s">
        <v>1011</v>
      </c>
      <c r="I282" s="6" t="s">
        <v>217</v>
      </c>
      <c r="J282" s="6" t="s">
        <v>1012</v>
      </c>
      <c r="K282" s="6" t="s">
        <v>1012</v>
      </c>
      <c r="L282" s="6" t="s">
        <v>1005</v>
      </c>
      <c r="M282" s="6" t="s">
        <v>600</v>
      </c>
      <c r="N282" s="6" t="s">
        <v>600</v>
      </c>
      <c r="O282" s="6">
        <v>16</v>
      </c>
      <c r="P282" s="6">
        <v>2</v>
      </c>
      <c r="Q282" s="6">
        <v>7</v>
      </c>
      <c r="R282" s="6">
        <v>61</v>
      </c>
      <c r="S282" s="6" t="s">
        <v>44</v>
      </c>
      <c r="T282" s="6" t="s">
        <v>45</v>
      </c>
      <c r="U282" s="6">
        <v>0</v>
      </c>
      <c r="V282" s="6">
        <v>0</v>
      </c>
      <c r="W282" s="6">
        <v>0</v>
      </c>
      <c r="X282" s="6">
        <v>0</v>
      </c>
      <c r="Y282" s="6">
        <v>0</v>
      </c>
      <c r="Z282" s="6" t="s">
        <v>46</v>
      </c>
      <c r="AA282" s="6">
        <v>0</v>
      </c>
      <c r="AB282" s="6">
        <v>0</v>
      </c>
      <c r="AC282" s="6">
        <v>0</v>
      </c>
      <c r="AD282" s="6">
        <v>0</v>
      </c>
      <c r="AE282" s="6">
        <v>5</v>
      </c>
      <c r="AF282" s="6">
        <v>1</v>
      </c>
      <c r="AG282" s="6" t="s">
        <v>0</v>
      </c>
      <c r="AH282" s="6" t="s">
        <v>0</v>
      </c>
      <c r="AI282" s="6" t="s">
        <v>56</v>
      </c>
    </row>
    <row r="283" ht="92.4" customHeight="1" spans="1:35">
      <c r="A283" s="3" t="str">
        <f>HYPERLINK("https://www.patentics.cn/invokexml.do?sx=showpatent_cn&amp;sf=ShowPatent&amp;spn=CN110147872B_CG&amp;sx=showpatent_cn&amp;sv=37eb68eb","CN110147872B")</f>
        <v>CN110147872B</v>
      </c>
      <c r="B283" s="4" t="s">
        <v>1013</v>
      </c>
      <c r="D283" s="4" t="s">
        <v>1014</v>
      </c>
      <c r="E283" s="4" t="s">
        <v>1015</v>
      </c>
      <c r="F283" s="4" t="s">
        <v>39</v>
      </c>
      <c r="G283" s="4" t="s">
        <v>39</v>
      </c>
      <c r="H283" s="4" t="s">
        <v>40</v>
      </c>
      <c r="I283" s="4" t="s">
        <v>40</v>
      </c>
      <c r="J283" s="4" t="s">
        <v>0</v>
      </c>
      <c r="K283" s="4" t="s">
        <v>1016</v>
      </c>
      <c r="L283" s="4" t="s">
        <v>1017</v>
      </c>
      <c r="M283" s="4" t="s">
        <v>125</v>
      </c>
      <c r="N283" s="4" t="s">
        <v>126</v>
      </c>
      <c r="O283" s="4">
        <v>19</v>
      </c>
      <c r="P283" s="4">
        <v>6</v>
      </c>
      <c r="Q283" s="4">
        <v>8</v>
      </c>
      <c r="R283" s="4">
        <v>19</v>
      </c>
      <c r="S283" s="4" t="s">
        <v>44</v>
      </c>
      <c r="T283" s="4" t="s">
        <v>45</v>
      </c>
      <c r="U283" s="4">
        <v>0</v>
      </c>
      <c r="V283" s="4">
        <v>0</v>
      </c>
      <c r="W283" s="4">
        <v>0</v>
      </c>
      <c r="X283" s="4">
        <v>0</v>
      </c>
      <c r="Y283" s="4">
        <v>0</v>
      </c>
      <c r="Z283" s="4" t="s">
        <v>46</v>
      </c>
      <c r="AA283" s="4">
        <v>0</v>
      </c>
      <c r="AB283" s="4">
        <v>0</v>
      </c>
      <c r="AC283" s="4">
        <v>0</v>
      </c>
      <c r="AD283" s="4">
        <v>0</v>
      </c>
      <c r="AE283" s="4">
        <v>0</v>
      </c>
      <c r="AF283" s="4">
        <v>0</v>
      </c>
      <c r="AG283" s="4" t="s">
        <v>0</v>
      </c>
      <c r="AH283" s="4" t="s">
        <v>0</v>
      </c>
      <c r="AI283" s="4" t="s">
        <v>56</v>
      </c>
    </row>
    <row r="284" ht="92.4" customHeight="1" spans="1:35">
      <c r="A284" s="5" t="str">
        <f>HYPERLINK("https://www.patentics.cn/invokexml.do?sx=showpatent_cn&amp;sf=ShowPatent&amp;spn=CN107315564B_CG&amp;sx=showpatent_cn&amp;sv=cb8b07c1","CN107315564B")</f>
        <v>CN107315564B</v>
      </c>
      <c r="B284" s="6" t="s">
        <v>1018</v>
      </c>
      <c r="D284" s="6" t="s">
        <v>386</v>
      </c>
      <c r="E284" s="6" t="s">
        <v>387</v>
      </c>
      <c r="F284" s="6" t="s">
        <v>39</v>
      </c>
      <c r="G284" s="6" t="s">
        <v>39</v>
      </c>
      <c r="H284" s="6" t="s">
        <v>1019</v>
      </c>
      <c r="I284" s="6" t="s">
        <v>95</v>
      </c>
      <c r="J284" s="6" t="s">
        <v>246</v>
      </c>
      <c r="K284" s="6" t="s">
        <v>246</v>
      </c>
      <c r="L284" s="6" t="s">
        <v>1017</v>
      </c>
      <c r="M284" s="6" t="s">
        <v>1020</v>
      </c>
      <c r="N284" s="6" t="s">
        <v>1020</v>
      </c>
      <c r="O284" s="6">
        <v>27</v>
      </c>
      <c r="P284" s="6">
        <v>3</v>
      </c>
      <c r="Q284" s="6">
        <v>13</v>
      </c>
      <c r="R284" s="6">
        <v>22</v>
      </c>
      <c r="S284" s="6" t="s">
        <v>44</v>
      </c>
      <c r="T284" s="6" t="s">
        <v>45</v>
      </c>
      <c r="U284" s="6">
        <v>0</v>
      </c>
      <c r="V284" s="6">
        <v>0</v>
      </c>
      <c r="W284" s="6">
        <v>0</v>
      </c>
      <c r="X284" s="6">
        <v>0</v>
      </c>
      <c r="Y284" s="6">
        <v>0</v>
      </c>
      <c r="Z284" s="6" t="s">
        <v>46</v>
      </c>
      <c r="AA284" s="6">
        <v>0</v>
      </c>
      <c r="AB284" s="6">
        <v>0</v>
      </c>
      <c r="AC284" s="6">
        <v>0</v>
      </c>
      <c r="AD284" s="6">
        <v>0</v>
      </c>
      <c r="AE284" s="6">
        <v>7</v>
      </c>
      <c r="AF284" s="6">
        <v>4</v>
      </c>
      <c r="AG284" s="6" t="s">
        <v>0</v>
      </c>
      <c r="AH284" s="6" t="s">
        <v>0</v>
      </c>
      <c r="AI284" s="6" t="s">
        <v>56</v>
      </c>
    </row>
    <row r="285" ht="92.4" customHeight="1" spans="1:35">
      <c r="A285" s="3" t="str">
        <f>HYPERLINK("https://www.patentics.cn/invokexml.do?sx=showpatent_cn&amp;sf=ShowPatent&amp;spn=CN109993291B_CG&amp;sx=showpatent_cn&amp;sv=8b6180d9","CN109993291B")</f>
        <v>CN109993291B</v>
      </c>
      <c r="B285" s="4" t="s">
        <v>1021</v>
      </c>
      <c r="D285" s="4" t="s">
        <v>523</v>
      </c>
      <c r="E285" s="4" t="s">
        <v>1022</v>
      </c>
      <c r="F285" s="4" t="s">
        <v>39</v>
      </c>
      <c r="G285" s="4" t="s">
        <v>39</v>
      </c>
      <c r="H285" s="4" t="s">
        <v>40</v>
      </c>
      <c r="I285" s="4" t="s">
        <v>40</v>
      </c>
      <c r="J285" s="4" t="s">
        <v>998</v>
      </c>
      <c r="K285" s="4" t="s">
        <v>998</v>
      </c>
      <c r="L285" s="4" t="s">
        <v>454</v>
      </c>
      <c r="M285" s="4" t="s">
        <v>138</v>
      </c>
      <c r="N285" s="4" t="s">
        <v>138</v>
      </c>
      <c r="O285" s="4">
        <v>14</v>
      </c>
      <c r="P285" s="4">
        <v>4</v>
      </c>
      <c r="Q285" s="4">
        <v>1</v>
      </c>
      <c r="R285" s="4">
        <v>26</v>
      </c>
      <c r="S285" s="4" t="s">
        <v>44</v>
      </c>
      <c r="T285" s="4" t="s">
        <v>45</v>
      </c>
      <c r="U285" s="4">
        <v>0</v>
      </c>
      <c r="V285" s="4">
        <v>0</v>
      </c>
      <c r="W285" s="4">
        <v>0</v>
      </c>
      <c r="X285" s="4">
        <v>0</v>
      </c>
      <c r="Y285" s="4">
        <v>0</v>
      </c>
      <c r="Z285" s="4" t="s">
        <v>46</v>
      </c>
      <c r="AA285" s="4">
        <v>0</v>
      </c>
      <c r="AB285" s="4">
        <v>0</v>
      </c>
      <c r="AC285" s="4">
        <v>0</v>
      </c>
      <c r="AD285" s="4">
        <v>0</v>
      </c>
      <c r="AE285" s="4">
        <v>13</v>
      </c>
      <c r="AF285" s="4">
        <v>5</v>
      </c>
      <c r="AG285" s="4" t="s">
        <v>0</v>
      </c>
      <c r="AH285" s="4" t="s">
        <v>0</v>
      </c>
      <c r="AI285" s="4" t="s">
        <v>56</v>
      </c>
    </row>
    <row r="286" ht="92.4" customHeight="1" spans="1:35">
      <c r="A286" s="5" t="str">
        <f>HYPERLINK("https://www.patentics.cn/invokexml.do?sx=showpatent_cn&amp;sf=ShowPatent&amp;spn=CN109977446B_CG&amp;sx=showpatent_cn&amp;sv=53d0f56e","CN109977446B")</f>
        <v>CN109977446B</v>
      </c>
      <c r="B286" s="6" t="s">
        <v>1023</v>
      </c>
      <c r="D286" s="6" t="s">
        <v>523</v>
      </c>
      <c r="E286" s="6" t="s">
        <v>1024</v>
      </c>
      <c r="F286" s="6" t="s">
        <v>39</v>
      </c>
      <c r="G286" s="6" t="s">
        <v>39</v>
      </c>
      <c r="H286" s="6" t="s">
        <v>40</v>
      </c>
      <c r="I286" s="6" t="s">
        <v>40</v>
      </c>
      <c r="J286" s="6" t="s">
        <v>477</v>
      </c>
      <c r="K286" s="6" t="s">
        <v>477</v>
      </c>
      <c r="L286" s="6" t="s">
        <v>454</v>
      </c>
      <c r="M286" s="6" t="s">
        <v>1025</v>
      </c>
      <c r="N286" s="6" t="s">
        <v>821</v>
      </c>
      <c r="O286" s="6">
        <v>15</v>
      </c>
      <c r="P286" s="6">
        <v>6</v>
      </c>
      <c r="Q286" s="6">
        <v>1</v>
      </c>
      <c r="R286" s="6">
        <v>40</v>
      </c>
      <c r="S286" s="6" t="s">
        <v>44</v>
      </c>
      <c r="T286" s="6" t="s">
        <v>45</v>
      </c>
      <c r="U286" s="6">
        <v>0</v>
      </c>
      <c r="V286" s="6">
        <v>0</v>
      </c>
      <c r="W286" s="6">
        <v>0</v>
      </c>
      <c r="X286" s="6">
        <v>0</v>
      </c>
      <c r="Y286" s="6">
        <v>0</v>
      </c>
      <c r="Z286" s="6" t="s">
        <v>46</v>
      </c>
      <c r="AA286" s="6">
        <v>0</v>
      </c>
      <c r="AB286" s="6">
        <v>0</v>
      </c>
      <c r="AC286" s="6">
        <v>0</v>
      </c>
      <c r="AD286" s="6">
        <v>0</v>
      </c>
      <c r="AE286" s="6">
        <v>8</v>
      </c>
      <c r="AF286" s="6">
        <v>1</v>
      </c>
      <c r="AG286" s="6" t="s">
        <v>0</v>
      </c>
      <c r="AH286" s="6" t="s">
        <v>0</v>
      </c>
      <c r="AI286" s="6" t="s">
        <v>56</v>
      </c>
    </row>
    <row r="287" ht="92.4" customHeight="1" spans="1:35">
      <c r="A287" s="3" t="str">
        <f>HYPERLINK("https://www.patentics.cn/invokexml.do?sx=showpatent_cn&amp;sf=ShowPatent&amp;spn=CN110162337B_CG&amp;sx=showpatent_cn&amp;sv=57d720a8","CN110162337B")</f>
        <v>CN110162337B</v>
      </c>
      <c r="B287" s="4" t="s">
        <v>1026</v>
      </c>
      <c r="D287" s="4" t="s">
        <v>173</v>
      </c>
      <c r="E287" s="4" t="s">
        <v>1027</v>
      </c>
      <c r="F287" s="4" t="s">
        <v>39</v>
      </c>
      <c r="G287" s="4" t="s">
        <v>39</v>
      </c>
      <c r="H287" s="4" t="s">
        <v>40</v>
      </c>
      <c r="I287" s="4" t="s">
        <v>40</v>
      </c>
      <c r="J287" s="4" t="s">
        <v>175</v>
      </c>
      <c r="K287" s="4" t="s">
        <v>175</v>
      </c>
      <c r="L287" s="4" t="s">
        <v>1028</v>
      </c>
      <c r="M287" s="4" t="s">
        <v>1029</v>
      </c>
      <c r="N287" s="4" t="s">
        <v>64</v>
      </c>
      <c r="O287" s="4">
        <v>26</v>
      </c>
      <c r="P287" s="4">
        <v>4</v>
      </c>
      <c r="Q287" s="4">
        <v>12</v>
      </c>
      <c r="R287" s="4">
        <v>18</v>
      </c>
      <c r="S287" s="4" t="s">
        <v>44</v>
      </c>
      <c r="T287" s="4" t="s">
        <v>45</v>
      </c>
      <c r="U287" s="4">
        <v>0</v>
      </c>
      <c r="V287" s="4">
        <v>0</v>
      </c>
      <c r="W287" s="4">
        <v>0</v>
      </c>
      <c r="X287" s="4">
        <v>0</v>
      </c>
      <c r="Y287" s="4">
        <v>0</v>
      </c>
      <c r="Z287" s="4" t="s">
        <v>46</v>
      </c>
      <c r="AA287" s="4">
        <v>0</v>
      </c>
      <c r="AB287" s="4">
        <v>0</v>
      </c>
      <c r="AC287" s="4">
        <v>0</v>
      </c>
      <c r="AD287" s="4">
        <v>0</v>
      </c>
      <c r="AE287" s="4">
        <v>1</v>
      </c>
      <c r="AF287" s="4">
        <v>1</v>
      </c>
      <c r="AG287" s="4" t="s">
        <v>0</v>
      </c>
      <c r="AH287" s="4" t="s">
        <v>0</v>
      </c>
      <c r="AI287" s="4" t="s">
        <v>56</v>
      </c>
    </row>
    <row r="288" ht="92.4" customHeight="1" spans="1:35">
      <c r="A288" s="5" t="str">
        <f>HYPERLINK("https://www.patentics.cn/invokexml.do?sx=showpatent_cn&amp;sf=ShowPatent&amp;spn=CN109358900B_CG&amp;sx=showpatent_cn&amp;sv=ae8228fa","CN109358900B")</f>
        <v>CN109358900B</v>
      </c>
      <c r="B288" s="6" t="s">
        <v>1030</v>
      </c>
      <c r="D288" s="6" t="s">
        <v>1031</v>
      </c>
      <c r="E288" s="6" t="s">
        <v>1032</v>
      </c>
      <c r="F288" s="6" t="s">
        <v>39</v>
      </c>
      <c r="G288" s="6" t="s">
        <v>39</v>
      </c>
      <c r="H288" s="6" t="s">
        <v>216</v>
      </c>
      <c r="I288" s="6" t="s">
        <v>217</v>
      </c>
      <c r="J288" s="6" t="s">
        <v>891</v>
      </c>
      <c r="K288" s="6" t="s">
        <v>891</v>
      </c>
      <c r="L288" s="6" t="s">
        <v>1028</v>
      </c>
      <c r="M288" s="6" t="s">
        <v>1033</v>
      </c>
      <c r="N288" s="6" t="s">
        <v>64</v>
      </c>
      <c r="O288" s="6">
        <v>21</v>
      </c>
      <c r="P288" s="6">
        <v>2</v>
      </c>
      <c r="Q288" s="6">
        <v>10</v>
      </c>
      <c r="R288" s="6">
        <v>37</v>
      </c>
      <c r="S288" s="6" t="s">
        <v>44</v>
      </c>
      <c r="T288" s="6" t="s">
        <v>45</v>
      </c>
      <c r="U288" s="6">
        <v>0</v>
      </c>
      <c r="V288" s="6">
        <v>0</v>
      </c>
      <c r="W288" s="6">
        <v>0</v>
      </c>
      <c r="X288" s="6">
        <v>0</v>
      </c>
      <c r="Y288" s="6">
        <v>0</v>
      </c>
      <c r="Z288" s="6" t="s">
        <v>46</v>
      </c>
      <c r="AA288" s="6">
        <v>0</v>
      </c>
      <c r="AB288" s="6">
        <v>0</v>
      </c>
      <c r="AC288" s="6">
        <v>0</v>
      </c>
      <c r="AD288" s="6">
        <v>0</v>
      </c>
      <c r="AE288" s="6">
        <v>2</v>
      </c>
      <c r="AF288" s="6">
        <v>1</v>
      </c>
      <c r="AG288" s="6" t="s">
        <v>0</v>
      </c>
      <c r="AH288" s="6" t="s">
        <v>0</v>
      </c>
      <c r="AI288" s="6" t="s">
        <v>56</v>
      </c>
    </row>
    <row r="289" ht="92.4" customHeight="1" spans="1:35">
      <c r="A289" s="3" t="str">
        <f>HYPERLINK("https://www.patentics.cn/invokexml.do?sx=showpatent_cn&amp;sf=ShowPatent&amp;spn=CN109754072B_CG&amp;sx=showpatent_cn&amp;sv=c46054f1","CN109754072B")</f>
        <v>CN109754072B</v>
      </c>
      <c r="B289" s="4" t="s">
        <v>1034</v>
      </c>
      <c r="D289" s="4" t="s">
        <v>353</v>
      </c>
      <c r="E289" s="4" t="s">
        <v>354</v>
      </c>
      <c r="F289" s="4" t="s">
        <v>39</v>
      </c>
      <c r="G289" s="4" t="s">
        <v>39</v>
      </c>
      <c r="H289" s="4" t="s">
        <v>40</v>
      </c>
      <c r="I289" s="4" t="s">
        <v>40</v>
      </c>
      <c r="J289" s="4" t="s">
        <v>0</v>
      </c>
      <c r="K289" s="4" t="s">
        <v>355</v>
      </c>
      <c r="L289" s="4" t="s">
        <v>1035</v>
      </c>
      <c r="M289" s="4" t="s">
        <v>1036</v>
      </c>
      <c r="N289" s="4" t="s">
        <v>126</v>
      </c>
      <c r="O289" s="4">
        <v>10</v>
      </c>
      <c r="P289" s="4">
        <v>4</v>
      </c>
      <c r="Q289" s="4">
        <v>4</v>
      </c>
      <c r="R289" s="4">
        <v>14</v>
      </c>
      <c r="S289" s="4" t="s">
        <v>44</v>
      </c>
      <c r="T289" s="4" t="s">
        <v>45</v>
      </c>
      <c r="U289" s="4">
        <v>0</v>
      </c>
      <c r="V289" s="4">
        <v>0</v>
      </c>
      <c r="W289" s="4">
        <v>0</v>
      </c>
      <c r="X289" s="4">
        <v>0</v>
      </c>
      <c r="Y289" s="4">
        <v>0</v>
      </c>
      <c r="Z289" s="4" t="s">
        <v>46</v>
      </c>
      <c r="AA289" s="4">
        <v>0</v>
      </c>
      <c r="AB289" s="4">
        <v>0</v>
      </c>
      <c r="AC289" s="4">
        <v>0</v>
      </c>
      <c r="AD289" s="4">
        <v>0</v>
      </c>
      <c r="AE289" s="4">
        <v>0</v>
      </c>
      <c r="AF289" s="4">
        <v>0</v>
      </c>
      <c r="AG289" s="4" t="s">
        <v>0</v>
      </c>
      <c r="AH289" s="4" t="s">
        <v>0</v>
      </c>
      <c r="AI289" s="4" t="s">
        <v>56</v>
      </c>
    </row>
    <row r="290" ht="92.4" customHeight="1" spans="1:35">
      <c r="A290" s="5" t="str">
        <f>HYPERLINK("https://www.patentics.cn/invokexml.do?sx=showpatent_cn&amp;sf=ShowPatent&amp;spn=CN109978148B_CG&amp;sx=showpatent_cn&amp;sv=a9da8699","CN109978148B")</f>
        <v>CN109978148B</v>
      </c>
      <c r="B290" s="6" t="s">
        <v>1037</v>
      </c>
      <c r="D290" s="6" t="s">
        <v>523</v>
      </c>
      <c r="E290" s="6" t="s">
        <v>1038</v>
      </c>
      <c r="F290" s="6" t="s">
        <v>39</v>
      </c>
      <c r="G290" s="6" t="s">
        <v>39</v>
      </c>
      <c r="H290" s="6" t="s">
        <v>40</v>
      </c>
      <c r="I290" s="6" t="s">
        <v>40</v>
      </c>
      <c r="J290" s="6" t="s">
        <v>477</v>
      </c>
      <c r="K290" s="6" t="s">
        <v>477</v>
      </c>
      <c r="L290" s="6" t="s">
        <v>1035</v>
      </c>
      <c r="M290" s="6" t="s">
        <v>346</v>
      </c>
      <c r="N290" s="6" t="s">
        <v>346</v>
      </c>
      <c r="O290" s="6">
        <v>16</v>
      </c>
      <c r="P290" s="6">
        <v>6</v>
      </c>
      <c r="Q290" s="6">
        <v>1</v>
      </c>
      <c r="R290" s="6">
        <v>42</v>
      </c>
      <c r="S290" s="6" t="s">
        <v>44</v>
      </c>
      <c r="T290" s="6" t="s">
        <v>45</v>
      </c>
      <c r="U290" s="6">
        <v>0</v>
      </c>
      <c r="V290" s="6">
        <v>0</v>
      </c>
      <c r="W290" s="6">
        <v>0</v>
      </c>
      <c r="X290" s="6">
        <v>0</v>
      </c>
      <c r="Y290" s="6">
        <v>0</v>
      </c>
      <c r="Z290" s="6" t="s">
        <v>46</v>
      </c>
      <c r="AA290" s="6">
        <v>0</v>
      </c>
      <c r="AB290" s="6">
        <v>0</v>
      </c>
      <c r="AC290" s="6">
        <v>0</v>
      </c>
      <c r="AD290" s="6">
        <v>0</v>
      </c>
      <c r="AE290" s="6">
        <v>1</v>
      </c>
      <c r="AF290" s="6">
        <v>1</v>
      </c>
      <c r="AG290" s="6" t="s">
        <v>0</v>
      </c>
      <c r="AH290" s="6" t="s">
        <v>0</v>
      </c>
      <c r="AI290" s="6" t="s">
        <v>56</v>
      </c>
    </row>
    <row r="291" ht="92.4" customHeight="1" spans="1:35">
      <c r="A291" s="3" t="str">
        <f>HYPERLINK("https://www.patentics.cn/invokexml.do?sx=showpatent_cn&amp;sf=ShowPatent&amp;spn=CN108121688B_CG&amp;sx=showpatent_cn&amp;sv=40bd662e","CN108121688B")</f>
        <v>CN108121688B</v>
      </c>
      <c r="B291" s="4" t="s">
        <v>1039</v>
      </c>
      <c r="D291" s="4" t="s">
        <v>841</v>
      </c>
      <c r="E291" s="4" t="s">
        <v>842</v>
      </c>
      <c r="F291" s="4" t="s">
        <v>39</v>
      </c>
      <c r="G291" s="4" t="s">
        <v>39</v>
      </c>
      <c r="H291" s="4" t="s">
        <v>843</v>
      </c>
      <c r="I291" s="4" t="s">
        <v>844</v>
      </c>
      <c r="J291" s="4" t="s">
        <v>845</v>
      </c>
      <c r="K291" s="4" t="s">
        <v>845</v>
      </c>
      <c r="L291" s="4" t="s">
        <v>1035</v>
      </c>
      <c r="M291" s="4" t="s">
        <v>1040</v>
      </c>
      <c r="N291" s="4" t="s">
        <v>600</v>
      </c>
      <c r="O291" s="4">
        <v>9</v>
      </c>
      <c r="P291" s="4">
        <v>5</v>
      </c>
      <c r="Q291" s="4">
        <v>5</v>
      </c>
      <c r="R291" s="4">
        <v>34</v>
      </c>
      <c r="S291" s="4" t="s">
        <v>44</v>
      </c>
      <c r="T291" s="4" t="s">
        <v>45</v>
      </c>
      <c r="U291" s="4">
        <v>0</v>
      </c>
      <c r="V291" s="4">
        <v>0</v>
      </c>
      <c r="W291" s="4">
        <v>0</v>
      </c>
      <c r="X291" s="4">
        <v>0</v>
      </c>
      <c r="Y291" s="4">
        <v>0</v>
      </c>
      <c r="Z291" s="4" t="s">
        <v>46</v>
      </c>
      <c r="AA291" s="4">
        <v>0</v>
      </c>
      <c r="AB291" s="4">
        <v>0</v>
      </c>
      <c r="AC291" s="4">
        <v>0</v>
      </c>
      <c r="AD291" s="4">
        <v>0</v>
      </c>
      <c r="AE291" s="4">
        <v>1</v>
      </c>
      <c r="AF291" s="4">
        <v>1</v>
      </c>
      <c r="AG291" s="4" t="s">
        <v>0</v>
      </c>
      <c r="AH291" s="4" t="s">
        <v>0</v>
      </c>
      <c r="AI291" s="4" t="s">
        <v>56</v>
      </c>
    </row>
    <row r="292" ht="92.4" customHeight="1" spans="1:35">
      <c r="A292" s="5" t="str">
        <f>HYPERLINK("https://www.patentics.cn/invokexml.do?sx=showpatent_cn&amp;sf=ShowPatent&amp;spn=CN109961134B_CG&amp;sx=showpatent_cn&amp;sv=0ed207df","CN109961134B")</f>
        <v>CN109961134B</v>
      </c>
      <c r="B292" s="6" t="s">
        <v>1041</v>
      </c>
      <c r="D292" s="6" t="s">
        <v>523</v>
      </c>
      <c r="E292" s="6" t="s">
        <v>563</v>
      </c>
      <c r="F292" s="6" t="s">
        <v>39</v>
      </c>
      <c r="G292" s="6" t="s">
        <v>39</v>
      </c>
      <c r="H292" s="6" t="s">
        <v>40</v>
      </c>
      <c r="I292" s="6" t="s">
        <v>40</v>
      </c>
      <c r="J292" s="6" t="s">
        <v>525</v>
      </c>
      <c r="K292" s="6" t="s">
        <v>525</v>
      </c>
      <c r="L292" s="6" t="s">
        <v>1035</v>
      </c>
      <c r="M292" s="6" t="s">
        <v>1042</v>
      </c>
      <c r="N292" s="6" t="s">
        <v>346</v>
      </c>
      <c r="O292" s="6">
        <v>14</v>
      </c>
      <c r="P292" s="6">
        <v>6</v>
      </c>
      <c r="Q292" s="6">
        <v>2</v>
      </c>
      <c r="R292" s="6">
        <v>32</v>
      </c>
      <c r="S292" s="6" t="s">
        <v>44</v>
      </c>
      <c r="T292" s="6" t="s">
        <v>45</v>
      </c>
      <c r="U292" s="6">
        <v>0</v>
      </c>
      <c r="V292" s="6">
        <v>0</v>
      </c>
      <c r="W292" s="6">
        <v>0</v>
      </c>
      <c r="X292" s="6">
        <v>0</v>
      </c>
      <c r="Y292" s="6">
        <v>0</v>
      </c>
      <c r="Z292" s="6" t="s">
        <v>46</v>
      </c>
      <c r="AA292" s="6">
        <v>0</v>
      </c>
      <c r="AB292" s="6">
        <v>0</v>
      </c>
      <c r="AC292" s="6">
        <v>0</v>
      </c>
      <c r="AD292" s="6">
        <v>0</v>
      </c>
      <c r="AE292" s="6">
        <v>34</v>
      </c>
      <c r="AF292" s="6">
        <v>4</v>
      </c>
      <c r="AG292" s="6" t="s">
        <v>0</v>
      </c>
      <c r="AH292" s="6" t="s">
        <v>0</v>
      </c>
      <c r="AI292" s="6" t="s">
        <v>56</v>
      </c>
    </row>
    <row r="293" ht="92.4" customHeight="1" spans="1:35">
      <c r="A293" s="3" t="str">
        <f>HYPERLINK("https://www.patentics.cn/invokexml.do?sx=showpatent_cn&amp;sf=ShowPatent&amp;spn=CN109961135B_CG&amp;sx=showpatent_cn&amp;sv=6420bf06","CN109961135B")</f>
        <v>CN109961135B</v>
      </c>
      <c r="B293" s="4" t="s">
        <v>1043</v>
      </c>
      <c r="D293" s="4" t="s">
        <v>523</v>
      </c>
      <c r="E293" s="4" t="s">
        <v>563</v>
      </c>
      <c r="F293" s="4" t="s">
        <v>39</v>
      </c>
      <c r="G293" s="4" t="s">
        <v>39</v>
      </c>
      <c r="H293" s="4" t="s">
        <v>40</v>
      </c>
      <c r="I293" s="4" t="s">
        <v>40</v>
      </c>
      <c r="J293" s="4" t="s">
        <v>525</v>
      </c>
      <c r="K293" s="4" t="s">
        <v>525</v>
      </c>
      <c r="L293" s="4" t="s">
        <v>1035</v>
      </c>
      <c r="M293" s="4" t="s">
        <v>138</v>
      </c>
      <c r="N293" s="4" t="s">
        <v>138</v>
      </c>
      <c r="O293" s="4">
        <v>21</v>
      </c>
      <c r="P293" s="4">
        <v>6</v>
      </c>
      <c r="Q293" s="4">
        <v>2</v>
      </c>
      <c r="R293" s="4">
        <v>23</v>
      </c>
      <c r="S293" s="4" t="s">
        <v>44</v>
      </c>
      <c r="T293" s="4" t="s">
        <v>45</v>
      </c>
      <c r="U293" s="4">
        <v>0</v>
      </c>
      <c r="V293" s="4">
        <v>0</v>
      </c>
      <c r="W293" s="4">
        <v>0</v>
      </c>
      <c r="X293" s="4">
        <v>0</v>
      </c>
      <c r="Y293" s="4">
        <v>0</v>
      </c>
      <c r="Z293" s="4" t="s">
        <v>46</v>
      </c>
      <c r="AA293" s="4">
        <v>0</v>
      </c>
      <c r="AB293" s="4">
        <v>0</v>
      </c>
      <c r="AC293" s="4">
        <v>0</v>
      </c>
      <c r="AD293" s="4">
        <v>0</v>
      </c>
      <c r="AE293" s="4">
        <v>34</v>
      </c>
      <c r="AF293" s="4">
        <v>4</v>
      </c>
      <c r="AG293" s="4" t="s">
        <v>0</v>
      </c>
      <c r="AH293" s="4" t="s">
        <v>0</v>
      </c>
      <c r="AI293" s="4" t="s">
        <v>56</v>
      </c>
    </row>
    <row r="294" ht="92.4" customHeight="1" spans="1:35">
      <c r="A294" s="5" t="str">
        <f>HYPERLINK("https://www.patentics.cn/invokexml.do?sx=showpatent_cn&amp;sf=ShowPatent&amp;spn=CN109934331B_CG&amp;sx=showpatent_cn&amp;sv=f82a8452","CN109934331B")</f>
        <v>CN109934331B</v>
      </c>
      <c r="B294" s="6" t="s">
        <v>1044</v>
      </c>
      <c r="D294" s="6" t="s">
        <v>461</v>
      </c>
      <c r="E294" s="6" t="s">
        <v>1045</v>
      </c>
      <c r="F294" s="6" t="s">
        <v>39</v>
      </c>
      <c r="G294" s="6" t="s">
        <v>39</v>
      </c>
      <c r="H294" s="6" t="s">
        <v>1046</v>
      </c>
      <c r="I294" s="6" t="s">
        <v>152</v>
      </c>
      <c r="J294" s="6" t="s">
        <v>218</v>
      </c>
      <c r="K294" s="6" t="s">
        <v>218</v>
      </c>
      <c r="L294" s="6" t="s">
        <v>488</v>
      </c>
      <c r="M294" s="6" t="s">
        <v>426</v>
      </c>
      <c r="N294" s="6" t="s">
        <v>426</v>
      </c>
      <c r="O294" s="6">
        <v>10</v>
      </c>
      <c r="P294" s="6">
        <v>2</v>
      </c>
      <c r="Q294" s="6">
        <v>5</v>
      </c>
      <c r="R294" s="6">
        <v>31</v>
      </c>
      <c r="S294" s="6" t="s">
        <v>44</v>
      </c>
      <c r="T294" s="6" t="s">
        <v>45</v>
      </c>
      <c r="U294" s="6">
        <v>0</v>
      </c>
      <c r="V294" s="6">
        <v>0</v>
      </c>
      <c r="W294" s="6">
        <v>0</v>
      </c>
      <c r="X294" s="6">
        <v>0</v>
      </c>
      <c r="Y294" s="6">
        <v>0</v>
      </c>
      <c r="Z294" s="6" t="s">
        <v>46</v>
      </c>
      <c r="AA294" s="6">
        <v>0</v>
      </c>
      <c r="AB294" s="6">
        <v>0</v>
      </c>
      <c r="AC294" s="6">
        <v>0</v>
      </c>
      <c r="AD294" s="6">
        <v>0</v>
      </c>
      <c r="AE294" s="6">
        <v>6</v>
      </c>
      <c r="AF294" s="6">
        <v>5</v>
      </c>
      <c r="AG294" s="6" t="s">
        <v>0</v>
      </c>
      <c r="AH294" s="6" t="s">
        <v>0</v>
      </c>
      <c r="AI294" s="6" t="s">
        <v>56</v>
      </c>
    </row>
    <row r="295" ht="92.4" customHeight="1" spans="1:35">
      <c r="A295" s="3" t="str">
        <f>HYPERLINK("https://www.patentics.cn/invokexml.do?sx=showpatent_cn&amp;sf=ShowPatent&amp;spn=CN109754084B_CG&amp;sx=showpatent_cn&amp;sv=46f36bdd","CN109754084B")</f>
        <v>CN109754084B</v>
      </c>
      <c r="B295" s="4" t="s">
        <v>1047</v>
      </c>
      <c r="D295" s="4" t="s">
        <v>1048</v>
      </c>
      <c r="E295" s="4" t="s">
        <v>1049</v>
      </c>
      <c r="F295" s="4" t="s">
        <v>39</v>
      </c>
      <c r="G295" s="4" t="s">
        <v>39</v>
      </c>
      <c r="H295" s="4" t="s">
        <v>40</v>
      </c>
      <c r="I295" s="4" t="s">
        <v>40</v>
      </c>
      <c r="J295" s="4" t="s">
        <v>355</v>
      </c>
      <c r="K295" s="4" t="s">
        <v>355</v>
      </c>
      <c r="L295" s="4" t="s">
        <v>1050</v>
      </c>
      <c r="M295" s="4" t="s">
        <v>1051</v>
      </c>
      <c r="N295" s="4" t="s">
        <v>99</v>
      </c>
      <c r="O295" s="4">
        <v>16</v>
      </c>
      <c r="P295" s="4">
        <v>6</v>
      </c>
      <c r="Q295" s="4">
        <v>11</v>
      </c>
      <c r="R295" s="4">
        <v>26</v>
      </c>
      <c r="S295" s="4" t="s">
        <v>44</v>
      </c>
      <c r="T295" s="4" t="s">
        <v>45</v>
      </c>
      <c r="U295" s="4">
        <v>0</v>
      </c>
      <c r="V295" s="4">
        <v>0</v>
      </c>
      <c r="W295" s="4">
        <v>0</v>
      </c>
      <c r="X295" s="4">
        <v>0</v>
      </c>
      <c r="Y295" s="4">
        <v>0</v>
      </c>
      <c r="Z295" s="4" t="s">
        <v>46</v>
      </c>
      <c r="AA295" s="4">
        <v>0</v>
      </c>
      <c r="AB295" s="4">
        <v>0</v>
      </c>
      <c r="AC295" s="4">
        <v>0</v>
      </c>
      <c r="AD295" s="4">
        <v>0</v>
      </c>
      <c r="AE295" s="4">
        <v>2</v>
      </c>
      <c r="AF295" s="4">
        <v>2</v>
      </c>
      <c r="AG295" s="4" t="s">
        <v>0</v>
      </c>
      <c r="AH295" s="4" t="s">
        <v>0</v>
      </c>
      <c r="AI295" s="4" t="s">
        <v>56</v>
      </c>
    </row>
    <row r="296" ht="92.4" customHeight="1" spans="1:35">
      <c r="A296" s="5" t="str">
        <f>HYPERLINK("https://www.patentics.cn/invokexml.do?sx=showpatent_cn&amp;sf=ShowPatent&amp;spn=CN109978156B_CG&amp;sx=showpatent_cn&amp;sv=0b462a56","CN109978156B")</f>
        <v>CN109978156B</v>
      </c>
      <c r="B296" s="6" t="s">
        <v>1052</v>
      </c>
      <c r="D296" s="6" t="s">
        <v>523</v>
      </c>
      <c r="E296" s="6" t="s">
        <v>1053</v>
      </c>
      <c r="F296" s="6" t="s">
        <v>39</v>
      </c>
      <c r="G296" s="6" t="s">
        <v>39</v>
      </c>
      <c r="H296" s="6" t="s">
        <v>40</v>
      </c>
      <c r="I296" s="6" t="s">
        <v>40</v>
      </c>
      <c r="J296" s="6" t="s">
        <v>477</v>
      </c>
      <c r="K296" s="6" t="s">
        <v>477</v>
      </c>
      <c r="L296" s="6" t="s">
        <v>1050</v>
      </c>
      <c r="M296" s="6" t="s">
        <v>138</v>
      </c>
      <c r="N296" s="6" t="s">
        <v>138</v>
      </c>
      <c r="O296" s="6">
        <v>15</v>
      </c>
      <c r="P296" s="6">
        <v>6</v>
      </c>
      <c r="Q296" s="6">
        <v>1</v>
      </c>
      <c r="R296" s="6">
        <v>42</v>
      </c>
      <c r="S296" s="6" t="s">
        <v>44</v>
      </c>
      <c r="T296" s="6" t="s">
        <v>45</v>
      </c>
      <c r="U296" s="6">
        <v>0</v>
      </c>
      <c r="V296" s="6">
        <v>0</v>
      </c>
      <c r="W296" s="6">
        <v>0</v>
      </c>
      <c r="X296" s="6">
        <v>0</v>
      </c>
      <c r="Y296" s="6">
        <v>0</v>
      </c>
      <c r="Z296" s="6" t="s">
        <v>46</v>
      </c>
      <c r="AA296" s="6">
        <v>0</v>
      </c>
      <c r="AB296" s="6">
        <v>0</v>
      </c>
      <c r="AC296" s="6">
        <v>0</v>
      </c>
      <c r="AD296" s="6">
        <v>0</v>
      </c>
      <c r="AE296" s="6">
        <v>8</v>
      </c>
      <c r="AF296" s="6">
        <v>1</v>
      </c>
      <c r="AG296" s="6" t="s">
        <v>0</v>
      </c>
      <c r="AH296" s="6" t="s">
        <v>0</v>
      </c>
      <c r="AI296" s="6" t="s">
        <v>56</v>
      </c>
    </row>
    <row r="297" ht="92.4" customHeight="1" spans="1:35">
      <c r="A297" s="3" t="str">
        <f>HYPERLINK("https://www.patentics.cn/invokexml.do?sx=showpatent_cn&amp;sf=ShowPatent&amp;spn=CN110765028B_CG&amp;sx=showpatent_cn&amp;sv=aaf8b7b8","CN110765028B")</f>
        <v>CN110765028B</v>
      </c>
      <c r="B297" s="4" t="s">
        <v>802</v>
      </c>
      <c r="D297" s="4" t="s">
        <v>803</v>
      </c>
      <c r="E297" s="4" t="s">
        <v>804</v>
      </c>
      <c r="F297" s="4" t="s">
        <v>39</v>
      </c>
      <c r="G297" s="4" t="s">
        <v>39</v>
      </c>
      <c r="H297" s="4" t="s">
        <v>40</v>
      </c>
      <c r="I297" s="4" t="s">
        <v>40</v>
      </c>
      <c r="J297" s="4" t="s">
        <v>805</v>
      </c>
      <c r="K297" s="4" t="s">
        <v>805</v>
      </c>
      <c r="L297" s="4" t="s">
        <v>508</v>
      </c>
      <c r="M297" s="4" t="s">
        <v>807</v>
      </c>
      <c r="N297" s="4" t="s">
        <v>302</v>
      </c>
      <c r="O297" s="4">
        <v>13</v>
      </c>
      <c r="P297" s="4">
        <v>4</v>
      </c>
      <c r="Q297" s="4">
        <v>1</v>
      </c>
      <c r="R297" s="4">
        <v>30</v>
      </c>
      <c r="S297" s="4" t="s">
        <v>44</v>
      </c>
      <c r="T297" s="4" t="s">
        <v>45</v>
      </c>
      <c r="U297" s="4">
        <v>0</v>
      </c>
      <c r="V297" s="4">
        <v>0</v>
      </c>
      <c r="W297" s="4">
        <v>0</v>
      </c>
      <c r="X297" s="4">
        <v>0</v>
      </c>
      <c r="Y297" s="4">
        <v>0</v>
      </c>
      <c r="Z297" s="4" t="s">
        <v>46</v>
      </c>
      <c r="AA297" s="4">
        <v>0</v>
      </c>
      <c r="AB297" s="4">
        <v>0</v>
      </c>
      <c r="AC297" s="4">
        <v>0</v>
      </c>
      <c r="AD297" s="4">
        <v>0</v>
      </c>
      <c r="AE297" s="4">
        <v>1</v>
      </c>
      <c r="AF297" s="4">
        <v>1</v>
      </c>
      <c r="AG297" s="4" t="s">
        <v>0</v>
      </c>
      <c r="AH297" s="4" t="s">
        <v>0</v>
      </c>
      <c r="AI297" s="4" t="s">
        <v>56</v>
      </c>
    </row>
    <row r="298" ht="92.4" customHeight="1" spans="1:35">
      <c r="A298" s="5" t="str">
        <f>HYPERLINK("https://www.patentics.cn/invokexml.do?sx=showpatent_cn&amp;sf=ShowPatent&amp;spn=CN109697500B_CG&amp;sx=showpatent_cn&amp;sv=6349e1e8","CN109697500B")</f>
        <v>CN109697500B</v>
      </c>
      <c r="B298" s="6" t="s">
        <v>1054</v>
      </c>
      <c r="D298" s="6" t="s">
        <v>1055</v>
      </c>
      <c r="E298" s="6" t="s">
        <v>1056</v>
      </c>
      <c r="F298" s="6" t="s">
        <v>39</v>
      </c>
      <c r="G298" s="6" t="s">
        <v>39</v>
      </c>
      <c r="H298" s="6" t="s">
        <v>40</v>
      </c>
      <c r="I298" s="6" t="s">
        <v>40</v>
      </c>
      <c r="J298" s="6" t="s">
        <v>355</v>
      </c>
      <c r="K298" s="6" t="s">
        <v>355</v>
      </c>
      <c r="L298" s="6" t="s">
        <v>508</v>
      </c>
      <c r="M298" s="6" t="s">
        <v>426</v>
      </c>
      <c r="N298" s="6" t="s">
        <v>426</v>
      </c>
      <c r="O298" s="6">
        <v>18</v>
      </c>
      <c r="P298" s="6">
        <v>6</v>
      </c>
      <c r="Q298" s="6">
        <v>13</v>
      </c>
      <c r="R298" s="6">
        <v>23</v>
      </c>
      <c r="S298" s="6" t="s">
        <v>44</v>
      </c>
      <c r="T298" s="6" t="s">
        <v>45</v>
      </c>
      <c r="U298" s="6">
        <v>0</v>
      </c>
      <c r="V298" s="6">
        <v>0</v>
      </c>
      <c r="W298" s="6">
        <v>0</v>
      </c>
      <c r="X298" s="6">
        <v>0</v>
      </c>
      <c r="Y298" s="6">
        <v>0</v>
      </c>
      <c r="Z298" s="6" t="s">
        <v>46</v>
      </c>
      <c r="AA298" s="6">
        <v>0</v>
      </c>
      <c r="AB298" s="6">
        <v>0</v>
      </c>
      <c r="AC298" s="6">
        <v>0</v>
      </c>
      <c r="AD298" s="6">
        <v>0</v>
      </c>
      <c r="AE298" s="6">
        <v>1</v>
      </c>
      <c r="AF298" s="6">
        <v>1</v>
      </c>
      <c r="AG298" s="6" t="s">
        <v>0</v>
      </c>
      <c r="AH298" s="6" t="s">
        <v>0</v>
      </c>
      <c r="AI298" s="6" t="s">
        <v>56</v>
      </c>
    </row>
    <row r="299" ht="92.4" customHeight="1" spans="1:35">
      <c r="A299" s="3" t="str">
        <f>HYPERLINK("https://www.patentics.cn/invokexml.do?sx=showpatent_cn&amp;sf=ShowPatent&amp;spn=CN106991073B_CG&amp;sx=showpatent_cn&amp;sv=78c20971","CN106991073B")</f>
        <v>CN106991073B</v>
      </c>
      <c r="B299" s="4" t="s">
        <v>1057</v>
      </c>
      <c r="D299" s="4" t="s">
        <v>1058</v>
      </c>
      <c r="E299" s="4" t="s">
        <v>1059</v>
      </c>
      <c r="F299" s="4" t="s">
        <v>39</v>
      </c>
      <c r="G299" s="4" t="s">
        <v>39</v>
      </c>
      <c r="H299" s="4" t="s">
        <v>1060</v>
      </c>
      <c r="I299" s="4" t="s">
        <v>95</v>
      </c>
      <c r="J299" s="4" t="s">
        <v>144</v>
      </c>
      <c r="K299" s="4" t="s">
        <v>144</v>
      </c>
      <c r="L299" s="4" t="s">
        <v>521</v>
      </c>
      <c r="M299" s="4" t="s">
        <v>121</v>
      </c>
      <c r="N299" s="4" t="s">
        <v>121</v>
      </c>
      <c r="O299" s="4">
        <v>33</v>
      </c>
      <c r="P299" s="4">
        <v>6</v>
      </c>
      <c r="Q299" s="4">
        <v>15</v>
      </c>
      <c r="R299" s="4">
        <v>23</v>
      </c>
      <c r="S299" s="4" t="s">
        <v>44</v>
      </c>
      <c r="T299" s="4" t="s">
        <v>45</v>
      </c>
      <c r="U299" s="4">
        <v>0</v>
      </c>
      <c r="V299" s="4">
        <v>0</v>
      </c>
      <c r="W299" s="4">
        <v>0</v>
      </c>
      <c r="X299" s="4">
        <v>0</v>
      </c>
      <c r="Y299" s="4">
        <v>0</v>
      </c>
      <c r="Z299" s="4" t="s">
        <v>46</v>
      </c>
      <c r="AA299" s="4">
        <v>0</v>
      </c>
      <c r="AB299" s="4">
        <v>0</v>
      </c>
      <c r="AC299" s="4">
        <v>0</v>
      </c>
      <c r="AD299" s="4">
        <v>0</v>
      </c>
      <c r="AE299" s="4">
        <v>10</v>
      </c>
      <c r="AF299" s="4">
        <v>3</v>
      </c>
      <c r="AG299" s="4" t="s">
        <v>0</v>
      </c>
      <c r="AH299" s="4" t="s">
        <v>0</v>
      </c>
      <c r="AI299" s="4" t="s">
        <v>56</v>
      </c>
    </row>
    <row r="300" ht="92.4" customHeight="1" spans="1:35">
      <c r="A300" s="5" t="str">
        <f>HYPERLINK("https://www.patentics.cn/invokexml.do?sx=showpatent_cn&amp;sf=ShowPatent&amp;spn=CN109978157B_CG&amp;sx=showpatent_cn&amp;sv=389257ba","CN109978157B")</f>
        <v>CN109978157B</v>
      </c>
      <c r="B300" s="6" t="s">
        <v>1061</v>
      </c>
      <c r="D300" s="6" t="s">
        <v>523</v>
      </c>
      <c r="E300" s="6" t="s">
        <v>1062</v>
      </c>
      <c r="F300" s="6" t="s">
        <v>39</v>
      </c>
      <c r="G300" s="6" t="s">
        <v>39</v>
      </c>
      <c r="H300" s="6" t="s">
        <v>40</v>
      </c>
      <c r="I300" s="6" t="s">
        <v>40</v>
      </c>
      <c r="J300" s="6" t="s">
        <v>477</v>
      </c>
      <c r="K300" s="6" t="s">
        <v>477</v>
      </c>
      <c r="L300" s="6" t="s">
        <v>527</v>
      </c>
      <c r="M300" s="6" t="s">
        <v>138</v>
      </c>
      <c r="N300" s="6" t="s">
        <v>138</v>
      </c>
      <c r="O300" s="6">
        <v>16</v>
      </c>
      <c r="P300" s="6">
        <v>6</v>
      </c>
      <c r="Q300" s="6">
        <v>1</v>
      </c>
      <c r="R300" s="6">
        <v>28</v>
      </c>
      <c r="S300" s="6" t="s">
        <v>44</v>
      </c>
      <c r="T300" s="6" t="s">
        <v>45</v>
      </c>
      <c r="U300" s="6">
        <v>0</v>
      </c>
      <c r="V300" s="6">
        <v>0</v>
      </c>
      <c r="W300" s="6">
        <v>0</v>
      </c>
      <c r="X300" s="6">
        <v>0</v>
      </c>
      <c r="Y300" s="6">
        <v>0</v>
      </c>
      <c r="Z300" s="6" t="s">
        <v>46</v>
      </c>
      <c r="AA300" s="6">
        <v>0</v>
      </c>
      <c r="AB300" s="6">
        <v>0</v>
      </c>
      <c r="AC300" s="6">
        <v>0</v>
      </c>
      <c r="AD300" s="6">
        <v>0</v>
      </c>
      <c r="AE300" s="6">
        <v>8</v>
      </c>
      <c r="AF300" s="6">
        <v>1</v>
      </c>
      <c r="AG300" s="6" t="s">
        <v>0</v>
      </c>
      <c r="AH300" s="6" t="s">
        <v>0</v>
      </c>
      <c r="AI300" s="6" t="s">
        <v>56</v>
      </c>
    </row>
    <row r="301" ht="92.4" customHeight="1" spans="1:35">
      <c r="A301" s="3" t="str">
        <f>HYPERLINK("https://www.patentics.cn/invokexml.do?sx=showpatent_cn&amp;sf=ShowPatent&amp;spn=CN109711539B_CG&amp;sx=showpatent_cn&amp;sv=f5eaac3b","CN109711539B")</f>
        <v>CN109711539B</v>
      </c>
      <c r="B301" s="4" t="s">
        <v>1063</v>
      </c>
      <c r="D301" s="4" t="s">
        <v>173</v>
      </c>
      <c r="E301" s="4" t="s">
        <v>1064</v>
      </c>
      <c r="F301" s="4" t="s">
        <v>39</v>
      </c>
      <c r="G301" s="4" t="s">
        <v>39</v>
      </c>
      <c r="H301" s="4" t="s">
        <v>40</v>
      </c>
      <c r="I301" s="4" t="s">
        <v>40</v>
      </c>
      <c r="J301" s="4" t="s">
        <v>1065</v>
      </c>
      <c r="K301" s="4" t="s">
        <v>1065</v>
      </c>
      <c r="L301" s="4" t="s">
        <v>1066</v>
      </c>
      <c r="M301" s="4" t="s">
        <v>1067</v>
      </c>
      <c r="N301" s="4" t="s">
        <v>138</v>
      </c>
      <c r="O301" s="4">
        <v>12</v>
      </c>
      <c r="P301" s="4">
        <v>5</v>
      </c>
      <c r="Q301" s="4">
        <v>7</v>
      </c>
      <c r="R301" s="4">
        <v>19</v>
      </c>
      <c r="S301" s="4" t="s">
        <v>44</v>
      </c>
      <c r="T301" s="4" t="s">
        <v>45</v>
      </c>
      <c r="U301" s="4">
        <v>0</v>
      </c>
      <c r="V301" s="4">
        <v>0</v>
      </c>
      <c r="W301" s="4">
        <v>0</v>
      </c>
      <c r="X301" s="4">
        <v>0</v>
      </c>
      <c r="Y301" s="4">
        <v>0</v>
      </c>
      <c r="Z301" s="4" t="s">
        <v>46</v>
      </c>
      <c r="AA301" s="4">
        <v>0</v>
      </c>
      <c r="AB301" s="4">
        <v>0</v>
      </c>
      <c r="AC301" s="4">
        <v>0</v>
      </c>
      <c r="AD301" s="4">
        <v>0</v>
      </c>
      <c r="AE301" s="4">
        <v>1</v>
      </c>
      <c r="AF301" s="4">
        <v>1</v>
      </c>
      <c r="AG301" s="4" t="s">
        <v>0</v>
      </c>
      <c r="AH301" s="4" t="s">
        <v>0</v>
      </c>
      <c r="AI301" s="4" t="s">
        <v>56</v>
      </c>
    </row>
    <row r="302" ht="92.4" customHeight="1" spans="1:35">
      <c r="A302" s="5" t="str">
        <f>HYPERLINK("https://www.patentics.cn/invokexml.do?sx=showpatent_cn&amp;sf=ShowPatent&amp;spn=CN108427990B_CG&amp;sx=showpatent_cn&amp;sv=570d44a4","CN108427990B")</f>
        <v>CN108427990B</v>
      </c>
      <c r="B302" s="6" t="s">
        <v>1068</v>
      </c>
      <c r="D302" s="6" t="s">
        <v>1069</v>
      </c>
      <c r="E302" s="6" t="s">
        <v>1070</v>
      </c>
      <c r="F302" s="6" t="s">
        <v>39</v>
      </c>
      <c r="G302" s="6" t="s">
        <v>39</v>
      </c>
      <c r="H302" s="6" t="s">
        <v>974</v>
      </c>
      <c r="I302" s="6" t="s">
        <v>223</v>
      </c>
      <c r="J302" s="6" t="s">
        <v>144</v>
      </c>
      <c r="K302" s="6" t="s">
        <v>144</v>
      </c>
      <c r="L302" s="6" t="s">
        <v>533</v>
      </c>
      <c r="M302" s="6" t="s">
        <v>1071</v>
      </c>
      <c r="N302" s="6" t="s">
        <v>138</v>
      </c>
      <c r="O302" s="6">
        <v>20</v>
      </c>
      <c r="P302" s="6">
        <v>3</v>
      </c>
      <c r="Q302" s="6">
        <v>8</v>
      </c>
      <c r="R302" s="6">
        <v>30</v>
      </c>
      <c r="S302" s="6" t="s">
        <v>44</v>
      </c>
      <c r="T302" s="6" t="s">
        <v>45</v>
      </c>
      <c r="U302" s="6">
        <v>0</v>
      </c>
      <c r="V302" s="6">
        <v>0</v>
      </c>
      <c r="W302" s="6">
        <v>0</v>
      </c>
      <c r="X302" s="6">
        <v>0</v>
      </c>
      <c r="Y302" s="6">
        <v>0</v>
      </c>
      <c r="Z302" s="6" t="s">
        <v>46</v>
      </c>
      <c r="AA302" s="6">
        <v>0</v>
      </c>
      <c r="AB302" s="6">
        <v>0</v>
      </c>
      <c r="AC302" s="6">
        <v>0</v>
      </c>
      <c r="AD302" s="6">
        <v>0</v>
      </c>
      <c r="AE302" s="6">
        <v>8</v>
      </c>
      <c r="AF302" s="6">
        <v>3</v>
      </c>
      <c r="AG302" s="6" t="s">
        <v>0</v>
      </c>
      <c r="AH302" s="6" t="s">
        <v>0</v>
      </c>
      <c r="AI302" s="6" t="s">
        <v>56</v>
      </c>
    </row>
    <row r="303" ht="92.4" customHeight="1" spans="1:35">
      <c r="A303" s="3" t="str">
        <f>HYPERLINK("https://www.patentics.cn/invokexml.do?sx=showpatent_cn&amp;sf=ShowPatent&amp;spn=CN109978131B_CG&amp;sx=showpatent_cn&amp;sv=46a2fd1c","CN109978131B")</f>
        <v>CN109978131B</v>
      </c>
      <c r="B303" s="4" t="s">
        <v>1072</v>
      </c>
      <c r="D303" s="4" t="s">
        <v>1073</v>
      </c>
      <c r="E303" s="4" t="s">
        <v>1074</v>
      </c>
      <c r="F303" s="4" t="s">
        <v>39</v>
      </c>
      <c r="G303" s="4" t="s">
        <v>39</v>
      </c>
      <c r="H303" s="4" t="s">
        <v>40</v>
      </c>
      <c r="I303" s="4" t="s">
        <v>40</v>
      </c>
      <c r="J303" s="4" t="s">
        <v>477</v>
      </c>
      <c r="K303" s="4" t="s">
        <v>477</v>
      </c>
      <c r="L303" s="4" t="s">
        <v>533</v>
      </c>
      <c r="M303" s="4" t="s">
        <v>1075</v>
      </c>
      <c r="N303" s="4" t="s">
        <v>126</v>
      </c>
      <c r="O303" s="4">
        <v>16</v>
      </c>
      <c r="P303" s="4">
        <v>6</v>
      </c>
      <c r="Q303" s="4">
        <v>1</v>
      </c>
      <c r="R303" s="4">
        <v>35</v>
      </c>
      <c r="S303" s="4" t="s">
        <v>44</v>
      </c>
      <c r="T303" s="4" t="s">
        <v>45</v>
      </c>
      <c r="U303" s="4">
        <v>0</v>
      </c>
      <c r="V303" s="4">
        <v>0</v>
      </c>
      <c r="W303" s="4">
        <v>0</v>
      </c>
      <c r="X303" s="4">
        <v>0</v>
      </c>
      <c r="Y303" s="4">
        <v>0</v>
      </c>
      <c r="Z303" s="4" t="s">
        <v>46</v>
      </c>
      <c r="AA303" s="4">
        <v>0</v>
      </c>
      <c r="AB303" s="4">
        <v>0</v>
      </c>
      <c r="AC303" s="4">
        <v>0</v>
      </c>
      <c r="AD303" s="4">
        <v>0</v>
      </c>
      <c r="AE303" s="4">
        <v>2</v>
      </c>
      <c r="AF303" s="4">
        <v>2</v>
      </c>
      <c r="AG303" s="4" t="s">
        <v>0</v>
      </c>
      <c r="AH303" s="4" t="s">
        <v>0</v>
      </c>
      <c r="AI303" s="4" t="s">
        <v>56</v>
      </c>
    </row>
    <row r="304" ht="92.4" customHeight="1" spans="1:35">
      <c r="A304" s="5" t="str">
        <f>HYPERLINK("https://www.patentics.cn/invokexml.do?sx=showpatent_cn&amp;sf=ShowPatent&amp;spn=CN109978152B_CG&amp;sx=showpatent_cn&amp;sv=d79e1955","CN109978152B")</f>
        <v>CN109978152B</v>
      </c>
      <c r="B304" s="6" t="s">
        <v>1076</v>
      </c>
      <c r="D304" s="6" t="s">
        <v>523</v>
      </c>
      <c r="E304" s="6" t="s">
        <v>723</v>
      </c>
      <c r="F304" s="6" t="s">
        <v>39</v>
      </c>
      <c r="G304" s="6" t="s">
        <v>39</v>
      </c>
      <c r="H304" s="6" t="s">
        <v>40</v>
      </c>
      <c r="I304" s="6" t="s">
        <v>40</v>
      </c>
      <c r="J304" s="6" t="s">
        <v>0</v>
      </c>
      <c r="K304" s="6" t="s">
        <v>946</v>
      </c>
      <c r="L304" s="6" t="s">
        <v>533</v>
      </c>
      <c r="M304" s="6" t="s">
        <v>138</v>
      </c>
      <c r="N304" s="6" t="s">
        <v>138</v>
      </c>
      <c r="O304" s="6">
        <v>15</v>
      </c>
      <c r="P304" s="6">
        <v>6</v>
      </c>
      <c r="Q304" s="6">
        <v>1</v>
      </c>
      <c r="R304" s="6">
        <v>25</v>
      </c>
      <c r="S304" s="6" t="s">
        <v>44</v>
      </c>
      <c r="T304" s="6" t="s">
        <v>45</v>
      </c>
      <c r="U304" s="6">
        <v>0</v>
      </c>
      <c r="V304" s="6">
        <v>0</v>
      </c>
      <c r="W304" s="6">
        <v>0</v>
      </c>
      <c r="X304" s="6">
        <v>0</v>
      </c>
      <c r="Y304" s="6">
        <v>0</v>
      </c>
      <c r="Z304" s="6" t="s">
        <v>46</v>
      </c>
      <c r="AA304" s="6">
        <v>0</v>
      </c>
      <c r="AB304" s="6">
        <v>0</v>
      </c>
      <c r="AC304" s="6">
        <v>0</v>
      </c>
      <c r="AD304" s="6">
        <v>0</v>
      </c>
      <c r="AE304" s="6">
        <v>0</v>
      </c>
      <c r="AF304" s="6">
        <v>0</v>
      </c>
      <c r="AG304" s="6" t="s">
        <v>0</v>
      </c>
      <c r="AH304" s="6" t="s">
        <v>0</v>
      </c>
      <c r="AI304" s="6" t="s">
        <v>56</v>
      </c>
    </row>
    <row r="305" ht="92.4" customHeight="1" spans="1:35">
      <c r="A305" s="3" t="str">
        <f>HYPERLINK("https://www.patentics.cn/invokexml.do?sx=showpatent_cn&amp;sf=ShowPatent&amp;spn=CN109902810B_CG&amp;sx=showpatent_cn&amp;sv=a2810c7e","CN109902810B")</f>
        <v>CN109902810B</v>
      </c>
      <c r="B305" s="4" t="s">
        <v>1077</v>
      </c>
      <c r="D305" s="4" t="s">
        <v>327</v>
      </c>
      <c r="E305" s="4" t="s">
        <v>328</v>
      </c>
      <c r="F305" s="4" t="s">
        <v>39</v>
      </c>
      <c r="G305" s="4" t="s">
        <v>39</v>
      </c>
      <c r="H305" s="4" t="s">
        <v>40</v>
      </c>
      <c r="I305" s="4" t="s">
        <v>40</v>
      </c>
      <c r="J305" s="4" t="s">
        <v>329</v>
      </c>
      <c r="K305" s="4" t="s">
        <v>329</v>
      </c>
      <c r="L305" s="4" t="s">
        <v>533</v>
      </c>
      <c r="M305" s="4" t="s">
        <v>346</v>
      </c>
      <c r="N305" s="4" t="s">
        <v>346</v>
      </c>
      <c r="O305" s="4">
        <v>13</v>
      </c>
      <c r="P305" s="4">
        <v>7</v>
      </c>
      <c r="Q305" s="4">
        <v>3</v>
      </c>
      <c r="R305" s="4">
        <v>41</v>
      </c>
      <c r="S305" s="4" t="s">
        <v>44</v>
      </c>
      <c r="T305" s="4" t="s">
        <v>45</v>
      </c>
      <c r="U305" s="4">
        <v>0</v>
      </c>
      <c r="V305" s="4">
        <v>0</v>
      </c>
      <c r="W305" s="4">
        <v>0</v>
      </c>
      <c r="X305" s="4">
        <v>0</v>
      </c>
      <c r="Y305" s="4">
        <v>0</v>
      </c>
      <c r="Z305" s="4" t="s">
        <v>46</v>
      </c>
      <c r="AA305" s="4">
        <v>0</v>
      </c>
      <c r="AB305" s="4">
        <v>0</v>
      </c>
      <c r="AC305" s="4">
        <v>0</v>
      </c>
      <c r="AD305" s="4">
        <v>0</v>
      </c>
      <c r="AE305" s="4">
        <v>26</v>
      </c>
      <c r="AF305" s="4">
        <v>5</v>
      </c>
      <c r="AG305" s="4" t="s">
        <v>0</v>
      </c>
      <c r="AH305" s="4" t="s">
        <v>0</v>
      </c>
      <c r="AI305" s="4" t="s">
        <v>56</v>
      </c>
    </row>
    <row r="306" ht="92.4" customHeight="1" spans="1:35">
      <c r="A306" s="5" t="str">
        <f>HYPERLINK("https://www.patentics.cn/invokexml.do?sx=showpatent_cn&amp;sf=ShowPatent&amp;spn=CN106990940B_CG&amp;sx=showpatent_cn&amp;sv=2f7e7296","CN106990940B")</f>
        <v>CN106990940B</v>
      </c>
      <c r="B306" s="6" t="s">
        <v>1078</v>
      </c>
      <c r="D306" s="6" t="s">
        <v>1079</v>
      </c>
      <c r="E306" s="6" t="s">
        <v>1080</v>
      </c>
      <c r="F306" s="6" t="s">
        <v>39</v>
      </c>
      <c r="G306" s="6" t="s">
        <v>39</v>
      </c>
      <c r="H306" s="6" t="s">
        <v>404</v>
      </c>
      <c r="I306" s="6" t="s">
        <v>223</v>
      </c>
      <c r="J306" s="6" t="s">
        <v>144</v>
      </c>
      <c r="K306" s="6" t="s">
        <v>144</v>
      </c>
      <c r="L306" s="6" t="s">
        <v>533</v>
      </c>
      <c r="M306" s="6" t="s">
        <v>64</v>
      </c>
      <c r="N306" s="6" t="s">
        <v>64</v>
      </c>
      <c r="O306" s="6">
        <v>26</v>
      </c>
      <c r="P306" s="6">
        <v>2</v>
      </c>
      <c r="Q306" s="6">
        <v>13</v>
      </c>
      <c r="R306" s="6">
        <v>21</v>
      </c>
      <c r="S306" s="6" t="s">
        <v>44</v>
      </c>
      <c r="T306" s="6" t="s">
        <v>45</v>
      </c>
      <c r="U306" s="6">
        <v>0</v>
      </c>
      <c r="V306" s="6">
        <v>0</v>
      </c>
      <c r="W306" s="6">
        <v>0</v>
      </c>
      <c r="X306" s="6">
        <v>0</v>
      </c>
      <c r="Y306" s="6">
        <v>0</v>
      </c>
      <c r="Z306" s="6" t="s">
        <v>46</v>
      </c>
      <c r="AA306" s="6">
        <v>0</v>
      </c>
      <c r="AB306" s="6">
        <v>0</v>
      </c>
      <c r="AC306" s="6">
        <v>0</v>
      </c>
      <c r="AD306" s="6">
        <v>0</v>
      </c>
      <c r="AE306" s="6">
        <v>19</v>
      </c>
      <c r="AF306" s="6">
        <v>5</v>
      </c>
      <c r="AG306" s="6" t="s">
        <v>0</v>
      </c>
      <c r="AH306" s="6" t="s">
        <v>0</v>
      </c>
      <c r="AI306" s="6" t="s">
        <v>56</v>
      </c>
    </row>
    <row r="307" ht="92.4" customHeight="1" spans="1:35">
      <c r="A307" s="3" t="str">
        <f>HYPERLINK("https://www.patentics.cn/invokexml.do?sx=showpatent_cn&amp;sf=ShowPatent&amp;spn=CN109993301B_CG&amp;sx=showpatent_cn&amp;sv=c82b2a2a","CN109993301B")</f>
        <v>CN109993301B</v>
      </c>
      <c r="B307" s="4" t="s">
        <v>1081</v>
      </c>
      <c r="D307" s="4" t="s">
        <v>1082</v>
      </c>
      <c r="E307" s="4" t="s">
        <v>1083</v>
      </c>
      <c r="F307" s="4" t="s">
        <v>39</v>
      </c>
      <c r="G307" s="4" t="s">
        <v>39</v>
      </c>
      <c r="H307" s="4" t="s">
        <v>40</v>
      </c>
      <c r="I307" s="4" t="s">
        <v>40</v>
      </c>
      <c r="J307" s="4" t="s">
        <v>399</v>
      </c>
      <c r="K307" s="4" t="s">
        <v>399</v>
      </c>
      <c r="L307" s="4" t="s">
        <v>542</v>
      </c>
      <c r="M307" s="4" t="s">
        <v>436</v>
      </c>
      <c r="N307" s="4" t="s">
        <v>99</v>
      </c>
      <c r="O307" s="4">
        <v>19</v>
      </c>
      <c r="P307" s="4">
        <v>5</v>
      </c>
      <c r="Q307" s="4">
        <v>1</v>
      </c>
      <c r="R307" s="4">
        <v>24</v>
      </c>
      <c r="S307" s="4" t="s">
        <v>44</v>
      </c>
      <c r="T307" s="4" t="s">
        <v>45</v>
      </c>
      <c r="U307" s="4">
        <v>0</v>
      </c>
      <c r="V307" s="4">
        <v>0</v>
      </c>
      <c r="W307" s="4">
        <v>0</v>
      </c>
      <c r="X307" s="4">
        <v>0</v>
      </c>
      <c r="Y307" s="4">
        <v>0</v>
      </c>
      <c r="Z307" s="4" t="s">
        <v>46</v>
      </c>
      <c r="AA307" s="4">
        <v>0</v>
      </c>
      <c r="AB307" s="4">
        <v>0</v>
      </c>
      <c r="AC307" s="4">
        <v>0</v>
      </c>
      <c r="AD307" s="4">
        <v>0</v>
      </c>
      <c r="AE307" s="4">
        <v>1</v>
      </c>
      <c r="AF307" s="4">
        <v>1</v>
      </c>
      <c r="AG307" s="4" t="s">
        <v>0</v>
      </c>
      <c r="AH307" s="4" t="s">
        <v>0</v>
      </c>
      <c r="AI307" s="4" t="s">
        <v>56</v>
      </c>
    </row>
    <row r="308" ht="92.4" customHeight="1" spans="1:35">
      <c r="A308" s="5" t="str">
        <f>HYPERLINK("https://www.patentics.cn/invokexml.do?sx=showpatent_cn&amp;sf=ShowPatent&amp;spn=CN109961136B_CG&amp;sx=showpatent_cn&amp;sv=e78a410a","CN109961136B")</f>
        <v>CN109961136B</v>
      </c>
      <c r="B308" s="6" t="s">
        <v>1084</v>
      </c>
      <c r="D308" s="6" t="s">
        <v>523</v>
      </c>
      <c r="E308" s="6" t="s">
        <v>565</v>
      </c>
      <c r="F308" s="6" t="s">
        <v>39</v>
      </c>
      <c r="G308" s="6" t="s">
        <v>39</v>
      </c>
      <c r="H308" s="6" t="s">
        <v>40</v>
      </c>
      <c r="I308" s="6" t="s">
        <v>40</v>
      </c>
      <c r="J308" s="6" t="s">
        <v>525</v>
      </c>
      <c r="K308" s="6" t="s">
        <v>525</v>
      </c>
      <c r="L308" s="6" t="s">
        <v>542</v>
      </c>
      <c r="M308" s="6" t="s">
        <v>138</v>
      </c>
      <c r="N308" s="6" t="s">
        <v>138</v>
      </c>
      <c r="O308" s="6">
        <v>18</v>
      </c>
      <c r="P308" s="6">
        <v>6</v>
      </c>
      <c r="Q308" s="6">
        <v>2</v>
      </c>
      <c r="R308" s="6">
        <v>32</v>
      </c>
      <c r="S308" s="6" t="s">
        <v>44</v>
      </c>
      <c r="T308" s="6" t="s">
        <v>45</v>
      </c>
      <c r="U308" s="6">
        <v>0</v>
      </c>
      <c r="V308" s="6">
        <v>0</v>
      </c>
      <c r="W308" s="6">
        <v>0</v>
      </c>
      <c r="X308" s="6">
        <v>0</v>
      </c>
      <c r="Y308" s="6">
        <v>0</v>
      </c>
      <c r="Z308" s="6" t="s">
        <v>46</v>
      </c>
      <c r="AA308" s="6">
        <v>0</v>
      </c>
      <c r="AB308" s="6">
        <v>0</v>
      </c>
      <c r="AC308" s="6">
        <v>0</v>
      </c>
      <c r="AD308" s="6">
        <v>0</v>
      </c>
      <c r="AE308" s="6">
        <v>5</v>
      </c>
      <c r="AF308" s="6">
        <v>1</v>
      </c>
      <c r="AG308" s="6" t="s">
        <v>0</v>
      </c>
      <c r="AH308" s="6" t="s">
        <v>0</v>
      </c>
      <c r="AI308" s="6" t="s">
        <v>56</v>
      </c>
    </row>
    <row r="309" ht="92.4" customHeight="1" spans="1:35">
      <c r="A309" s="3" t="str">
        <f>HYPERLINK("https://www.patentics.cn/invokexml.do?sx=showpatent_cn&amp;sf=ShowPatent&amp;spn=CN109902815B_CG&amp;sx=showpatent_cn&amp;sv=82d1986f","CN109902815B")</f>
        <v>CN109902815B</v>
      </c>
      <c r="B309" s="4" t="s">
        <v>1085</v>
      </c>
      <c r="D309" s="4" t="s">
        <v>327</v>
      </c>
      <c r="E309" s="4" t="s">
        <v>1086</v>
      </c>
      <c r="F309" s="4" t="s">
        <v>39</v>
      </c>
      <c r="G309" s="4" t="s">
        <v>39</v>
      </c>
      <c r="H309" s="4" t="s">
        <v>40</v>
      </c>
      <c r="I309" s="4" t="s">
        <v>40</v>
      </c>
      <c r="J309" s="4" t="s">
        <v>329</v>
      </c>
      <c r="K309" s="4" t="s">
        <v>329</v>
      </c>
      <c r="L309" s="4" t="s">
        <v>542</v>
      </c>
      <c r="M309" s="4" t="s">
        <v>138</v>
      </c>
      <c r="N309" s="4" t="s">
        <v>138</v>
      </c>
      <c r="O309" s="4">
        <v>11</v>
      </c>
      <c r="P309" s="4">
        <v>7</v>
      </c>
      <c r="Q309" s="4">
        <v>2</v>
      </c>
      <c r="R309" s="4">
        <v>32</v>
      </c>
      <c r="S309" s="4" t="s">
        <v>44</v>
      </c>
      <c r="T309" s="4" t="s">
        <v>45</v>
      </c>
      <c r="U309" s="4">
        <v>0</v>
      </c>
      <c r="V309" s="4">
        <v>0</v>
      </c>
      <c r="W309" s="4">
        <v>0</v>
      </c>
      <c r="X309" s="4">
        <v>0</v>
      </c>
      <c r="Y309" s="4">
        <v>0</v>
      </c>
      <c r="Z309" s="4" t="s">
        <v>46</v>
      </c>
      <c r="AA309" s="4">
        <v>0</v>
      </c>
      <c r="AB309" s="4">
        <v>0</v>
      </c>
      <c r="AC309" s="4">
        <v>0</v>
      </c>
      <c r="AD309" s="4">
        <v>0</v>
      </c>
      <c r="AE309" s="4">
        <v>26</v>
      </c>
      <c r="AF309" s="4">
        <v>5</v>
      </c>
      <c r="AG309" s="4" t="s">
        <v>0</v>
      </c>
      <c r="AH309" s="4" t="s">
        <v>0</v>
      </c>
      <c r="AI309" s="4" t="s">
        <v>56</v>
      </c>
    </row>
    <row r="310" ht="92.4" customHeight="1" spans="1:35">
      <c r="A310" s="5" t="str">
        <f>HYPERLINK("https://www.patentics.cn/invokexml.do?sx=showpatent_cn&amp;sf=ShowPatent&amp;spn=CN109978158B_CG&amp;sx=showpatent_cn&amp;sv=c41d0a18","CN109978158B")</f>
        <v>CN109978158B</v>
      </c>
      <c r="B310" s="6" t="s">
        <v>1087</v>
      </c>
      <c r="D310" s="6" t="s">
        <v>523</v>
      </c>
      <c r="E310" s="6" t="s">
        <v>1062</v>
      </c>
      <c r="F310" s="6" t="s">
        <v>39</v>
      </c>
      <c r="G310" s="6" t="s">
        <v>39</v>
      </c>
      <c r="H310" s="6" t="s">
        <v>40</v>
      </c>
      <c r="I310" s="6" t="s">
        <v>40</v>
      </c>
      <c r="J310" s="6" t="s">
        <v>477</v>
      </c>
      <c r="K310" s="6" t="s">
        <v>477</v>
      </c>
      <c r="L310" s="6" t="s">
        <v>1088</v>
      </c>
      <c r="M310" s="6" t="s">
        <v>331</v>
      </c>
      <c r="N310" s="6" t="s">
        <v>138</v>
      </c>
      <c r="O310" s="6">
        <v>16</v>
      </c>
      <c r="P310" s="6">
        <v>6</v>
      </c>
      <c r="Q310" s="6">
        <v>1</v>
      </c>
      <c r="R310" s="6">
        <v>30</v>
      </c>
      <c r="S310" s="6" t="s">
        <v>44</v>
      </c>
      <c r="T310" s="6" t="s">
        <v>45</v>
      </c>
      <c r="U310" s="6">
        <v>0</v>
      </c>
      <c r="V310" s="6">
        <v>0</v>
      </c>
      <c r="W310" s="6">
        <v>0</v>
      </c>
      <c r="X310" s="6">
        <v>0</v>
      </c>
      <c r="Y310" s="6">
        <v>0</v>
      </c>
      <c r="Z310" s="6" t="s">
        <v>46</v>
      </c>
      <c r="AA310" s="6">
        <v>0</v>
      </c>
      <c r="AB310" s="6">
        <v>0</v>
      </c>
      <c r="AC310" s="6">
        <v>0</v>
      </c>
      <c r="AD310" s="6">
        <v>0</v>
      </c>
      <c r="AE310" s="6">
        <v>8</v>
      </c>
      <c r="AF310" s="6">
        <v>1</v>
      </c>
      <c r="AG310" s="6" t="s">
        <v>0</v>
      </c>
      <c r="AH310" s="6" t="s">
        <v>0</v>
      </c>
      <c r="AI310" s="6" t="s">
        <v>56</v>
      </c>
    </row>
    <row r="311" ht="92.4" customHeight="1" spans="1:35">
      <c r="A311" s="3" t="str">
        <f>HYPERLINK("https://www.patentics.cn/invokexml.do?sx=showpatent_cn&amp;sf=ShowPatent&amp;spn=CN110851787B_CG&amp;sx=showpatent_cn&amp;sv=d2560a06","CN110851787B")</f>
        <v>CN110851787B</v>
      </c>
      <c r="B311" s="4" t="s">
        <v>769</v>
      </c>
      <c r="D311" s="4" t="s">
        <v>770</v>
      </c>
      <c r="E311" s="4" t="s">
        <v>771</v>
      </c>
      <c r="F311" s="4" t="s">
        <v>39</v>
      </c>
      <c r="G311" s="4" t="s">
        <v>39</v>
      </c>
      <c r="H311" s="4" t="s">
        <v>40</v>
      </c>
      <c r="I311" s="4" t="s">
        <v>40</v>
      </c>
      <c r="J311" s="4" t="s">
        <v>514</v>
      </c>
      <c r="K311" s="4" t="s">
        <v>514</v>
      </c>
      <c r="L311" s="4" t="s">
        <v>581</v>
      </c>
      <c r="M311" s="4" t="s">
        <v>600</v>
      </c>
      <c r="N311" s="4" t="s">
        <v>600</v>
      </c>
      <c r="O311" s="4">
        <v>20</v>
      </c>
      <c r="P311" s="4">
        <v>7</v>
      </c>
      <c r="Q311" s="4">
        <v>5</v>
      </c>
      <c r="R311" s="4">
        <v>35</v>
      </c>
      <c r="S311" s="4" t="s">
        <v>44</v>
      </c>
      <c r="T311" s="4" t="s">
        <v>45</v>
      </c>
      <c r="U311" s="4">
        <v>0</v>
      </c>
      <c r="V311" s="4">
        <v>0</v>
      </c>
      <c r="W311" s="4">
        <v>0</v>
      </c>
      <c r="X311" s="4">
        <v>0</v>
      </c>
      <c r="Y311" s="4">
        <v>0</v>
      </c>
      <c r="Z311" s="4" t="s">
        <v>46</v>
      </c>
      <c r="AA311" s="4">
        <v>0</v>
      </c>
      <c r="AB311" s="4">
        <v>0</v>
      </c>
      <c r="AC311" s="4">
        <v>0</v>
      </c>
      <c r="AD311" s="4">
        <v>0</v>
      </c>
      <c r="AE311" s="4">
        <v>1</v>
      </c>
      <c r="AF311" s="4">
        <v>1</v>
      </c>
      <c r="AG311" s="4" t="s">
        <v>0</v>
      </c>
      <c r="AH311" s="4" t="s">
        <v>0</v>
      </c>
      <c r="AI311" s="4" t="s">
        <v>56</v>
      </c>
    </row>
    <row r="312" ht="92.4" customHeight="1" spans="1:35">
      <c r="A312" s="5" t="str">
        <f>HYPERLINK("https://www.patentics.cn/invokexml.do?sx=showpatent_cn&amp;sf=ShowPatent&amp;spn=CN110796580B_CG&amp;sx=showpatent_cn&amp;sv=4de28f6e","CN110796580B")</f>
        <v>CN110796580B</v>
      </c>
      <c r="B312" s="6" t="s">
        <v>797</v>
      </c>
      <c r="D312" s="6" t="s">
        <v>798</v>
      </c>
      <c r="E312" s="6" t="s">
        <v>799</v>
      </c>
      <c r="F312" s="6" t="s">
        <v>39</v>
      </c>
      <c r="G312" s="6" t="s">
        <v>39</v>
      </c>
      <c r="H312" s="6" t="s">
        <v>40</v>
      </c>
      <c r="I312" s="6" t="s">
        <v>40</v>
      </c>
      <c r="J312" s="6" t="s">
        <v>794</v>
      </c>
      <c r="K312" s="6" t="s">
        <v>794</v>
      </c>
      <c r="L312" s="6" t="s">
        <v>581</v>
      </c>
      <c r="M312" s="6" t="s">
        <v>1089</v>
      </c>
      <c r="N312" s="6" t="s">
        <v>801</v>
      </c>
      <c r="O312" s="6">
        <v>11</v>
      </c>
      <c r="P312" s="6">
        <v>5</v>
      </c>
      <c r="Q312" s="6">
        <v>5</v>
      </c>
      <c r="R312" s="6">
        <v>53</v>
      </c>
      <c r="S312" s="6" t="s">
        <v>44</v>
      </c>
      <c r="T312" s="6" t="s">
        <v>45</v>
      </c>
      <c r="U312" s="6">
        <v>0</v>
      </c>
      <c r="V312" s="6">
        <v>0</v>
      </c>
      <c r="W312" s="6">
        <v>0</v>
      </c>
      <c r="X312" s="6">
        <v>0</v>
      </c>
      <c r="Y312" s="6">
        <v>0</v>
      </c>
      <c r="Z312" s="6" t="s">
        <v>46</v>
      </c>
      <c r="AA312" s="6">
        <v>0</v>
      </c>
      <c r="AB312" s="6">
        <v>0</v>
      </c>
      <c r="AC312" s="6">
        <v>0</v>
      </c>
      <c r="AD312" s="6">
        <v>0</v>
      </c>
      <c r="AE312" s="6">
        <v>1</v>
      </c>
      <c r="AF312" s="6">
        <v>1</v>
      </c>
      <c r="AG312" s="6" t="s">
        <v>0</v>
      </c>
      <c r="AH312" s="6" t="s">
        <v>0</v>
      </c>
      <c r="AI312" s="6" t="s">
        <v>56</v>
      </c>
    </row>
    <row r="313" ht="92.4" customHeight="1" spans="1:35">
      <c r="A313" s="3" t="str">
        <f>HYPERLINK("https://www.patentics.cn/invokexml.do?sx=showpatent_cn&amp;sf=ShowPatent&amp;spn=CN109522052B_CG&amp;sx=showpatent_cn&amp;sv=253b7ecb","CN109522052B")</f>
        <v>CN109522052B</v>
      </c>
      <c r="B313" s="4" t="s">
        <v>1090</v>
      </c>
      <c r="D313" s="4" t="s">
        <v>1091</v>
      </c>
      <c r="E313" s="4" t="s">
        <v>1092</v>
      </c>
      <c r="F313" s="4" t="s">
        <v>39</v>
      </c>
      <c r="G313" s="4" t="s">
        <v>39</v>
      </c>
      <c r="H313" s="4" t="s">
        <v>40</v>
      </c>
      <c r="I313" s="4" t="s">
        <v>40</v>
      </c>
      <c r="J313" s="4" t="s">
        <v>531</v>
      </c>
      <c r="K313" s="4" t="s">
        <v>531</v>
      </c>
      <c r="L313" s="4" t="s">
        <v>581</v>
      </c>
      <c r="M313" s="4" t="s">
        <v>1093</v>
      </c>
      <c r="N313" s="4" t="s">
        <v>64</v>
      </c>
      <c r="O313" s="4">
        <v>18</v>
      </c>
      <c r="P313" s="4">
        <v>7</v>
      </c>
      <c r="Q313" s="4">
        <v>5</v>
      </c>
      <c r="R313" s="4">
        <v>23</v>
      </c>
      <c r="S313" s="4" t="s">
        <v>44</v>
      </c>
      <c r="T313" s="4" t="s">
        <v>45</v>
      </c>
      <c r="U313" s="4">
        <v>0</v>
      </c>
      <c r="V313" s="4">
        <v>0</v>
      </c>
      <c r="W313" s="4">
        <v>0</v>
      </c>
      <c r="X313" s="4">
        <v>0</v>
      </c>
      <c r="Y313" s="4">
        <v>0</v>
      </c>
      <c r="Z313" s="4" t="s">
        <v>46</v>
      </c>
      <c r="AA313" s="4">
        <v>0</v>
      </c>
      <c r="AB313" s="4">
        <v>0</v>
      </c>
      <c r="AC313" s="4">
        <v>0</v>
      </c>
      <c r="AD313" s="4">
        <v>0</v>
      </c>
      <c r="AE313" s="4">
        <v>1</v>
      </c>
      <c r="AF313" s="4">
        <v>1</v>
      </c>
      <c r="AG313" s="4" t="s">
        <v>0</v>
      </c>
      <c r="AH313" s="4" t="s">
        <v>0</v>
      </c>
      <c r="AI313" s="4" t="s">
        <v>56</v>
      </c>
    </row>
    <row r="314" ht="92.4" customHeight="1" spans="1:35">
      <c r="A314" s="5" t="str">
        <f>HYPERLINK("https://www.patentics.cn/invokexml.do?sx=showpatent_cn&amp;sf=ShowPatent&amp;spn=CN109242094B_CG&amp;sx=showpatent_cn&amp;sv=4a43ea31","CN109242094B")</f>
        <v>CN109242094B</v>
      </c>
      <c r="B314" s="6" t="s">
        <v>1094</v>
      </c>
      <c r="D314" s="6" t="s">
        <v>461</v>
      </c>
      <c r="E314" s="6" t="s">
        <v>1095</v>
      </c>
      <c r="F314" s="6" t="s">
        <v>39</v>
      </c>
      <c r="G314" s="6" t="s">
        <v>39</v>
      </c>
      <c r="H314" s="6" t="s">
        <v>463</v>
      </c>
      <c r="I314" s="6" t="s">
        <v>217</v>
      </c>
      <c r="J314" s="6" t="s">
        <v>144</v>
      </c>
      <c r="K314" s="6" t="s">
        <v>144</v>
      </c>
      <c r="L314" s="6" t="s">
        <v>581</v>
      </c>
      <c r="M314" s="6" t="s">
        <v>346</v>
      </c>
      <c r="N314" s="6" t="s">
        <v>346</v>
      </c>
      <c r="O314" s="6">
        <v>18</v>
      </c>
      <c r="P314" s="6">
        <v>2</v>
      </c>
      <c r="Q314" s="6">
        <v>9</v>
      </c>
      <c r="R314" s="6">
        <v>19</v>
      </c>
      <c r="S314" s="6" t="s">
        <v>44</v>
      </c>
      <c r="T314" s="6" t="s">
        <v>45</v>
      </c>
      <c r="U314" s="6">
        <v>0</v>
      </c>
      <c r="V314" s="6">
        <v>0</v>
      </c>
      <c r="W314" s="6">
        <v>0</v>
      </c>
      <c r="X314" s="6">
        <v>0</v>
      </c>
      <c r="Y314" s="6">
        <v>0</v>
      </c>
      <c r="Z314" s="6" t="s">
        <v>46</v>
      </c>
      <c r="AA314" s="6">
        <v>0</v>
      </c>
      <c r="AB314" s="6">
        <v>0</v>
      </c>
      <c r="AC314" s="6">
        <v>0</v>
      </c>
      <c r="AD314" s="6">
        <v>0</v>
      </c>
      <c r="AE314" s="6">
        <v>14</v>
      </c>
      <c r="AF314" s="6">
        <v>5</v>
      </c>
      <c r="AG314" s="6" t="s">
        <v>0</v>
      </c>
      <c r="AH314" s="6" t="s">
        <v>0</v>
      </c>
      <c r="AI314" s="6" t="s">
        <v>56</v>
      </c>
    </row>
    <row r="315" ht="92.4" customHeight="1" spans="1:35">
      <c r="A315" s="3" t="str">
        <f>HYPERLINK("https://www.patentics.cn/invokexml.do?sx=showpatent_cn&amp;sf=ShowPatent&amp;spn=CN109086877B_CG&amp;sx=showpatent_cn&amp;sv=06abdf03","CN109086877B")</f>
        <v>CN109086877B</v>
      </c>
      <c r="B315" s="4" t="s">
        <v>1096</v>
      </c>
      <c r="D315" s="4" t="s">
        <v>220</v>
      </c>
      <c r="E315" s="4" t="s">
        <v>221</v>
      </c>
      <c r="F315" s="4" t="s">
        <v>39</v>
      </c>
      <c r="G315" s="4" t="s">
        <v>39</v>
      </c>
      <c r="H315" s="4" t="s">
        <v>222</v>
      </c>
      <c r="I315" s="4" t="s">
        <v>223</v>
      </c>
      <c r="J315" s="4" t="s">
        <v>218</v>
      </c>
      <c r="K315" s="4" t="s">
        <v>218</v>
      </c>
      <c r="L315" s="4" t="s">
        <v>581</v>
      </c>
      <c r="M315" s="4" t="s">
        <v>1097</v>
      </c>
      <c r="N315" s="4" t="s">
        <v>126</v>
      </c>
      <c r="O315" s="4">
        <v>22</v>
      </c>
      <c r="P315" s="4">
        <v>2</v>
      </c>
      <c r="Q315" s="4">
        <v>11</v>
      </c>
      <c r="R315" s="4">
        <v>22</v>
      </c>
      <c r="S315" s="4" t="s">
        <v>44</v>
      </c>
      <c r="T315" s="4" t="s">
        <v>45</v>
      </c>
      <c r="U315" s="4">
        <v>0</v>
      </c>
      <c r="V315" s="4">
        <v>0</v>
      </c>
      <c r="W315" s="4">
        <v>0</v>
      </c>
      <c r="X315" s="4">
        <v>0</v>
      </c>
      <c r="Y315" s="4">
        <v>0</v>
      </c>
      <c r="Z315" s="4" t="s">
        <v>46</v>
      </c>
      <c r="AA315" s="4">
        <v>0</v>
      </c>
      <c r="AB315" s="4">
        <v>0</v>
      </c>
      <c r="AC315" s="4">
        <v>0</v>
      </c>
      <c r="AD315" s="4">
        <v>0</v>
      </c>
      <c r="AE315" s="4">
        <v>12</v>
      </c>
      <c r="AF315" s="4">
        <v>5</v>
      </c>
      <c r="AG315" s="4" t="s">
        <v>0</v>
      </c>
      <c r="AH315" s="4" t="s">
        <v>0</v>
      </c>
      <c r="AI315" s="4" t="s">
        <v>56</v>
      </c>
    </row>
    <row r="316" ht="92.4" customHeight="1" spans="1:35">
      <c r="A316" s="5" t="str">
        <f>HYPERLINK("https://www.patentics.cn/invokexml.do?sx=showpatent_cn&amp;sf=ShowPatent&amp;spn=CN109961131B_CG&amp;sx=showpatent_cn&amp;sv=d32d2df3","CN109961131B")</f>
        <v>CN109961131B</v>
      </c>
      <c r="B316" s="6" t="s">
        <v>1098</v>
      </c>
      <c r="D316" s="6" t="s">
        <v>1099</v>
      </c>
      <c r="E316" s="6" t="s">
        <v>1100</v>
      </c>
      <c r="F316" s="6" t="s">
        <v>39</v>
      </c>
      <c r="G316" s="6" t="s">
        <v>39</v>
      </c>
      <c r="H316" s="6" t="s">
        <v>40</v>
      </c>
      <c r="I316" s="6" t="s">
        <v>40</v>
      </c>
      <c r="J316" s="6" t="s">
        <v>525</v>
      </c>
      <c r="K316" s="6" t="s">
        <v>525</v>
      </c>
      <c r="L316" s="6" t="s">
        <v>581</v>
      </c>
      <c r="M316" s="6" t="s">
        <v>1101</v>
      </c>
      <c r="N316" s="6" t="s">
        <v>126</v>
      </c>
      <c r="O316" s="6">
        <v>18</v>
      </c>
      <c r="P316" s="6">
        <v>6</v>
      </c>
      <c r="Q316" s="6">
        <v>7</v>
      </c>
      <c r="R316" s="6">
        <v>27</v>
      </c>
      <c r="S316" s="6" t="s">
        <v>44</v>
      </c>
      <c r="T316" s="6" t="s">
        <v>45</v>
      </c>
      <c r="U316" s="6">
        <v>0</v>
      </c>
      <c r="V316" s="6">
        <v>0</v>
      </c>
      <c r="W316" s="6">
        <v>0</v>
      </c>
      <c r="X316" s="6">
        <v>0</v>
      </c>
      <c r="Y316" s="6">
        <v>0</v>
      </c>
      <c r="Z316" s="6" t="s">
        <v>46</v>
      </c>
      <c r="AA316" s="6">
        <v>0</v>
      </c>
      <c r="AB316" s="6">
        <v>0</v>
      </c>
      <c r="AC316" s="6">
        <v>0</v>
      </c>
      <c r="AD316" s="6">
        <v>0</v>
      </c>
      <c r="AE316" s="6">
        <v>34</v>
      </c>
      <c r="AF316" s="6">
        <v>4</v>
      </c>
      <c r="AG316" s="6" t="s">
        <v>0</v>
      </c>
      <c r="AH316" s="6" t="s">
        <v>0</v>
      </c>
      <c r="AI316" s="6" t="s">
        <v>56</v>
      </c>
    </row>
    <row r="317" ht="92.4" customHeight="1" spans="1:35">
      <c r="A317" s="3" t="str">
        <f>HYPERLINK("https://www.patentics.cn/invokexml.do?sx=showpatent_cn&amp;sf=ShowPatent&amp;spn=CN107704267B_CG&amp;sx=showpatent_cn&amp;sv=7f58e218","CN107704267B")</f>
        <v>CN107704267B</v>
      </c>
      <c r="B317" s="4" t="s">
        <v>1102</v>
      </c>
      <c r="D317" s="4" t="s">
        <v>1103</v>
      </c>
      <c r="E317" s="4" t="s">
        <v>1104</v>
      </c>
      <c r="F317" s="4" t="s">
        <v>39</v>
      </c>
      <c r="G317" s="4" t="s">
        <v>39</v>
      </c>
      <c r="H317" s="4" t="s">
        <v>222</v>
      </c>
      <c r="I317" s="4" t="s">
        <v>223</v>
      </c>
      <c r="J317" s="4" t="s">
        <v>218</v>
      </c>
      <c r="K317" s="4" t="s">
        <v>218</v>
      </c>
      <c r="L317" s="4" t="s">
        <v>581</v>
      </c>
      <c r="M317" s="4" t="s">
        <v>1105</v>
      </c>
      <c r="N317" s="4" t="s">
        <v>64</v>
      </c>
      <c r="O317" s="4">
        <v>10</v>
      </c>
      <c r="P317" s="4">
        <v>3</v>
      </c>
      <c r="Q317" s="4">
        <v>2</v>
      </c>
      <c r="R317" s="4">
        <v>41</v>
      </c>
      <c r="S317" s="4" t="s">
        <v>44</v>
      </c>
      <c r="T317" s="4" t="s">
        <v>45</v>
      </c>
      <c r="U317" s="4">
        <v>0</v>
      </c>
      <c r="V317" s="4">
        <v>0</v>
      </c>
      <c r="W317" s="4">
        <v>0</v>
      </c>
      <c r="X317" s="4">
        <v>0</v>
      </c>
      <c r="Y317" s="4">
        <v>0</v>
      </c>
      <c r="Z317" s="4" t="s">
        <v>46</v>
      </c>
      <c r="AA317" s="4">
        <v>0</v>
      </c>
      <c r="AB317" s="4">
        <v>0</v>
      </c>
      <c r="AC317" s="4">
        <v>0</v>
      </c>
      <c r="AD317" s="4">
        <v>0</v>
      </c>
      <c r="AE317" s="4">
        <v>12</v>
      </c>
      <c r="AF317" s="4">
        <v>5</v>
      </c>
      <c r="AG317" s="4" t="s">
        <v>0</v>
      </c>
      <c r="AH317" s="4" t="s">
        <v>0</v>
      </c>
      <c r="AI317" s="4" t="s">
        <v>56</v>
      </c>
    </row>
    <row r="318" ht="92.4" customHeight="1" spans="1:35">
      <c r="A318" s="5" t="str">
        <f>HYPERLINK("https://www.patentics.cn/invokexml.do?sx=showpatent_cn&amp;sf=ShowPatent&amp;spn=CN106991478B_CG&amp;sx=showpatent_cn&amp;sv=1a45f636","CN106991478B")</f>
        <v>CN106991478B</v>
      </c>
      <c r="B318" s="6" t="s">
        <v>1106</v>
      </c>
      <c r="D318" s="6" t="s">
        <v>465</v>
      </c>
      <c r="E318" s="6" t="s">
        <v>1107</v>
      </c>
      <c r="F318" s="6" t="s">
        <v>39</v>
      </c>
      <c r="G318" s="6" t="s">
        <v>39</v>
      </c>
      <c r="H318" s="6" t="s">
        <v>463</v>
      </c>
      <c r="I318" s="6" t="s">
        <v>217</v>
      </c>
      <c r="J318" s="6" t="s">
        <v>144</v>
      </c>
      <c r="K318" s="6" t="s">
        <v>144</v>
      </c>
      <c r="L318" s="6" t="s">
        <v>581</v>
      </c>
      <c r="M318" s="6" t="s">
        <v>898</v>
      </c>
      <c r="N318" s="6" t="s">
        <v>99</v>
      </c>
      <c r="O318" s="6">
        <v>23</v>
      </c>
      <c r="P318" s="6">
        <v>2</v>
      </c>
      <c r="Q318" s="6">
        <v>11</v>
      </c>
      <c r="R318" s="6">
        <v>14</v>
      </c>
      <c r="S318" s="6" t="s">
        <v>44</v>
      </c>
      <c r="T318" s="6" t="s">
        <v>45</v>
      </c>
      <c r="U318" s="6">
        <v>0</v>
      </c>
      <c r="V318" s="6">
        <v>0</v>
      </c>
      <c r="W318" s="6">
        <v>0</v>
      </c>
      <c r="X318" s="6">
        <v>0</v>
      </c>
      <c r="Y318" s="6">
        <v>0</v>
      </c>
      <c r="Z318" s="6" t="s">
        <v>46</v>
      </c>
      <c r="AA318" s="6">
        <v>0</v>
      </c>
      <c r="AB318" s="6">
        <v>0</v>
      </c>
      <c r="AC318" s="6">
        <v>0</v>
      </c>
      <c r="AD318" s="6">
        <v>0</v>
      </c>
      <c r="AE318" s="6">
        <v>12</v>
      </c>
      <c r="AF318" s="6">
        <v>5</v>
      </c>
      <c r="AG318" s="6" t="s">
        <v>0</v>
      </c>
      <c r="AH318" s="6" t="s">
        <v>0</v>
      </c>
      <c r="AI318" s="6" t="s">
        <v>56</v>
      </c>
    </row>
    <row r="319" ht="92.4" customHeight="1" spans="1:35">
      <c r="A319" s="3" t="str">
        <f>HYPERLINK("https://www.patentics.cn/invokexml.do?sx=showpatent_cn&amp;sf=ShowPatent&amp;spn=CN109754071B_CG&amp;sx=showpatent_cn&amp;sv=bfbb3b8f","CN109754071B")</f>
        <v>CN109754071B</v>
      </c>
      <c r="B319" s="4" t="s">
        <v>1108</v>
      </c>
      <c r="D319" s="4" t="s">
        <v>1109</v>
      </c>
      <c r="E319" s="4" t="s">
        <v>1110</v>
      </c>
      <c r="F319" s="4" t="s">
        <v>39</v>
      </c>
      <c r="G319" s="4" t="s">
        <v>39</v>
      </c>
      <c r="H319" s="4" t="s">
        <v>40</v>
      </c>
      <c r="I319" s="4" t="s">
        <v>40</v>
      </c>
      <c r="J319" s="4" t="s">
        <v>355</v>
      </c>
      <c r="K319" s="4" t="s">
        <v>355</v>
      </c>
      <c r="L319" s="4" t="s">
        <v>608</v>
      </c>
      <c r="M319" s="4" t="s">
        <v>131</v>
      </c>
      <c r="N319" s="4" t="s">
        <v>126</v>
      </c>
      <c r="O319" s="4">
        <v>8</v>
      </c>
      <c r="P319" s="4">
        <v>4</v>
      </c>
      <c r="Q319" s="4">
        <v>6</v>
      </c>
      <c r="R319" s="4">
        <v>28</v>
      </c>
      <c r="S319" s="4" t="s">
        <v>44</v>
      </c>
      <c r="T319" s="4" t="s">
        <v>45</v>
      </c>
      <c r="U319" s="4">
        <v>0</v>
      </c>
      <c r="V319" s="4">
        <v>0</v>
      </c>
      <c r="W319" s="4">
        <v>0</v>
      </c>
      <c r="X319" s="4">
        <v>0</v>
      </c>
      <c r="Y319" s="4">
        <v>0</v>
      </c>
      <c r="Z319" s="4" t="s">
        <v>46</v>
      </c>
      <c r="AA319" s="4">
        <v>0</v>
      </c>
      <c r="AB319" s="4">
        <v>0</v>
      </c>
      <c r="AC319" s="4">
        <v>0</v>
      </c>
      <c r="AD319" s="4">
        <v>0</v>
      </c>
      <c r="AE319" s="4">
        <v>1</v>
      </c>
      <c r="AF319" s="4">
        <v>1</v>
      </c>
      <c r="AG319" s="4" t="s">
        <v>0</v>
      </c>
      <c r="AH319" s="4" t="s">
        <v>0</v>
      </c>
      <c r="AI319" s="4" t="s">
        <v>56</v>
      </c>
    </row>
    <row r="320" ht="92.4" customHeight="1" spans="1:35">
      <c r="A320" s="5" t="str">
        <f>HYPERLINK("https://www.patentics.cn/invokexml.do?sx=showpatent_cn&amp;sf=ShowPatent&amp;spn=CN109993288B_CG&amp;sx=showpatent_cn&amp;sv=92923b4a","CN109993288B")</f>
        <v>CN109993288B</v>
      </c>
      <c r="B320" s="6" t="s">
        <v>1111</v>
      </c>
      <c r="D320" s="6" t="s">
        <v>397</v>
      </c>
      <c r="E320" s="6" t="s">
        <v>398</v>
      </c>
      <c r="F320" s="6" t="s">
        <v>39</v>
      </c>
      <c r="G320" s="6" t="s">
        <v>39</v>
      </c>
      <c r="H320" s="6" t="s">
        <v>40</v>
      </c>
      <c r="I320" s="6" t="s">
        <v>40</v>
      </c>
      <c r="J320" s="6" t="s">
        <v>399</v>
      </c>
      <c r="K320" s="6" t="s">
        <v>399</v>
      </c>
      <c r="L320" s="6" t="s">
        <v>628</v>
      </c>
      <c r="M320" s="6" t="s">
        <v>258</v>
      </c>
      <c r="N320" s="6" t="s">
        <v>138</v>
      </c>
      <c r="O320" s="6">
        <v>13</v>
      </c>
      <c r="P320" s="6">
        <v>6</v>
      </c>
      <c r="Q320" s="6">
        <v>7</v>
      </c>
      <c r="R320" s="6">
        <v>13</v>
      </c>
      <c r="S320" s="6" t="s">
        <v>44</v>
      </c>
      <c r="T320" s="6" t="s">
        <v>45</v>
      </c>
      <c r="U320" s="6">
        <v>0</v>
      </c>
      <c r="V320" s="6">
        <v>0</v>
      </c>
      <c r="W320" s="6">
        <v>0</v>
      </c>
      <c r="X320" s="6">
        <v>0</v>
      </c>
      <c r="Y320" s="6">
        <v>0</v>
      </c>
      <c r="Z320" s="6" t="s">
        <v>46</v>
      </c>
      <c r="AA320" s="6">
        <v>0</v>
      </c>
      <c r="AB320" s="6">
        <v>0</v>
      </c>
      <c r="AC320" s="6">
        <v>0</v>
      </c>
      <c r="AD320" s="6">
        <v>0</v>
      </c>
      <c r="AE320" s="6">
        <v>7</v>
      </c>
      <c r="AF320" s="6">
        <v>4</v>
      </c>
      <c r="AG320" s="6" t="s">
        <v>0</v>
      </c>
      <c r="AH320" s="6" t="s">
        <v>0</v>
      </c>
      <c r="AI320" s="6" t="s">
        <v>56</v>
      </c>
    </row>
    <row r="321" ht="92.4" customHeight="1" spans="1:35">
      <c r="A321" s="3" t="str">
        <f>HYPERLINK("https://www.patentics.cn/invokexml.do?sx=showpatent_cn&amp;sf=ShowPatent&amp;spn=CN109740739B_CG&amp;sx=showpatent_cn&amp;sv=a7c84a55","CN109740739B")</f>
        <v>CN109740739B</v>
      </c>
      <c r="B321" s="4" t="s">
        <v>1112</v>
      </c>
      <c r="D321" s="4" t="s">
        <v>428</v>
      </c>
      <c r="E321" s="4" t="s">
        <v>1113</v>
      </c>
      <c r="F321" s="4" t="s">
        <v>39</v>
      </c>
      <c r="G321" s="4" t="s">
        <v>39</v>
      </c>
      <c r="H321" s="4" t="s">
        <v>40</v>
      </c>
      <c r="I321" s="4" t="s">
        <v>40</v>
      </c>
      <c r="J321" s="4" t="s">
        <v>355</v>
      </c>
      <c r="K321" s="4" t="s">
        <v>355</v>
      </c>
      <c r="L321" s="4" t="s">
        <v>1114</v>
      </c>
      <c r="M321" s="4" t="s">
        <v>131</v>
      </c>
      <c r="N321" s="4" t="s">
        <v>126</v>
      </c>
      <c r="O321" s="4">
        <v>16</v>
      </c>
      <c r="P321" s="4">
        <v>6</v>
      </c>
      <c r="Q321" s="4">
        <v>6</v>
      </c>
      <c r="R321" s="4">
        <v>39</v>
      </c>
      <c r="S321" s="4" t="s">
        <v>44</v>
      </c>
      <c r="T321" s="4" t="s">
        <v>45</v>
      </c>
      <c r="U321" s="4">
        <v>0</v>
      </c>
      <c r="V321" s="4">
        <v>0</v>
      </c>
      <c r="W321" s="4">
        <v>0</v>
      </c>
      <c r="X321" s="4">
        <v>0</v>
      </c>
      <c r="Y321" s="4">
        <v>0</v>
      </c>
      <c r="Z321" s="4" t="s">
        <v>46</v>
      </c>
      <c r="AA321" s="4">
        <v>0</v>
      </c>
      <c r="AB321" s="4">
        <v>0</v>
      </c>
      <c r="AC321" s="4">
        <v>0</v>
      </c>
      <c r="AD321" s="4">
        <v>0</v>
      </c>
      <c r="AE321" s="4">
        <v>1</v>
      </c>
      <c r="AF321" s="4">
        <v>1</v>
      </c>
      <c r="AG321" s="4" t="s">
        <v>0</v>
      </c>
      <c r="AH321" s="4" t="s">
        <v>0</v>
      </c>
      <c r="AI321" s="4" t="s">
        <v>56</v>
      </c>
    </row>
    <row r="322" ht="92.4" customHeight="1" spans="1:35">
      <c r="A322" s="5" t="str">
        <f>HYPERLINK("https://www.patentics.cn/invokexml.do?sx=showpatent_cn&amp;sf=ShowPatent&amp;spn=CN109376861B_CG&amp;sx=showpatent_cn&amp;sv=2294c0fd","CN109376861B")</f>
        <v>CN109376861B</v>
      </c>
      <c r="B322" s="6" t="s">
        <v>1115</v>
      </c>
      <c r="D322" s="6" t="s">
        <v>879</v>
      </c>
      <c r="E322" s="6" t="s">
        <v>1116</v>
      </c>
      <c r="F322" s="6" t="s">
        <v>39</v>
      </c>
      <c r="G322" s="6" t="s">
        <v>39</v>
      </c>
      <c r="H322" s="6" t="s">
        <v>881</v>
      </c>
      <c r="I322" s="6" t="s">
        <v>718</v>
      </c>
      <c r="J322" s="6" t="s">
        <v>218</v>
      </c>
      <c r="K322" s="6" t="s">
        <v>218</v>
      </c>
      <c r="L322" s="6" t="s">
        <v>1114</v>
      </c>
      <c r="M322" s="6" t="s">
        <v>1117</v>
      </c>
      <c r="N322" s="6" t="s">
        <v>99</v>
      </c>
      <c r="O322" s="6">
        <v>28</v>
      </c>
      <c r="P322" s="6">
        <v>2</v>
      </c>
      <c r="Q322" s="6">
        <v>14</v>
      </c>
      <c r="R322" s="6">
        <v>32</v>
      </c>
      <c r="S322" s="6" t="s">
        <v>44</v>
      </c>
      <c r="T322" s="6" t="s">
        <v>45</v>
      </c>
      <c r="U322" s="6">
        <v>0</v>
      </c>
      <c r="V322" s="6">
        <v>0</v>
      </c>
      <c r="W322" s="6">
        <v>0</v>
      </c>
      <c r="X322" s="6">
        <v>0</v>
      </c>
      <c r="Y322" s="6">
        <v>0</v>
      </c>
      <c r="Z322" s="6" t="s">
        <v>46</v>
      </c>
      <c r="AA322" s="6">
        <v>0</v>
      </c>
      <c r="AB322" s="6">
        <v>0</v>
      </c>
      <c r="AC322" s="6">
        <v>0</v>
      </c>
      <c r="AD322" s="6">
        <v>0</v>
      </c>
      <c r="AE322" s="6">
        <v>6</v>
      </c>
      <c r="AF322" s="6">
        <v>5</v>
      </c>
      <c r="AG322" s="6" t="s">
        <v>0</v>
      </c>
      <c r="AH322" s="6" t="s">
        <v>0</v>
      </c>
      <c r="AI322" s="6" t="s">
        <v>56</v>
      </c>
    </row>
    <row r="323" ht="92.4" customHeight="1" spans="1:35">
      <c r="A323" s="3" t="str">
        <f>HYPERLINK("https://www.patentics.cn/invokexml.do?sx=showpatent_cn&amp;sf=ShowPatent&amp;spn=CN107957977B_CG&amp;sx=showpatent_cn&amp;sv=4867a103","CN107957977B")</f>
        <v>CN107957977B</v>
      </c>
      <c r="B323" s="4" t="s">
        <v>1118</v>
      </c>
      <c r="D323" s="4" t="s">
        <v>841</v>
      </c>
      <c r="E323" s="4" t="s">
        <v>842</v>
      </c>
      <c r="F323" s="4" t="s">
        <v>39</v>
      </c>
      <c r="G323" s="4" t="s">
        <v>39</v>
      </c>
      <c r="H323" s="4" t="s">
        <v>843</v>
      </c>
      <c r="I323" s="4" t="s">
        <v>844</v>
      </c>
      <c r="J323" s="4" t="s">
        <v>845</v>
      </c>
      <c r="K323" s="4" t="s">
        <v>845</v>
      </c>
      <c r="L323" s="4" t="s">
        <v>1114</v>
      </c>
      <c r="M323" s="4" t="s">
        <v>907</v>
      </c>
      <c r="N323" s="4" t="s">
        <v>600</v>
      </c>
      <c r="O323" s="4">
        <v>9</v>
      </c>
      <c r="P323" s="4">
        <v>5</v>
      </c>
      <c r="Q323" s="4">
        <v>5</v>
      </c>
      <c r="R323" s="4">
        <v>27</v>
      </c>
      <c r="S323" s="4" t="s">
        <v>44</v>
      </c>
      <c r="T323" s="4" t="s">
        <v>45</v>
      </c>
      <c r="U323" s="4">
        <v>0</v>
      </c>
      <c r="V323" s="4">
        <v>0</v>
      </c>
      <c r="W323" s="4">
        <v>0</v>
      </c>
      <c r="X323" s="4">
        <v>0</v>
      </c>
      <c r="Y323" s="4">
        <v>0</v>
      </c>
      <c r="Z323" s="4" t="s">
        <v>46</v>
      </c>
      <c r="AA323" s="4">
        <v>0</v>
      </c>
      <c r="AB323" s="4">
        <v>0</v>
      </c>
      <c r="AC323" s="4">
        <v>0</v>
      </c>
      <c r="AD323" s="4">
        <v>0</v>
      </c>
      <c r="AE323" s="4">
        <v>1</v>
      </c>
      <c r="AF323" s="4">
        <v>1</v>
      </c>
      <c r="AG323" s="4" t="s">
        <v>0</v>
      </c>
      <c r="AH323" s="4" t="s">
        <v>0</v>
      </c>
      <c r="AI323" s="4" t="s">
        <v>56</v>
      </c>
    </row>
    <row r="324" ht="92.4" customHeight="1" spans="1:35">
      <c r="A324" s="5" t="str">
        <f>HYPERLINK("https://www.patentics.cn/invokexml.do?sx=showpatent_cn&amp;sf=ShowPatent&amp;spn=CN109961133B_CG&amp;sx=showpatent_cn&amp;sv=dacd7af2","CN109961133B")</f>
        <v>CN109961133B</v>
      </c>
      <c r="B324" s="6" t="s">
        <v>1119</v>
      </c>
      <c r="D324" s="6" t="s">
        <v>523</v>
      </c>
      <c r="E324" s="6" t="s">
        <v>565</v>
      </c>
      <c r="F324" s="6" t="s">
        <v>39</v>
      </c>
      <c r="G324" s="6" t="s">
        <v>39</v>
      </c>
      <c r="H324" s="6" t="s">
        <v>40</v>
      </c>
      <c r="I324" s="6" t="s">
        <v>40</v>
      </c>
      <c r="J324" s="6" t="s">
        <v>525</v>
      </c>
      <c r="K324" s="6" t="s">
        <v>525</v>
      </c>
      <c r="L324" s="6" t="s">
        <v>1114</v>
      </c>
      <c r="M324" s="6" t="s">
        <v>1042</v>
      </c>
      <c r="N324" s="6" t="s">
        <v>346</v>
      </c>
      <c r="O324" s="6">
        <v>17</v>
      </c>
      <c r="P324" s="6">
        <v>6</v>
      </c>
      <c r="Q324" s="6">
        <v>2</v>
      </c>
      <c r="R324" s="6">
        <v>17</v>
      </c>
      <c r="S324" s="6" t="s">
        <v>44</v>
      </c>
      <c r="T324" s="6" t="s">
        <v>45</v>
      </c>
      <c r="U324" s="6">
        <v>0</v>
      </c>
      <c r="V324" s="6">
        <v>0</v>
      </c>
      <c r="W324" s="6">
        <v>0</v>
      </c>
      <c r="X324" s="6">
        <v>0</v>
      </c>
      <c r="Y324" s="6">
        <v>0</v>
      </c>
      <c r="Z324" s="6" t="s">
        <v>46</v>
      </c>
      <c r="AA324" s="6">
        <v>0</v>
      </c>
      <c r="AB324" s="6">
        <v>0</v>
      </c>
      <c r="AC324" s="6">
        <v>0</v>
      </c>
      <c r="AD324" s="6">
        <v>0</v>
      </c>
      <c r="AE324" s="6">
        <v>34</v>
      </c>
      <c r="AF324" s="6">
        <v>4</v>
      </c>
      <c r="AG324" s="6" t="s">
        <v>0</v>
      </c>
      <c r="AH324" s="6" t="s">
        <v>0</v>
      </c>
      <c r="AI324" s="6" t="s">
        <v>56</v>
      </c>
    </row>
    <row r="325" ht="92.4" customHeight="1" spans="1:35">
      <c r="A325" s="3" t="str">
        <f>HYPERLINK("https://www.patentics.cn/invokexml.do?sx=showpatent_cn&amp;sf=ShowPatent&amp;spn=CN110163372B_CG&amp;sx=showpatent_cn&amp;sv=6b209728","CN110163372B")</f>
        <v>CN110163372B</v>
      </c>
      <c r="B325" s="4" t="s">
        <v>1120</v>
      </c>
      <c r="D325" s="4" t="s">
        <v>173</v>
      </c>
      <c r="E325" s="4" t="s">
        <v>1121</v>
      </c>
      <c r="F325" s="4" t="s">
        <v>39</v>
      </c>
      <c r="G325" s="4" t="s">
        <v>39</v>
      </c>
      <c r="H325" s="4" t="s">
        <v>40</v>
      </c>
      <c r="I325" s="4" t="s">
        <v>40</v>
      </c>
      <c r="J325" s="4" t="s">
        <v>175</v>
      </c>
      <c r="K325" s="4" t="s">
        <v>175</v>
      </c>
      <c r="L325" s="4" t="s">
        <v>685</v>
      </c>
      <c r="M325" s="4" t="s">
        <v>99</v>
      </c>
      <c r="N325" s="4" t="s">
        <v>99</v>
      </c>
      <c r="O325" s="4">
        <v>20</v>
      </c>
      <c r="P325" s="4">
        <v>4</v>
      </c>
      <c r="Q325" s="4">
        <v>9</v>
      </c>
      <c r="R325" s="4">
        <v>27</v>
      </c>
      <c r="S325" s="4" t="s">
        <v>44</v>
      </c>
      <c r="T325" s="4" t="s">
        <v>45</v>
      </c>
      <c r="U325" s="4">
        <v>0</v>
      </c>
      <c r="V325" s="4">
        <v>0</v>
      </c>
      <c r="W325" s="4">
        <v>0</v>
      </c>
      <c r="X325" s="4">
        <v>0</v>
      </c>
      <c r="Y325" s="4">
        <v>0</v>
      </c>
      <c r="Z325" s="4" t="s">
        <v>46</v>
      </c>
      <c r="AA325" s="4">
        <v>0</v>
      </c>
      <c r="AB325" s="4">
        <v>0</v>
      </c>
      <c r="AC325" s="4">
        <v>0</v>
      </c>
      <c r="AD325" s="4">
        <v>0</v>
      </c>
      <c r="AE325" s="4">
        <v>1</v>
      </c>
      <c r="AF325" s="4">
        <v>1</v>
      </c>
      <c r="AG325" s="4" t="s">
        <v>0</v>
      </c>
      <c r="AH325" s="4" t="s">
        <v>0</v>
      </c>
      <c r="AI325" s="4" t="s">
        <v>56</v>
      </c>
    </row>
    <row r="326" ht="92.4" customHeight="1" spans="1:35">
      <c r="A326" s="5" t="str">
        <f>HYPERLINK("https://www.patentics.cn/invokexml.do?sx=showpatent_cn&amp;sf=ShowPatent&amp;spn=CN108334944B_CG&amp;sx=showpatent_cn&amp;sv=8f01c81f","CN108334944B")</f>
        <v>CN108334944B</v>
      </c>
      <c r="B326" s="6" t="s">
        <v>1122</v>
      </c>
      <c r="D326" s="6" t="s">
        <v>555</v>
      </c>
      <c r="E326" s="6" t="s">
        <v>556</v>
      </c>
      <c r="F326" s="6" t="s">
        <v>557</v>
      </c>
      <c r="G326" s="6" t="s">
        <v>558</v>
      </c>
      <c r="H326" s="6" t="s">
        <v>40</v>
      </c>
      <c r="I326" s="6" t="s">
        <v>40</v>
      </c>
      <c r="J326" s="6" t="s">
        <v>559</v>
      </c>
      <c r="K326" s="6" t="s">
        <v>560</v>
      </c>
      <c r="L326" s="6" t="s">
        <v>699</v>
      </c>
      <c r="M326" s="6" t="s">
        <v>258</v>
      </c>
      <c r="N326" s="6" t="s">
        <v>138</v>
      </c>
      <c r="O326" s="6">
        <v>14</v>
      </c>
      <c r="P326" s="6">
        <v>4</v>
      </c>
      <c r="Q326" s="6">
        <v>4</v>
      </c>
      <c r="R326" s="6">
        <v>32</v>
      </c>
      <c r="S326" s="6" t="s">
        <v>44</v>
      </c>
      <c r="T326" s="6" t="s">
        <v>45</v>
      </c>
      <c r="U326" s="6">
        <v>0</v>
      </c>
      <c r="V326" s="6">
        <v>0</v>
      </c>
      <c r="W326" s="6">
        <v>0</v>
      </c>
      <c r="X326" s="6">
        <v>0</v>
      </c>
      <c r="Y326" s="6">
        <v>0</v>
      </c>
      <c r="Z326" s="6" t="s">
        <v>46</v>
      </c>
      <c r="AA326" s="6">
        <v>0</v>
      </c>
      <c r="AB326" s="6">
        <v>0</v>
      </c>
      <c r="AC326" s="6">
        <v>0</v>
      </c>
      <c r="AD326" s="6">
        <v>0</v>
      </c>
      <c r="AE326" s="6">
        <v>8</v>
      </c>
      <c r="AF326" s="6">
        <v>4</v>
      </c>
      <c r="AG326" s="6" t="s">
        <v>0</v>
      </c>
      <c r="AH326" s="6" t="s">
        <v>0</v>
      </c>
      <c r="AI326" s="6" t="s">
        <v>56</v>
      </c>
    </row>
    <row r="327" ht="92.4" customHeight="1" spans="1:35">
      <c r="A327" s="3" t="str">
        <f>HYPERLINK("https://www.patentics.cn/invokexml.do?sx=showpatent_cn&amp;sf=ShowPatent&amp;spn=CN109740754B_CG&amp;sx=showpatent_cn&amp;sv=46106222","CN109740754B")</f>
        <v>CN109740754B</v>
      </c>
      <c r="B327" s="4" t="s">
        <v>1123</v>
      </c>
      <c r="D327" s="4" t="s">
        <v>428</v>
      </c>
      <c r="E327" s="4" t="s">
        <v>1113</v>
      </c>
      <c r="F327" s="4" t="s">
        <v>39</v>
      </c>
      <c r="G327" s="4" t="s">
        <v>39</v>
      </c>
      <c r="H327" s="4" t="s">
        <v>40</v>
      </c>
      <c r="I327" s="4" t="s">
        <v>40</v>
      </c>
      <c r="J327" s="4" t="s">
        <v>355</v>
      </c>
      <c r="K327" s="4" t="s">
        <v>355</v>
      </c>
      <c r="L327" s="4" t="s">
        <v>1124</v>
      </c>
      <c r="M327" s="4" t="s">
        <v>436</v>
      </c>
      <c r="N327" s="4" t="s">
        <v>99</v>
      </c>
      <c r="O327" s="4">
        <v>18</v>
      </c>
      <c r="P327" s="4">
        <v>6</v>
      </c>
      <c r="Q327" s="4">
        <v>7</v>
      </c>
      <c r="R327" s="4">
        <v>35</v>
      </c>
      <c r="S327" s="4" t="s">
        <v>44</v>
      </c>
      <c r="T327" s="4" t="s">
        <v>45</v>
      </c>
      <c r="U327" s="4">
        <v>0</v>
      </c>
      <c r="V327" s="4">
        <v>0</v>
      </c>
      <c r="W327" s="4">
        <v>0</v>
      </c>
      <c r="X327" s="4">
        <v>0</v>
      </c>
      <c r="Y327" s="4">
        <v>0</v>
      </c>
      <c r="Z327" s="4" t="s">
        <v>46</v>
      </c>
      <c r="AA327" s="4">
        <v>0</v>
      </c>
      <c r="AB327" s="4">
        <v>0</v>
      </c>
      <c r="AC327" s="4">
        <v>0</v>
      </c>
      <c r="AD327" s="4">
        <v>0</v>
      </c>
      <c r="AE327" s="4">
        <v>1</v>
      </c>
      <c r="AF327" s="4">
        <v>1</v>
      </c>
      <c r="AG327" s="4" t="s">
        <v>0</v>
      </c>
      <c r="AH327" s="4" t="s">
        <v>0</v>
      </c>
      <c r="AI327" s="4" t="s">
        <v>56</v>
      </c>
    </row>
    <row r="328" ht="92.4" customHeight="1" spans="1:35">
      <c r="A328" s="5" t="str">
        <f>HYPERLINK("https://www.patentics.cn/invokexml.do?sx=showpatent_cn&amp;sf=ShowPatent&amp;spn=CN109740751B_CG&amp;sx=showpatent_cn&amp;sv=35435b03","CN109740751B")</f>
        <v>CN109740751B</v>
      </c>
      <c r="B328" s="6" t="s">
        <v>1125</v>
      </c>
      <c r="D328" s="6" t="s">
        <v>1126</v>
      </c>
      <c r="E328" s="6" t="s">
        <v>1127</v>
      </c>
      <c r="F328" s="6" t="s">
        <v>39</v>
      </c>
      <c r="G328" s="6" t="s">
        <v>39</v>
      </c>
      <c r="H328" s="6" t="s">
        <v>40</v>
      </c>
      <c r="I328" s="6" t="s">
        <v>40</v>
      </c>
      <c r="J328" s="6" t="s">
        <v>1128</v>
      </c>
      <c r="K328" s="6" t="s">
        <v>1128</v>
      </c>
      <c r="L328" s="6" t="s">
        <v>1124</v>
      </c>
      <c r="M328" s="6" t="s">
        <v>98</v>
      </c>
      <c r="N328" s="6" t="s">
        <v>99</v>
      </c>
      <c r="O328" s="6">
        <v>13</v>
      </c>
      <c r="P328" s="6">
        <v>7</v>
      </c>
      <c r="Q328" s="6">
        <v>4</v>
      </c>
      <c r="R328" s="6">
        <v>19</v>
      </c>
      <c r="S328" s="6" t="s">
        <v>44</v>
      </c>
      <c r="T328" s="6" t="s">
        <v>45</v>
      </c>
      <c r="U328" s="6">
        <v>0</v>
      </c>
      <c r="V328" s="6">
        <v>0</v>
      </c>
      <c r="W328" s="6">
        <v>0</v>
      </c>
      <c r="X328" s="6">
        <v>0</v>
      </c>
      <c r="Y328" s="6">
        <v>0</v>
      </c>
      <c r="Z328" s="6" t="s">
        <v>46</v>
      </c>
      <c r="AA328" s="6">
        <v>0</v>
      </c>
      <c r="AB328" s="6">
        <v>0</v>
      </c>
      <c r="AC328" s="6">
        <v>0</v>
      </c>
      <c r="AD328" s="6">
        <v>0</v>
      </c>
      <c r="AE328" s="6">
        <v>1</v>
      </c>
      <c r="AF328" s="6">
        <v>1</v>
      </c>
      <c r="AG328" s="6" t="s">
        <v>0</v>
      </c>
      <c r="AH328" s="6" t="s">
        <v>0</v>
      </c>
      <c r="AI328" s="6" t="s">
        <v>56</v>
      </c>
    </row>
    <row r="329" ht="92.4" customHeight="1" spans="1:35">
      <c r="A329" s="3" t="str">
        <f>HYPERLINK("https://www.patentics.cn/invokexml.do?sx=showpatent_cn&amp;sf=ShowPatent&amp;spn=CN109284825B_CG&amp;sx=showpatent_cn&amp;sv=a944bbc2","CN109284825B")</f>
        <v>CN109284825B</v>
      </c>
      <c r="B329" s="4" t="s">
        <v>1129</v>
      </c>
      <c r="D329" s="4" t="s">
        <v>715</v>
      </c>
      <c r="E329" s="4" t="s">
        <v>716</v>
      </c>
      <c r="F329" s="4" t="s">
        <v>39</v>
      </c>
      <c r="G329" s="4" t="s">
        <v>39</v>
      </c>
      <c r="H329" s="4" t="s">
        <v>717</v>
      </c>
      <c r="I329" s="4" t="s">
        <v>718</v>
      </c>
      <c r="J329" s="4" t="s">
        <v>218</v>
      </c>
      <c r="K329" s="4" t="s">
        <v>218</v>
      </c>
      <c r="L329" s="4" t="s">
        <v>1124</v>
      </c>
      <c r="M329" s="4" t="s">
        <v>1130</v>
      </c>
      <c r="N329" s="4" t="s">
        <v>138</v>
      </c>
      <c r="O329" s="4">
        <v>16</v>
      </c>
      <c r="P329" s="4">
        <v>2</v>
      </c>
      <c r="Q329" s="4">
        <v>8</v>
      </c>
      <c r="R329" s="4">
        <v>46</v>
      </c>
      <c r="S329" s="4" t="s">
        <v>44</v>
      </c>
      <c r="T329" s="4" t="s">
        <v>45</v>
      </c>
      <c r="U329" s="4">
        <v>0</v>
      </c>
      <c r="V329" s="4">
        <v>0</v>
      </c>
      <c r="W329" s="4">
        <v>0</v>
      </c>
      <c r="X329" s="4">
        <v>0</v>
      </c>
      <c r="Y329" s="4">
        <v>0</v>
      </c>
      <c r="Z329" s="4" t="s">
        <v>46</v>
      </c>
      <c r="AA329" s="4">
        <v>0</v>
      </c>
      <c r="AB329" s="4">
        <v>0</v>
      </c>
      <c r="AC329" s="4">
        <v>0</v>
      </c>
      <c r="AD329" s="4">
        <v>0</v>
      </c>
      <c r="AE329" s="4">
        <v>3</v>
      </c>
      <c r="AF329" s="4">
        <v>1</v>
      </c>
      <c r="AG329" s="4" t="s">
        <v>0</v>
      </c>
      <c r="AH329" s="4" t="s">
        <v>0</v>
      </c>
      <c r="AI329" s="4" t="s">
        <v>56</v>
      </c>
    </row>
    <row r="330" ht="92.4" customHeight="1" spans="1:35">
      <c r="A330" s="5" t="str">
        <f>HYPERLINK("https://www.patentics.cn/invokexml.do?sx=showpatent_cn&amp;sf=ShowPatent&amp;spn=CN109961138B_CG&amp;sx=showpatent_cn&amp;sv=6e4e460b","CN109961138B")</f>
        <v>CN109961138B</v>
      </c>
      <c r="B330" s="6" t="s">
        <v>1131</v>
      </c>
      <c r="D330" s="6" t="s">
        <v>1132</v>
      </c>
      <c r="E330" s="6" t="s">
        <v>1133</v>
      </c>
      <c r="F330" s="6" t="s">
        <v>39</v>
      </c>
      <c r="G330" s="6" t="s">
        <v>39</v>
      </c>
      <c r="H330" s="6" t="s">
        <v>40</v>
      </c>
      <c r="I330" s="6" t="s">
        <v>40</v>
      </c>
      <c r="J330" s="6" t="s">
        <v>525</v>
      </c>
      <c r="K330" s="6" t="s">
        <v>525</v>
      </c>
      <c r="L330" s="6" t="s">
        <v>1124</v>
      </c>
      <c r="M330" s="6" t="s">
        <v>138</v>
      </c>
      <c r="N330" s="6" t="s">
        <v>138</v>
      </c>
      <c r="O330" s="6">
        <v>18</v>
      </c>
      <c r="P330" s="6">
        <v>6</v>
      </c>
      <c r="Q330" s="6">
        <v>7</v>
      </c>
      <c r="R330" s="6">
        <v>29</v>
      </c>
      <c r="S330" s="6" t="s">
        <v>44</v>
      </c>
      <c r="T330" s="6" t="s">
        <v>45</v>
      </c>
      <c r="U330" s="6">
        <v>0</v>
      </c>
      <c r="V330" s="6">
        <v>0</v>
      </c>
      <c r="W330" s="6">
        <v>0</v>
      </c>
      <c r="X330" s="6">
        <v>0</v>
      </c>
      <c r="Y330" s="6">
        <v>0</v>
      </c>
      <c r="Z330" s="6" t="s">
        <v>46</v>
      </c>
      <c r="AA330" s="6">
        <v>0</v>
      </c>
      <c r="AB330" s="6">
        <v>0</v>
      </c>
      <c r="AC330" s="6">
        <v>0</v>
      </c>
      <c r="AD330" s="6">
        <v>0</v>
      </c>
      <c r="AE330" s="6">
        <v>34</v>
      </c>
      <c r="AF330" s="6">
        <v>4</v>
      </c>
      <c r="AG330" s="6" t="s">
        <v>0</v>
      </c>
      <c r="AH330" s="6" t="s">
        <v>0</v>
      </c>
      <c r="AI330" s="6" t="s">
        <v>56</v>
      </c>
    </row>
    <row r="331" ht="92.4" customHeight="1" spans="1:35">
      <c r="A331" s="3" t="str">
        <f>HYPERLINK("https://www.patentics.cn/invokexml.do?sx=showpatent_cn&amp;sf=ShowPatent&amp;spn=CN106991476B_CG&amp;sx=showpatent_cn&amp;sv=8252130d","CN106991476B")</f>
        <v>CN106991476B</v>
      </c>
      <c r="B331" s="4" t="s">
        <v>1134</v>
      </c>
      <c r="D331" s="4" t="s">
        <v>461</v>
      </c>
      <c r="E331" s="4" t="s">
        <v>1135</v>
      </c>
      <c r="F331" s="4" t="s">
        <v>39</v>
      </c>
      <c r="G331" s="4" t="s">
        <v>39</v>
      </c>
      <c r="H331" s="4" t="s">
        <v>463</v>
      </c>
      <c r="I331" s="4" t="s">
        <v>217</v>
      </c>
      <c r="J331" s="4" t="s">
        <v>144</v>
      </c>
      <c r="K331" s="4" t="s">
        <v>144</v>
      </c>
      <c r="L331" s="4" t="s">
        <v>1136</v>
      </c>
      <c r="M331" s="4" t="s">
        <v>346</v>
      </c>
      <c r="N331" s="4" t="s">
        <v>346</v>
      </c>
      <c r="O331" s="4">
        <v>21</v>
      </c>
      <c r="P331" s="4">
        <v>2</v>
      </c>
      <c r="Q331" s="4">
        <v>10</v>
      </c>
      <c r="R331" s="4">
        <v>20</v>
      </c>
      <c r="S331" s="4" t="s">
        <v>44</v>
      </c>
      <c r="T331" s="4" t="s">
        <v>45</v>
      </c>
      <c r="U331" s="4">
        <v>0</v>
      </c>
      <c r="V331" s="4">
        <v>0</v>
      </c>
      <c r="W331" s="4">
        <v>0</v>
      </c>
      <c r="X331" s="4">
        <v>0</v>
      </c>
      <c r="Y331" s="4">
        <v>0</v>
      </c>
      <c r="Z331" s="4" t="s">
        <v>46</v>
      </c>
      <c r="AA331" s="4">
        <v>0</v>
      </c>
      <c r="AB331" s="4">
        <v>0</v>
      </c>
      <c r="AC331" s="4">
        <v>0</v>
      </c>
      <c r="AD331" s="4">
        <v>0</v>
      </c>
      <c r="AE331" s="4">
        <v>14</v>
      </c>
      <c r="AF331" s="4">
        <v>5</v>
      </c>
      <c r="AG331" s="4" t="s">
        <v>0</v>
      </c>
      <c r="AH331" s="4" t="s">
        <v>0</v>
      </c>
      <c r="AI331" s="4" t="s">
        <v>56</v>
      </c>
    </row>
    <row r="332" ht="92.4" customHeight="1" spans="1:35">
      <c r="A332" s="5" t="str">
        <f>HYPERLINK("https://www.patentics.cn/invokexml.do?sx=showpatent_cn&amp;sf=ShowPatent&amp;spn=CN109976887B_CG&amp;sx=showpatent_cn&amp;sv=d86a6fd1","CN109976887B")</f>
        <v>CN109976887B</v>
      </c>
      <c r="B332" s="6" t="s">
        <v>1137</v>
      </c>
      <c r="D332" s="6" t="s">
        <v>475</v>
      </c>
      <c r="E332" s="6" t="s">
        <v>476</v>
      </c>
      <c r="F332" s="6" t="s">
        <v>39</v>
      </c>
      <c r="G332" s="6" t="s">
        <v>39</v>
      </c>
      <c r="H332" s="6" t="s">
        <v>1138</v>
      </c>
      <c r="I332" s="6" t="s">
        <v>1139</v>
      </c>
      <c r="J332" s="6" t="s">
        <v>477</v>
      </c>
      <c r="K332" s="6" t="s">
        <v>477</v>
      </c>
      <c r="L332" s="6" t="s">
        <v>724</v>
      </c>
      <c r="M332" s="6" t="s">
        <v>1140</v>
      </c>
      <c r="N332" s="6" t="s">
        <v>479</v>
      </c>
      <c r="O332" s="6">
        <v>10</v>
      </c>
      <c r="P332" s="6">
        <v>4</v>
      </c>
      <c r="Q332" s="6">
        <v>7</v>
      </c>
      <c r="R332" s="6">
        <v>17</v>
      </c>
      <c r="S332" s="6" t="s">
        <v>44</v>
      </c>
      <c r="T332" s="6" t="s">
        <v>45</v>
      </c>
      <c r="U332" s="6">
        <v>0</v>
      </c>
      <c r="V332" s="6">
        <v>0</v>
      </c>
      <c r="W332" s="6">
        <v>0</v>
      </c>
      <c r="X332" s="6">
        <v>0</v>
      </c>
      <c r="Y332" s="6">
        <v>0</v>
      </c>
      <c r="Z332" s="6" t="s">
        <v>46</v>
      </c>
      <c r="AA332" s="6">
        <v>0</v>
      </c>
      <c r="AB332" s="6">
        <v>0</v>
      </c>
      <c r="AC332" s="6">
        <v>0</v>
      </c>
      <c r="AD332" s="6">
        <v>0</v>
      </c>
      <c r="AE332" s="6">
        <v>11</v>
      </c>
      <c r="AF332" s="6">
        <v>4</v>
      </c>
      <c r="AG332" s="6" t="s">
        <v>0</v>
      </c>
      <c r="AH332" s="6" t="s">
        <v>0</v>
      </c>
      <c r="AI332" s="6" t="s">
        <v>56</v>
      </c>
    </row>
    <row r="333" ht="92.4" customHeight="1" spans="1:35">
      <c r="A333" s="3" t="str">
        <f>HYPERLINK("https://www.patentics.cn/invokexml.do?sx=showpatent_cn&amp;sf=ShowPatent&amp;spn=CN109543832B_CG&amp;sx=showpatent_cn&amp;sv=165c416f","CN109543832B")</f>
        <v>CN109543832B</v>
      </c>
      <c r="B333" s="4" t="s">
        <v>1141</v>
      </c>
      <c r="D333" s="4" t="s">
        <v>1091</v>
      </c>
      <c r="E333" s="4" t="s">
        <v>1142</v>
      </c>
      <c r="F333" s="4" t="s">
        <v>39</v>
      </c>
      <c r="G333" s="4" t="s">
        <v>39</v>
      </c>
      <c r="H333" s="4" t="s">
        <v>40</v>
      </c>
      <c r="I333" s="4" t="s">
        <v>40</v>
      </c>
      <c r="J333" s="4" t="s">
        <v>531</v>
      </c>
      <c r="K333" s="4" t="s">
        <v>531</v>
      </c>
      <c r="L333" s="4" t="s">
        <v>1143</v>
      </c>
      <c r="M333" s="4" t="s">
        <v>137</v>
      </c>
      <c r="N333" s="4" t="s">
        <v>138</v>
      </c>
      <c r="O333" s="4">
        <v>21</v>
      </c>
      <c r="P333" s="4">
        <v>7</v>
      </c>
      <c r="Q333" s="4">
        <v>7</v>
      </c>
      <c r="R333" s="4">
        <v>30</v>
      </c>
      <c r="S333" s="4" t="s">
        <v>44</v>
      </c>
      <c r="T333" s="4" t="s">
        <v>45</v>
      </c>
      <c r="U333" s="4">
        <v>0</v>
      </c>
      <c r="V333" s="4">
        <v>0</v>
      </c>
      <c r="W333" s="4">
        <v>0</v>
      </c>
      <c r="X333" s="4">
        <v>0</v>
      </c>
      <c r="Y333" s="4">
        <v>0</v>
      </c>
      <c r="Z333" s="4" t="s">
        <v>46</v>
      </c>
      <c r="AA333" s="4">
        <v>0</v>
      </c>
      <c r="AB333" s="4">
        <v>0</v>
      </c>
      <c r="AC333" s="4">
        <v>0</v>
      </c>
      <c r="AD333" s="4">
        <v>0</v>
      </c>
      <c r="AE333" s="4">
        <v>1</v>
      </c>
      <c r="AF333" s="4">
        <v>1</v>
      </c>
      <c r="AG333" s="4" t="s">
        <v>0</v>
      </c>
      <c r="AH333" s="4" t="s">
        <v>0</v>
      </c>
      <c r="AI333" s="4" t="s">
        <v>56</v>
      </c>
    </row>
    <row r="334" ht="92.4" customHeight="1" spans="1:35">
      <c r="A334" s="5" t="str">
        <f>HYPERLINK("https://www.patentics.cn/invokexml.do?sx=showpatent_cn&amp;sf=ShowPatent&amp;spn=CN108021528B_CG&amp;sx=showpatent_cn&amp;sv=cd0008c8","CN108021528B")</f>
        <v>CN108021528B</v>
      </c>
      <c r="B334" s="6" t="s">
        <v>1144</v>
      </c>
      <c r="D334" s="6" t="s">
        <v>1145</v>
      </c>
      <c r="E334" s="6" t="s">
        <v>1146</v>
      </c>
      <c r="F334" s="6" t="s">
        <v>39</v>
      </c>
      <c r="G334" s="6" t="s">
        <v>39</v>
      </c>
      <c r="H334" s="6" t="s">
        <v>1147</v>
      </c>
      <c r="I334" s="6" t="s">
        <v>152</v>
      </c>
      <c r="J334" s="6" t="s">
        <v>1148</v>
      </c>
      <c r="K334" s="6" t="s">
        <v>1148</v>
      </c>
      <c r="L334" s="6" t="s">
        <v>1149</v>
      </c>
      <c r="M334" s="6" t="s">
        <v>839</v>
      </c>
      <c r="N334" s="6" t="s">
        <v>839</v>
      </c>
      <c r="O334" s="6">
        <v>31</v>
      </c>
      <c r="P334" s="6">
        <v>1</v>
      </c>
      <c r="Q334" s="6">
        <v>13</v>
      </c>
      <c r="R334" s="6">
        <v>23</v>
      </c>
      <c r="S334" s="6" t="s">
        <v>44</v>
      </c>
      <c r="T334" s="6" t="s">
        <v>45</v>
      </c>
      <c r="U334" s="6">
        <v>0</v>
      </c>
      <c r="V334" s="6">
        <v>0</v>
      </c>
      <c r="W334" s="6">
        <v>0</v>
      </c>
      <c r="X334" s="6">
        <v>0</v>
      </c>
      <c r="Y334" s="6">
        <v>0</v>
      </c>
      <c r="Z334" s="6" t="s">
        <v>46</v>
      </c>
      <c r="AA334" s="6">
        <v>0</v>
      </c>
      <c r="AB334" s="6">
        <v>0</v>
      </c>
      <c r="AC334" s="6">
        <v>0</v>
      </c>
      <c r="AD334" s="6">
        <v>0</v>
      </c>
      <c r="AE334" s="6">
        <v>13</v>
      </c>
      <c r="AF334" s="6">
        <v>2</v>
      </c>
      <c r="AG334" s="6" t="s">
        <v>0</v>
      </c>
      <c r="AH334" s="6" t="s">
        <v>0</v>
      </c>
      <c r="AI334" s="6" t="s">
        <v>56</v>
      </c>
    </row>
    <row r="335" ht="92.4" customHeight="1" spans="1:35">
      <c r="A335" s="3" t="str">
        <f>HYPERLINK("https://www.patentics.cn/invokexml.do?sx=showpatent_cn&amp;sf=ShowPatent&amp;spn=CN109754073B_CG&amp;sx=showpatent_cn&amp;sv=0092d6ea","CN109754073B")</f>
        <v>CN109754073B</v>
      </c>
      <c r="B335" s="4" t="s">
        <v>1150</v>
      </c>
      <c r="D335" s="4" t="s">
        <v>1151</v>
      </c>
      <c r="E335" s="4" t="s">
        <v>442</v>
      </c>
      <c r="F335" s="4" t="s">
        <v>39</v>
      </c>
      <c r="G335" s="4" t="s">
        <v>39</v>
      </c>
      <c r="H335" s="4" t="s">
        <v>40</v>
      </c>
      <c r="I335" s="4" t="s">
        <v>40</v>
      </c>
      <c r="J335" s="4" t="s">
        <v>355</v>
      </c>
      <c r="K335" s="4" t="s">
        <v>355</v>
      </c>
      <c r="L335" s="4" t="s">
        <v>751</v>
      </c>
      <c r="M335" s="4" t="s">
        <v>131</v>
      </c>
      <c r="N335" s="4" t="s">
        <v>126</v>
      </c>
      <c r="O335" s="4">
        <v>15</v>
      </c>
      <c r="P335" s="4">
        <v>4</v>
      </c>
      <c r="Q335" s="4">
        <v>11</v>
      </c>
      <c r="R335" s="4">
        <v>22</v>
      </c>
      <c r="S335" s="4" t="s">
        <v>44</v>
      </c>
      <c r="T335" s="4" t="s">
        <v>45</v>
      </c>
      <c r="U335" s="4">
        <v>0</v>
      </c>
      <c r="V335" s="4">
        <v>0</v>
      </c>
      <c r="W335" s="4">
        <v>0</v>
      </c>
      <c r="X335" s="4">
        <v>0</v>
      </c>
      <c r="Y335" s="4">
        <v>0</v>
      </c>
      <c r="Z335" s="4" t="s">
        <v>46</v>
      </c>
      <c r="AA335" s="4">
        <v>0</v>
      </c>
      <c r="AB335" s="4">
        <v>0</v>
      </c>
      <c r="AC335" s="4">
        <v>0</v>
      </c>
      <c r="AD335" s="4">
        <v>0</v>
      </c>
      <c r="AE335" s="4">
        <v>3</v>
      </c>
      <c r="AF335" s="4">
        <v>2</v>
      </c>
      <c r="AG335" s="4" t="s">
        <v>0</v>
      </c>
      <c r="AH335" s="4" t="s">
        <v>0</v>
      </c>
      <c r="AI335" s="4" t="s">
        <v>56</v>
      </c>
    </row>
    <row r="336" ht="92.4" customHeight="1" spans="1:35">
      <c r="A336" s="5" t="str">
        <f>HYPERLINK("https://www.patentics.cn/invokexml.do?sx=showpatent_cn&amp;sf=ShowPatent&amp;spn=CN110059797B_CG&amp;sx=showpatent_cn&amp;sv=965d62ff","CN110059797B")</f>
        <v>CN110059797B</v>
      </c>
      <c r="B336" s="6" t="s">
        <v>1152</v>
      </c>
      <c r="D336" s="6" t="s">
        <v>194</v>
      </c>
      <c r="E336" s="6" t="s">
        <v>1153</v>
      </c>
      <c r="F336" s="6" t="s">
        <v>39</v>
      </c>
      <c r="G336" s="6" t="s">
        <v>39</v>
      </c>
      <c r="H336" s="6" t="s">
        <v>40</v>
      </c>
      <c r="I336" s="6" t="s">
        <v>40</v>
      </c>
      <c r="J336" s="6" t="s">
        <v>1154</v>
      </c>
      <c r="K336" s="6" t="s">
        <v>1154</v>
      </c>
      <c r="L336" s="6" t="s">
        <v>751</v>
      </c>
      <c r="M336" s="6" t="s">
        <v>125</v>
      </c>
      <c r="N336" s="6" t="s">
        <v>126</v>
      </c>
      <c r="O336" s="6">
        <v>20</v>
      </c>
      <c r="P336" s="6">
        <v>7</v>
      </c>
      <c r="Q336" s="6">
        <v>3</v>
      </c>
      <c r="R336" s="6">
        <v>40</v>
      </c>
      <c r="S336" s="6" t="s">
        <v>44</v>
      </c>
      <c r="T336" s="6" t="s">
        <v>45</v>
      </c>
      <c r="U336" s="6">
        <v>0</v>
      </c>
      <c r="V336" s="6">
        <v>0</v>
      </c>
      <c r="W336" s="6">
        <v>0</v>
      </c>
      <c r="X336" s="6">
        <v>0</v>
      </c>
      <c r="Y336" s="6">
        <v>0</v>
      </c>
      <c r="Z336" s="6" t="s">
        <v>46</v>
      </c>
      <c r="AA336" s="6">
        <v>0</v>
      </c>
      <c r="AB336" s="6">
        <v>0</v>
      </c>
      <c r="AC336" s="6">
        <v>0</v>
      </c>
      <c r="AD336" s="6">
        <v>0</v>
      </c>
      <c r="AE336" s="6">
        <v>1</v>
      </c>
      <c r="AF336" s="6">
        <v>1</v>
      </c>
      <c r="AG336" s="6" t="s">
        <v>0</v>
      </c>
      <c r="AH336" s="6" t="s">
        <v>0</v>
      </c>
      <c r="AI336" s="6" t="s">
        <v>56</v>
      </c>
    </row>
    <row r="337" ht="92.4" customHeight="1" spans="1:35">
      <c r="A337" s="3" t="str">
        <f>HYPERLINK("https://www.patentics.cn/invokexml.do?sx=showpatent_cn&amp;sf=ShowPatent&amp;spn=CN109492241B_CG&amp;sx=showpatent_cn&amp;sv=d035f033","CN109492241B")</f>
        <v>CN109492241B</v>
      </c>
      <c r="B337" s="4" t="s">
        <v>1155</v>
      </c>
      <c r="D337" s="4" t="s">
        <v>490</v>
      </c>
      <c r="E337" s="4" t="s">
        <v>491</v>
      </c>
      <c r="F337" s="4" t="s">
        <v>39</v>
      </c>
      <c r="G337" s="4" t="s">
        <v>39</v>
      </c>
      <c r="H337" s="4" t="s">
        <v>40</v>
      </c>
      <c r="I337" s="4" t="s">
        <v>40</v>
      </c>
      <c r="J337" s="4" t="s">
        <v>492</v>
      </c>
      <c r="K337" s="4" t="s">
        <v>492</v>
      </c>
      <c r="L337" s="4" t="s">
        <v>751</v>
      </c>
      <c r="M337" s="4" t="s">
        <v>1156</v>
      </c>
      <c r="N337" s="4" t="s">
        <v>1157</v>
      </c>
      <c r="O337" s="4">
        <v>13</v>
      </c>
      <c r="P337" s="4">
        <v>4</v>
      </c>
      <c r="Q337" s="4">
        <v>9</v>
      </c>
      <c r="R337" s="4">
        <v>14</v>
      </c>
      <c r="S337" s="4" t="s">
        <v>44</v>
      </c>
      <c r="T337" s="4" t="s">
        <v>45</v>
      </c>
      <c r="U337" s="4">
        <v>0</v>
      </c>
      <c r="V337" s="4">
        <v>0</v>
      </c>
      <c r="W337" s="4">
        <v>0</v>
      </c>
      <c r="X337" s="4">
        <v>0</v>
      </c>
      <c r="Y337" s="4">
        <v>0</v>
      </c>
      <c r="Z337" s="4" t="s">
        <v>46</v>
      </c>
      <c r="AA337" s="4">
        <v>0</v>
      </c>
      <c r="AB337" s="4">
        <v>0</v>
      </c>
      <c r="AC337" s="4">
        <v>0</v>
      </c>
      <c r="AD337" s="4">
        <v>0</v>
      </c>
      <c r="AE337" s="4">
        <v>8</v>
      </c>
      <c r="AF337" s="4">
        <v>7</v>
      </c>
      <c r="AG337" s="4" t="s">
        <v>0</v>
      </c>
      <c r="AH337" s="4" t="s">
        <v>0</v>
      </c>
      <c r="AI337" s="4" t="s">
        <v>56</v>
      </c>
    </row>
    <row r="338" ht="92.4" customHeight="1" spans="1:35">
      <c r="A338" s="5" t="str">
        <f>HYPERLINK("https://www.patentics.cn/invokexml.do?sx=showpatent_cn&amp;sf=ShowPatent&amp;spn=CN110190843B_CG&amp;sx=showpatent_cn&amp;sv=21917aab","CN110190843B")</f>
        <v>CN110190843B</v>
      </c>
      <c r="B338" s="6" t="s">
        <v>1158</v>
      </c>
      <c r="D338" s="6" t="s">
        <v>1159</v>
      </c>
      <c r="E338" s="6" t="s">
        <v>1160</v>
      </c>
      <c r="F338" s="6" t="s">
        <v>39</v>
      </c>
      <c r="G338" s="6" t="s">
        <v>39</v>
      </c>
      <c r="H338" s="6" t="s">
        <v>40</v>
      </c>
      <c r="I338" s="6" t="s">
        <v>40</v>
      </c>
      <c r="J338" s="6" t="s">
        <v>1161</v>
      </c>
      <c r="K338" s="6" t="s">
        <v>1161</v>
      </c>
      <c r="L338" s="6" t="s">
        <v>751</v>
      </c>
      <c r="M338" s="6" t="s">
        <v>1162</v>
      </c>
      <c r="N338" s="6" t="s">
        <v>1163</v>
      </c>
      <c r="O338" s="6">
        <v>13</v>
      </c>
      <c r="P338" s="6">
        <v>6</v>
      </c>
      <c r="Q338" s="6">
        <v>0</v>
      </c>
      <c r="R338" s="6">
        <v>9</v>
      </c>
      <c r="S338" s="6" t="s">
        <v>44</v>
      </c>
      <c r="T338" s="6" t="s">
        <v>45</v>
      </c>
      <c r="U338" s="6">
        <v>0</v>
      </c>
      <c r="V338" s="6">
        <v>0</v>
      </c>
      <c r="W338" s="6">
        <v>0</v>
      </c>
      <c r="X338" s="6">
        <v>0</v>
      </c>
      <c r="Y338" s="6">
        <v>0</v>
      </c>
      <c r="Z338" s="6" t="s">
        <v>46</v>
      </c>
      <c r="AA338" s="6">
        <v>0</v>
      </c>
      <c r="AB338" s="6">
        <v>0</v>
      </c>
      <c r="AC338" s="6">
        <v>0</v>
      </c>
      <c r="AD338" s="6">
        <v>0</v>
      </c>
      <c r="AE338" s="6">
        <v>3</v>
      </c>
      <c r="AF338" s="6">
        <v>3</v>
      </c>
      <c r="AG338" s="6" t="s">
        <v>0</v>
      </c>
      <c r="AH338" s="6" t="s">
        <v>0</v>
      </c>
      <c r="AI338" s="6" t="s">
        <v>56</v>
      </c>
    </row>
    <row r="339" ht="92.4" customHeight="1" spans="1:35">
      <c r="A339" s="3" t="str">
        <f>HYPERLINK("https://www.patentics.cn/invokexml.do?sx=showpatent_cn&amp;sf=ShowPatent&amp;spn=CN109992461B_CG&amp;sx=showpatent_cn&amp;sv=9be495cc","CN109992461B")</f>
        <v>CN109992461B</v>
      </c>
      <c r="B339" s="4" t="s">
        <v>1164</v>
      </c>
      <c r="D339" s="4" t="s">
        <v>1165</v>
      </c>
      <c r="E339" s="4" t="s">
        <v>1166</v>
      </c>
      <c r="F339" s="4" t="s">
        <v>39</v>
      </c>
      <c r="G339" s="4" t="s">
        <v>39</v>
      </c>
      <c r="H339" s="4" t="s">
        <v>40</v>
      </c>
      <c r="I339" s="4" t="s">
        <v>40</v>
      </c>
      <c r="J339" s="4" t="s">
        <v>399</v>
      </c>
      <c r="K339" s="4" t="s">
        <v>399</v>
      </c>
      <c r="L339" s="4" t="s">
        <v>751</v>
      </c>
      <c r="M339" s="4" t="s">
        <v>1167</v>
      </c>
      <c r="N339" s="4" t="s">
        <v>1168</v>
      </c>
      <c r="O339" s="4">
        <v>22</v>
      </c>
      <c r="P339" s="4">
        <v>11</v>
      </c>
      <c r="Q339" s="4">
        <v>14</v>
      </c>
      <c r="R339" s="4">
        <v>15</v>
      </c>
      <c r="S339" s="4" t="s">
        <v>44</v>
      </c>
      <c r="T339" s="4" t="s">
        <v>45</v>
      </c>
      <c r="U339" s="4">
        <v>0</v>
      </c>
      <c r="V339" s="4">
        <v>0</v>
      </c>
      <c r="W339" s="4">
        <v>0</v>
      </c>
      <c r="X339" s="4">
        <v>0</v>
      </c>
      <c r="Y339" s="4">
        <v>0</v>
      </c>
      <c r="Z339" s="4" t="s">
        <v>46</v>
      </c>
      <c r="AA339" s="4">
        <v>0</v>
      </c>
      <c r="AB339" s="4">
        <v>0</v>
      </c>
      <c r="AC339" s="4">
        <v>0</v>
      </c>
      <c r="AD339" s="4">
        <v>0</v>
      </c>
      <c r="AE339" s="4">
        <v>1</v>
      </c>
      <c r="AF339" s="4">
        <v>1</v>
      </c>
      <c r="AG339" s="4" t="s">
        <v>0</v>
      </c>
      <c r="AH339" s="4" t="s">
        <v>0</v>
      </c>
      <c r="AI339" s="4" t="s">
        <v>56</v>
      </c>
    </row>
    <row r="340" ht="92.4" customHeight="1" spans="1:35">
      <c r="A340" s="5" t="str">
        <f>HYPERLINK("https://www.patentics.cn/invokexml.do?sx=showpatent_cn&amp;sf=ShowPatent&amp;spn=CN109902811B_CG&amp;sx=showpatent_cn&amp;sv=39e75a62","CN109902811B")</f>
        <v>CN109902811B</v>
      </c>
      <c r="B340" s="6" t="s">
        <v>1169</v>
      </c>
      <c r="D340" s="6" t="s">
        <v>327</v>
      </c>
      <c r="E340" s="6" t="s">
        <v>1086</v>
      </c>
      <c r="F340" s="6" t="s">
        <v>39</v>
      </c>
      <c r="G340" s="6" t="s">
        <v>39</v>
      </c>
      <c r="H340" s="6" t="s">
        <v>40</v>
      </c>
      <c r="I340" s="6" t="s">
        <v>40</v>
      </c>
      <c r="J340" s="6" t="s">
        <v>329</v>
      </c>
      <c r="K340" s="6" t="s">
        <v>329</v>
      </c>
      <c r="L340" s="6" t="s">
        <v>751</v>
      </c>
      <c r="M340" s="6" t="s">
        <v>346</v>
      </c>
      <c r="N340" s="6" t="s">
        <v>346</v>
      </c>
      <c r="O340" s="6">
        <v>41</v>
      </c>
      <c r="P340" s="6">
        <v>7</v>
      </c>
      <c r="Q340" s="6">
        <v>11</v>
      </c>
      <c r="R340" s="6">
        <v>26</v>
      </c>
      <c r="S340" s="6" t="s">
        <v>44</v>
      </c>
      <c r="T340" s="6" t="s">
        <v>45</v>
      </c>
      <c r="U340" s="6">
        <v>0</v>
      </c>
      <c r="V340" s="6">
        <v>0</v>
      </c>
      <c r="W340" s="6">
        <v>0</v>
      </c>
      <c r="X340" s="6">
        <v>0</v>
      </c>
      <c r="Y340" s="6">
        <v>0</v>
      </c>
      <c r="Z340" s="6" t="s">
        <v>46</v>
      </c>
      <c r="AA340" s="6">
        <v>0</v>
      </c>
      <c r="AB340" s="6">
        <v>0</v>
      </c>
      <c r="AC340" s="6">
        <v>0</v>
      </c>
      <c r="AD340" s="6">
        <v>0</v>
      </c>
      <c r="AE340" s="6">
        <v>26</v>
      </c>
      <c r="AF340" s="6">
        <v>5</v>
      </c>
      <c r="AG340" s="6" t="s">
        <v>0</v>
      </c>
      <c r="AH340" s="6" t="s">
        <v>0</v>
      </c>
      <c r="AI340" s="6" t="s">
        <v>56</v>
      </c>
    </row>
    <row r="341" ht="92.4" customHeight="1" spans="1:35">
      <c r="A341" s="3" t="str">
        <f>HYPERLINK("https://www.patentics.cn/invokexml.do?sx=showpatent_cn&amp;sf=ShowPatent&amp;spn=CN109711367B_CG&amp;sx=showpatent_cn&amp;sv=22e0029a","CN109711367B")</f>
        <v>CN109711367B</v>
      </c>
      <c r="B341" s="4" t="s">
        <v>1170</v>
      </c>
      <c r="D341" s="4" t="s">
        <v>173</v>
      </c>
      <c r="E341" s="4" t="s">
        <v>416</v>
      </c>
      <c r="F341" s="4" t="s">
        <v>39</v>
      </c>
      <c r="G341" s="4" t="s">
        <v>39</v>
      </c>
      <c r="H341" s="4" t="s">
        <v>40</v>
      </c>
      <c r="I341" s="4" t="s">
        <v>40</v>
      </c>
      <c r="J341" s="4" t="s">
        <v>355</v>
      </c>
      <c r="K341" s="4" t="s">
        <v>355</v>
      </c>
      <c r="L341" s="4" t="s">
        <v>756</v>
      </c>
      <c r="M341" s="4" t="s">
        <v>1171</v>
      </c>
      <c r="N341" s="4" t="s">
        <v>308</v>
      </c>
      <c r="O341" s="4">
        <v>21</v>
      </c>
      <c r="P341" s="4">
        <v>9</v>
      </c>
      <c r="Q341" s="4">
        <v>7</v>
      </c>
      <c r="R341" s="4">
        <v>31</v>
      </c>
      <c r="S341" s="4" t="s">
        <v>44</v>
      </c>
      <c r="T341" s="4" t="s">
        <v>45</v>
      </c>
      <c r="U341" s="4">
        <v>0</v>
      </c>
      <c r="V341" s="4">
        <v>0</v>
      </c>
      <c r="W341" s="4">
        <v>0</v>
      </c>
      <c r="X341" s="4">
        <v>0</v>
      </c>
      <c r="Y341" s="4">
        <v>0</v>
      </c>
      <c r="Z341" s="4" t="s">
        <v>46</v>
      </c>
      <c r="AA341" s="4">
        <v>0</v>
      </c>
      <c r="AB341" s="4">
        <v>0</v>
      </c>
      <c r="AC341" s="4">
        <v>0</v>
      </c>
      <c r="AD341" s="4">
        <v>0</v>
      </c>
      <c r="AE341" s="4">
        <v>1</v>
      </c>
      <c r="AF341" s="4">
        <v>1</v>
      </c>
      <c r="AG341" s="4" t="s">
        <v>0</v>
      </c>
      <c r="AH341" s="4" t="s">
        <v>0</v>
      </c>
      <c r="AI341" s="4" t="s">
        <v>56</v>
      </c>
    </row>
    <row r="342" ht="92.4" customHeight="1" spans="1:35">
      <c r="A342" s="5" t="str">
        <f>HYPERLINK("https://www.patentics.cn/invokexml.do?sx=showpatent_cn&amp;sf=ShowPatent&amp;spn=CN108320018B_CG&amp;sx=showpatent_cn&amp;sv=df3cdf9b","CN108320018B")</f>
        <v>CN108320018B</v>
      </c>
      <c r="B342" s="6" t="s">
        <v>1172</v>
      </c>
      <c r="D342" s="6" t="s">
        <v>555</v>
      </c>
      <c r="E342" s="6" t="s">
        <v>580</v>
      </c>
      <c r="F342" s="6" t="s">
        <v>557</v>
      </c>
      <c r="G342" s="6" t="s">
        <v>558</v>
      </c>
      <c r="H342" s="6" t="s">
        <v>40</v>
      </c>
      <c r="I342" s="6" t="s">
        <v>40</v>
      </c>
      <c r="J342" s="6" t="s">
        <v>559</v>
      </c>
      <c r="K342" s="6" t="s">
        <v>560</v>
      </c>
      <c r="L342" s="6" t="s">
        <v>756</v>
      </c>
      <c r="M342" s="6" t="s">
        <v>258</v>
      </c>
      <c r="N342" s="6" t="s">
        <v>138</v>
      </c>
      <c r="O342" s="6">
        <v>14</v>
      </c>
      <c r="P342" s="6">
        <v>4</v>
      </c>
      <c r="Q342" s="6">
        <v>5</v>
      </c>
      <c r="R342" s="6">
        <v>34</v>
      </c>
      <c r="S342" s="6" t="s">
        <v>44</v>
      </c>
      <c r="T342" s="6" t="s">
        <v>45</v>
      </c>
      <c r="U342" s="6">
        <v>0</v>
      </c>
      <c r="V342" s="6">
        <v>0</v>
      </c>
      <c r="W342" s="6">
        <v>0</v>
      </c>
      <c r="X342" s="6">
        <v>0</v>
      </c>
      <c r="Y342" s="6">
        <v>0</v>
      </c>
      <c r="Z342" s="6" t="s">
        <v>46</v>
      </c>
      <c r="AA342" s="6">
        <v>0</v>
      </c>
      <c r="AB342" s="6">
        <v>0</v>
      </c>
      <c r="AC342" s="6">
        <v>0</v>
      </c>
      <c r="AD342" s="6">
        <v>0</v>
      </c>
      <c r="AE342" s="6">
        <v>8</v>
      </c>
      <c r="AF342" s="6">
        <v>4</v>
      </c>
      <c r="AG342" s="6" t="s">
        <v>0</v>
      </c>
      <c r="AH342" s="6" t="s">
        <v>0</v>
      </c>
      <c r="AI342" s="6" t="s">
        <v>56</v>
      </c>
    </row>
    <row r="343" ht="92.4" customHeight="1" spans="1:35">
      <c r="A343" s="3" t="str">
        <f>HYPERLINK("https://www.patentics.cn/invokexml.do?sx=showpatent_cn&amp;sf=ShowPatent&amp;spn=CN109871941B_CG&amp;sx=showpatent_cn&amp;sv=169d4705","CN109871941B")</f>
        <v>CN109871941B</v>
      </c>
      <c r="B343" s="4" t="s">
        <v>1173</v>
      </c>
      <c r="D343" s="4" t="s">
        <v>348</v>
      </c>
      <c r="E343" s="4" t="s">
        <v>1174</v>
      </c>
      <c r="F343" s="4" t="s">
        <v>39</v>
      </c>
      <c r="G343" s="4" t="s">
        <v>39</v>
      </c>
      <c r="H343" s="4" t="s">
        <v>40</v>
      </c>
      <c r="I343" s="4" t="s">
        <v>40</v>
      </c>
      <c r="J343" s="4" t="s">
        <v>1175</v>
      </c>
      <c r="K343" s="4" t="s">
        <v>1175</v>
      </c>
      <c r="L343" s="4" t="s">
        <v>782</v>
      </c>
      <c r="M343" s="4" t="s">
        <v>131</v>
      </c>
      <c r="N343" s="4" t="s">
        <v>126</v>
      </c>
      <c r="O343" s="4">
        <v>28</v>
      </c>
      <c r="P343" s="4">
        <v>6</v>
      </c>
      <c r="Q343" s="4">
        <v>12</v>
      </c>
      <c r="R343" s="4">
        <v>14</v>
      </c>
      <c r="S343" s="4" t="s">
        <v>44</v>
      </c>
      <c r="T343" s="4" t="s">
        <v>45</v>
      </c>
      <c r="U343" s="4">
        <v>0</v>
      </c>
      <c r="V343" s="4">
        <v>0</v>
      </c>
      <c r="W343" s="4">
        <v>0</v>
      </c>
      <c r="X343" s="4">
        <v>0</v>
      </c>
      <c r="Y343" s="4">
        <v>0</v>
      </c>
      <c r="Z343" s="4" t="s">
        <v>46</v>
      </c>
      <c r="AA343" s="4">
        <v>0</v>
      </c>
      <c r="AB343" s="4">
        <v>0</v>
      </c>
      <c r="AC343" s="4">
        <v>0</v>
      </c>
      <c r="AD343" s="4">
        <v>0</v>
      </c>
      <c r="AE343" s="4">
        <v>2</v>
      </c>
      <c r="AF343" s="4">
        <v>2</v>
      </c>
      <c r="AG343" s="4" t="s">
        <v>0</v>
      </c>
      <c r="AH343" s="4" t="s">
        <v>0</v>
      </c>
      <c r="AI343" s="4" t="s">
        <v>56</v>
      </c>
    </row>
    <row r="344" ht="92.4" customHeight="1" spans="1:35">
      <c r="A344" s="5" t="str">
        <f>HYPERLINK("https://www.patentics.cn/invokexml.do?sx=showpatent_cn&amp;sf=ShowPatent&amp;spn=CN107886166B_CG&amp;sx=showpatent_cn&amp;sv=56f7538b","CN107886166B")</f>
        <v>CN107886166B</v>
      </c>
      <c r="B344" s="6" t="s">
        <v>1176</v>
      </c>
      <c r="D344" s="6" t="s">
        <v>1177</v>
      </c>
      <c r="E344" s="6" t="s">
        <v>1178</v>
      </c>
      <c r="F344" s="6" t="s">
        <v>39</v>
      </c>
      <c r="G344" s="6" t="s">
        <v>39</v>
      </c>
      <c r="H344" s="6" t="s">
        <v>974</v>
      </c>
      <c r="I344" s="6" t="s">
        <v>223</v>
      </c>
      <c r="J344" s="6" t="s">
        <v>1179</v>
      </c>
      <c r="K344" s="6" t="s">
        <v>1179</v>
      </c>
      <c r="L344" s="6" t="s">
        <v>782</v>
      </c>
      <c r="M344" s="6" t="s">
        <v>1180</v>
      </c>
      <c r="N344" s="6" t="s">
        <v>138</v>
      </c>
      <c r="O344" s="6">
        <v>7</v>
      </c>
      <c r="P344" s="6">
        <v>2</v>
      </c>
      <c r="Q344" s="6">
        <v>4</v>
      </c>
      <c r="R344" s="6">
        <v>34</v>
      </c>
      <c r="S344" s="6" t="s">
        <v>44</v>
      </c>
      <c r="T344" s="6" t="s">
        <v>45</v>
      </c>
      <c r="U344" s="6">
        <v>0</v>
      </c>
      <c r="V344" s="6">
        <v>0</v>
      </c>
      <c r="W344" s="6">
        <v>0</v>
      </c>
      <c r="X344" s="6">
        <v>0</v>
      </c>
      <c r="Y344" s="6">
        <v>0</v>
      </c>
      <c r="Z344" s="6" t="s">
        <v>46</v>
      </c>
      <c r="AA344" s="6">
        <v>0</v>
      </c>
      <c r="AB344" s="6">
        <v>0</v>
      </c>
      <c r="AC344" s="6">
        <v>0</v>
      </c>
      <c r="AD344" s="6">
        <v>0</v>
      </c>
      <c r="AE344" s="6">
        <v>1</v>
      </c>
      <c r="AF344" s="6">
        <v>1</v>
      </c>
      <c r="AG344" s="6" t="s">
        <v>0</v>
      </c>
      <c r="AH344" s="6" t="s">
        <v>0</v>
      </c>
      <c r="AI344" s="6" t="s">
        <v>56</v>
      </c>
    </row>
    <row r="345" ht="92.4" customHeight="1" spans="1:35">
      <c r="A345" s="3" t="str">
        <f>HYPERLINK("https://www.patentics.cn/invokexml.do?sx=showpatent_cn&amp;sf=ShowPatent&amp;spn=CN110147873B_CG&amp;sx=showpatent_cn&amp;sv=f96411bc","CN110147873B")</f>
        <v>CN110147873B</v>
      </c>
      <c r="B345" s="4" t="s">
        <v>1181</v>
      </c>
      <c r="D345" s="4" t="s">
        <v>1182</v>
      </c>
      <c r="E345" s="4" t="s">
        <v>1183</v>
      </c>
      <c r="F345" s="4" t="s">
        <v>39</v>
      </c>
      <c r="G345" s="4" t="s">
        <v>39</v>
      </c>
      <c r="H345" s="4" t="s">
        <v>40</v>
      </c>
      <c r="I345" s="4" t="s">
        <v>40</v>
      </c>
      <c r="J345" s="4" t="s">
        <v>0</v>
      </c>
      <c r="K345" s="4" t="s">
        <v>1016</v>
      </c>
      <c r="L345" s="4" t="s">
        <v>788</v>
      </c>
      <c r="M345" s="4" t="s">
        <v>235</v>
      </c>
      <c r="N345" s="4" t="s">
        <v>126</v>
      </c>
      <c r="O345" s="4">
        <v>20</v>
      </c>
      <c r="P345" s="4">
        <v>4</v>
      </c>
      <c r="Q345" s="4">
        <v>8</v>
      </c>
      <c r="R345" s="4">
        <v>18</v>
      </c>
      <c r="S345" s="4" t="s">
        <v>44</v>
      </c>
      <c r="T345" s="4" t="s">
        <v>45</v>
      </c>
      <c r="U345" s="4">
        <v>0</v>
      </c>
      <c r="V345" s="4">
        <v>0</v>
      </c>
      <c r="W345" s="4">
        <v>0</v>
      </c>
      <c r="X345" s="4">
        <v>0</v>
      </c>
      <c r="Y345" s="4">
        <v>0</v>
      </c>
      <c r="Z345" s="4" t="s">
        <v>46</v>
      </c>
      <c r="AA345" s="4">
        <v>0</v>
      </c>
      <c r="AB345" s="4">
        <v>0</v>
      </c>
      <c r="AC345" s="4">
        <v>0</v>
      </c>
      <c r="AD345" s="4">
        <v>0</v>
      </c>
      <c r="AE345" s="4">
        <v>0</v>
      </c>
      <c r="AF345" s="4">
        <v>0</v>
      </c>
      <c r="AG345" s="4" t="s">
        <v>0</v>
      </c>
      <c r="AH345" s="4" t="s">
        <v>0</v>
      </c>
      <c r="AI345" s="4" t="s">
        <v>56</v>
      </c>
    </row>
    <row r="346" ht="92.4" customHeight="1" spans="1:35">
      <c r="A346" s="5" t="str">
        <f>HYPERLINK("https://www.patentics.cn/invokexml.do?sx=showpatent_cn&amp;sf=ShowPatent&amp;spn=CN109960673B_CG&amp;sx=showpatent_cn&amp;sv=7b4b47b2","CN109960673B")</f>
        <v>CN109960673B</v>
      </c>
      <c r="B346" s="6" t="s">
        <v>1184</v>
      </c>
      <c r="D346" s="6" t="s">
        <v>523</v>
      </c>
      <c r="E346" s="6" t="s">
        <v>565</v>
      </c>
      <c r="F346" s="6" t="s">
        <v>39</v>
      </c>
      <c r="G346" s="6" t="s">
        <v>39</v>
      </c>
      <c r="H346" s="6" t="s">
        <v>40</v>
      </c>
      <c r="I346" s="6" t="s">
        <v>40</v>
      </c>
      <c r="J346" s="6" t="s">
        <v>525</v>
      </c>
      <c r="K346" s="6" t="s">
        <v>525</v>
      </c>
      <c r="L346" s="6" t="s">
        <v>788</v>
      </c>
      <c r="M346" s="6" t="s">
        <v>1185</v>
      </c>
      <c r="N346" s="6" t="s">
        <v>1185</v>
      </c>
      <c r="O346" s="6">
        <v>17</v>
      </c>
      <c r="P346" s="6">
        <v>6</v>
      </c>
      <c r="Q346" s="6">
        <v>2</v>
      </c>
      <c r="R346" s="6">
        <v>18</v>
      </c>
      <c r="S346" s="6" t="s">
        <v>44</v>
      </c>
      <c r="T346" s="6" t="s">
        <v>45</v>
      </c>
      <c r="U346" s="6">
        <v>0</v>
      </c>
      <c r="V346" s="6">
        <v>0</v>
      </c>
      <c r="W346" s="6">
        <v>0</v>
      </c>
      <c r="X346" s="6">
        <v>0</v>
      </c>
      <c r="Y346" s="6">
        <v>0</v>
      </c>
      <c r="Z346" s="6" t="s">
        <v>46</v>
      </c>
      <c r="AA346" s="6">
        <v>0</v>
      </c>
      <c r="AB346" s="6">
        <v>0</v>
      </c>
      <c r="AC346" s="6">
        <v>0</v>
      </c>
      <c r="AD346" s="6">
        <v>0</v>
      </c>
      <c r="AE346" s="6">
        <v>34</v>
      </c>
      <c r="AF346" s="6">
        <v>4</v>
      </c>
      <c r="AG346" s="6" t="s">
        <v>0</v>
      </c>
      <c r="AH346" s="6" t="s">
        <v>0</v>
      </c>
      <c r="AI346" s="6" t="s">
        <v>56</v>
      </c>
    </row>
    <row r="347" ht="92.4" customHeight="1" spans="1:35">
      <c r="A347" s="3" t="str">
        <f>HYPERLINK("https://www.patentics.cn/invokexml.do?sx=showpatent_cn&amp;sf=ShowPatent&amp;spn=CN109993285B_CG&amp;sx=showpatent_cn&amp;sv=59a33fd9","CN109993285B")</f>
        <v>CN109993285B</v>
      </c>
      <c r="B347" s="4" t="s">
        <v>1186</v>
      </c>
      <c r="D347" s="4" t="s">
        <v>461</v>
      </c>
      <c r="E347" s="4" t="s">
        <v>472</v>
      </c>
      <c r="F347" s="4" t="s">
        <v>39</v>
      </c>
      <c r="G347" s="4" t="s">
        <v>39</v>
      </c>
      <c r="H347" s="4" t="s">
        <v>463</v>
      </c>
      <c r="I347" s="4" t="s">
        <v>217</v>
      </c>
      <c r="J347" s="4" t="s">
        <v>144</v>
      </c>
      <c r="K347" s="4" t="s">
        <v>144</v>
      </c>
      <c r="L347" s="4" t="s">
        <v>806</v>
      </c>
      <c r="M347" s="4" t="s">
        <v>346</v>
      </c>
      <c r="N347" s="4" t="s">
        <v>346</v>
      </c>
      <c r="O347" s="4">
        <v>14</v>
      </c>
      <c r="P347" s="4">
        <v>2</v>
      </c>
      <c r="Q347" s="4">
        <v>7</v>
      </c>
      <c r="R347" s="4">
        <v>36</v>
      </c>
      <c r="S347" s="4" t="s">
        <v>44</v>
      </c>
      <c r="T347" s="4" t="s">
        <v>45</v>
      </c>
      <c r="U347" s="4">
        <v>0</v>
      </c>
      <c r="V347" s="4">
        <v>0</v>
      </c>
      <c r="W347" s="4">
        <v>0</v>
      </c>
      <c r="X347" s="4">
        <v>0</v>
      </c>
      <c r="Y347" s="4">
        <v>0</v>
      </c>
      <c r="Z347" s="4" t="s">
        <v>46</v>
      </c>
      <c r="AA347" s="4">
        <v>0</v>
      </c>
      <c r="AB347" s="4">
        <v>0</v>
      </c>
      <c r="AC347" s="4">
        <v>0</v>
      </c>
      <c r="AD347" s="4">
        <v>0</v>
      </c>
      <c r="AE347" s="4">
        <v>14</v>
      </c>
      <c r="AF347" s="4">
        <v>5</v>
      </c>
      <c r="AG347" s="4" t="s">
        <v>0</v>
      </c>
      <c r="AH347" s="4" t="s">
        <v>0</v>
      </c>
      <c r="AI347" s="4" t="s">
        <v>56</v>
      </c>
    </row>
    <row r="348" ht="92.4" customHeight="1" spans="1:35">
      <c r="A348" s="5" t="str">
        <f>HYPERLINK("https://www.patentics.cn/invokexml.do?sx=showpatent_cn&amp;sf=ShowPatent&amp;spn=CN109740746B_CG&amp;sx=showpatent_cn&amp;sv=a0965602","CN109740746B")</f>
        <v>CN109740746B</v>
      </c>
      <c r="B348" s="6" t="s">
        <v>1187</v>
      </c>
      <c r="D348" s="6" t="s">
        <v>173</v>
      </c>
      <c r="E348" s="6" t="s">
        <v>416</v>
      </c>
      <c r="F348" s="6" t="s">
        <v>39</v>
      </c>
      <c r="G348" s="6" t="s">
        <v>39</v>
      </c>
      <c r="H348" s="6" t="s">
        <v>40</v>
      </c>
      <c r="I348" s="6" t="s">
        <v>40</v>
      </c>
      <c r="J348" s="6" t="s">
        <v>355</v>
      </c>
      <c r="K348" s="6" t="s">
        <v>355</v>
      </c>
      <c r="L348" s="6" t="s">
        <v>1188</v>
      </c>
      <c r="M348" s="6" t="s">
        <v>1189</v>
      </c>
      <c r="N348" s="6" t="s">
        <v>138</v>
      </c>
      <c r="O348" s="6">
        <v>32</v>
      </c>
      <c r="P348" s="6">
        <v>9</v>
      </c>
      <c r="Q348" s="6">
        <v>12</v>
      </c>
      <c r="R348" s="6">
        <v>15</v>
      </c>
      <c r="S348" s="6" t="s">
        <v>44</v>
      </c>
      <c r="T348" s="6" t="s">
        <v>45</v>
      </c>
      <c r="U348" s="6">
        <v>0</v>
      </c>
      <c r="V348" s="6">
        <v>0</v>
      </c>
      <c r="W348" s="6">
        <v>0</v>
      </c>
      <c r="X348" s="6">
        <v>0</v>
      </c>
      <c r="Y348" s="6">
        <v>0</v>
      </c>
      <c r="Z348" s="6" t="s">
        <v>46</v>
      </c>
      <c r="AA348" s="6">
        <v>0</v>
      </c>
      <c r="AB348" s="6">
        <v>0</v>
      </c>
      <c r="AC348" s="6">
        <v>0</v>
      </c>
      <c r="AD348" s="6">
        <v>0</v>
      </c>
      <c r="AE348" s="6">
        <v>1</v>
      </c>
      <c r="AF348" s="6">
        <v>1</v>
      </c>
      <c r="AG348" s="6" t="s">
        <v>0</v>
      </c>
      <c r="AH348" s="6" t="s">
        <v>0</v>
      </c>
      <c r="AI348" s="6" t="s">
        <v>56</v>
      </c>
    </row>
    <row r="349" ht="92.4" customHeight="1" spans="1:35">
      <c r="A349" s="3" t="str">
        <f>HYPERLINK("https://www.patentics.cn/invokexml.do?sx=showpatent_cn&amp;sf=ShowPatent&amp;spn=CN108108190B_CG&amp;sx=showpatent_cn&amp;sv=2e905ce4","CN108108190B")</f>
        <v>CN108108190B</v>
      </c>
      <c r="B349" s="4" t="s">
        <v>1190</v>
      </c>
      <c r="D349" s="4" t="s">
        <v>841</v>
      </c>
      <c r="E349" s="4" t="s">
        <v>842</v>
      </c>
      <c r="F349" s="4" t="s">
        <v>39</v>
      </c>
      <c r="G349" s="4" t="s">
        <v>39</v>
      </c>
      <c r="H349" s="4" t="s">
        <v>843</v>
      </c>
      <c r="I349" s="4" t="s">
        <v>844</v>
      </c>
      <c r="J349" s="4" t="s">
        <v>845</v>
      </c>
      <c r="K349" s="4" t="s">
        <v>845</v>
      </c>
      <c r="L349" s="4" t="s">
        <v>1191</v>
      </c>
      <c r="M349" s="4" t="s">
        <v>485</v>
      </c>
      <c r="N349" s="4" t="s">
        <v>485</v>
      </c>
      <c r="O349" s="4">
        <v>9</v>
      </c>
      <c r="P349" s="4">
        <v>5</v>
      </c>
      <c r="Q349" s="4">
        <v>5</v>
      </c>
      <c r="R349" s="4">
        <v>29</v>
      </c>
      <c r="S349" s="4" t="s">
        <v>44</v>
      </c>
      <c r="T349" s="4" t="s">
        <v>45</v>
      </c>
      <c r="U349" s="4">
        <v>0</v>
      </c>
      <c r="V349" s="4">
        <v>0</v>
      </c>
      <c r="W349" s="4">
        <v>0</v>
      </c>
      <c r="X349" s="4">
        <v>0</v>
      </c>
      <c r="Y349" s="4">
        <v>0</v>
      </c>
      <c r="Z349" s="4" t="s">
        <v>46</v>
      </c>
      <c r="AA349" s="4">
        <v>0</v>
      </c>
      <c r="AB349" s="4">
        <v>0</v>
      </c>
      <c r="AC349" s="4">
        <v>0</v>
      </c>
      <c r="AD349" s="4">
        <v>0</v>
      </c>
      <c r="AE349" s="4">
        <v>1</v>
      </c>
      <c r="AF349" s="4">
        <v>1</v>
      </c>
      <c r="AG349" s="4" t="s">
        <v>0</v>
      </c>
      <c r="AH349" s="4" t="s">
        <v>0</v>
      </c>
      <c r="AI349" s="4" t="s">
        <v>56</v>
      </c>
    </row>
    <row r="350" ht="92.4" customHeight="1" spans="1:35">
      <c r="A350" s="5" t="str">
        <f>HYPERLINK("https://www.patentics.cn/invokexml.do?sx=showpatent_cn&amp;sf=ShowPatent&amp;spn=CN109753319B_CG&amp;sx=showpatent_cn&amp;sv=4b03e8b8","CN109753319B")</f>
        <v>CN109753319B</v>
      </c>
      <c r="B350" s="6" t="s">
        <v>1192</v>
      </c>
      <c r="D350" s="6" t="s">
        <v>1193</v>
      </c>
      <c r="E350" s="6" t="s">
        <v>1194</v>
      </c>
      <c r="F350" s="6" t="s">
        <v>39</v>
      </c>
      <c r="G350" s="6" t="s">
        <v>39</v>
      </c>
      <c r="H350" s="6" t="s">
        <v>40</v>
      </c>
      <c r="I350" s="6" t="s">
        <v>40</v>
      </c>
      <c r="J350" s="6" t="s">
        <v>1195</v>
      </c>
      <c r="K350" s="6" t="s">
        <v>1195</v>
      </c>
      <c r="L350" s="6" t="s">
        <v>1196</v>
      </c>
      <c r="M350" s="6" t="s">
        <v>832</v>
      </c>
      <c r="N350" s="6" t="s">
        <v>832</v>
      </c>
      <c r="O350" s="6">
        <v>22</v>
      </c>
      <c r="P350" s="6">
        <v>7</v>
      </c>
      <c r="Q350" s="6">
        <v>9</v>
      </c>
      <c r="R350" s="6">
        <v>18</v>
      </c>
      <c r="S350" s="6" t="s">
        <v>44</v>
      </c>
      <c r="T350" s="6" t="s">
        <v>45</v>
      </c>
      <c r="U350" s="6">
        <v>0</v>
      </c>
      <c r="V350" s="6">
        <v>0</v>
      </c>
      <c r="W350" s="6">
        <v>0</v>
      </c>
      <c r="X350" s="6">
        <v>0</v>
      </c>
      <c r="Y350" s="6">
        <v>0</v>
      </c>
      <c r="Z350" s="6" t="s">
        <v>46</v>
      </c>
      <c r="AA350" s="6">
        <v>0</v>
      </c>
      <c r="AB350" s="6">
        <v>0</v>
      </c>
      <c r="AC350" s="6">
        <v>0</v>
      </c>
      <c r="AD350" s="6">
        <v>0</v>
      </c>
      <c r="AE350" s="6">
        <v>1</v>
      </c>
      <c r="AF350" s="6">
        <v>1</v>
      </c>
      <c r="AG350" s="6" t="s">
        <v>0</v>
      </c>
      <c r="AH350" s="6" t="s">
        <v>0</v>
      </c>
      <c r="AI350" s="6" t="s">
        <v>56</v>
      </c>
    </row>
    <row r="351" ht="92.4" customHeight="1" spans="1:35">
      <c r="A351" s="3" t="str">
        <f>HYPERLINK("https://www.patentics.cn/invokexml.do?sx=showpatent_cn&amp;sf=ShowPatent&amp;spn=CN109739703B_CG&amp;sx=showpatent_cn&amp;sv=e71977bb","CN109739703B")</f>
        <v>CN109739703B</v>
      </c>
      <c r="B351" s="4" t="s">
        <v>1197</v>
      </c>
      <c r="D351" s="4" t="s">
        <v>1198</v>
      </c>
      <c r="E351" s="4" t="s">
        <v>1199</v>
      </c>
      <c r="F351" s="4" t="s">
        <v>39</v>
      </c>
      <c r="G351" s="4" t="s">
        <v>39</v>
      </c>
      <c r="H351" s="4" t="s">
        <v>40</v>
      </c>
      <c r="I351" s="4" t="s">
        <v>40</v>
      </c>
      <c r="J351" s="4" t="s">
        <v>1195</v>
      </c>
      <c r="K351" s="4" t="s">
        <v>1195</v>
      </c>
      <c r="L351" s="4" t="s">
        <v>1196</v>
      </c>
      <c r="M351" s="4" t="s">
        <v>1200</v>
      </c>
      <c r="N351" s="4" t="s">
        <v>109</v>
      </c>
      <c r="O351" s="4">
        <v>21</v>
      </c>
      <c r="P351" s="4">
        <v>2</v>
      </c>
      <c r="Q351" s="4">
        <v>11</v>
      </c>
      <c r="R351" s="4">
        <v>15</v>
      </c>
      <c r="S351" s="4" t="s">
        <v>44</v>
      </c>
      <c r="T351" s="4" t="s">
        <v>45</v>
      </c>
      <c r="U351" s="4">
        <v>0</v>
      </c>
      <c r="V351" s="4">
        <v>0</v>
      </c>
      <c r="W351" s="4">
        <v>0</v>
      </c>
      <c r="X351" s="4">
        <v>0</v>
      </c>
      <c r="Y351" s="4">
        <v>0</v>
      </c>
      <c r="Z351" s="4" t="s">
        <v>46</v>
      </c>
      <c r="AA351" s="4">
        <v>0</v>
      </c>
      <c r="AB351" s="4">
        <v>0</v>
      </c>
      <c r="AC351" s="4">
        <v>0</v>
      </c>
      <c r="AD351" s="4">
        <v>0</v>
      </c>
      <c r="AE351" s="4">
        <v>1</v>
      </c>
      <c r="AF351" s="4">
        <v>1</v>
      </c>
      <c r="AG351" s="4" t="s">
        <v>0</v>
      </c>
      <c r="AH351" s="4" t="s">
        <v>0</v>
      </c>
      <c r="AI351" s="4" t="s">
        <v>56</v>
      </c>
    </row>
    <row r="352" ht="92.4" customHeight="1" spans="1:35">
      <c r="A352" s="5" t="str">
        <f>HYPERLINK("https://www.patentics.cn/invokexml.do?sx=showpatent_cn&amp;sf=ShowPatent&amp;spn=CN109685203B_CG&amp;sx=showpatent_cn&amp;sv=9acf8548","CN109685203B")</f>
        <v>CN109685203B</v>
      </c>
      <c r="B352" s="6" t="s">
        <v>1201</v>
      </c>
      <c r="D352" s="6" t="s">
        <v>1202</v>
      </c>
      <c r="E352" s="6" t="s">
        <v>1203</v>
      </c>
      <c r="F352" s="6" t="s">
        <v>39</v>
      </c>
      <c r="G352" s="6" t="s">
        <v>39</v>
      </c>
      <c r="H352" s="6" t="s">
        <v>40</v>
      </c>
      <c r="I352" s="6" t="s">
        <v>40</v>
      </c>
      <c r="J352" s="6" t="s">
        <v>867</v>
      </c>
      <c r="K352" s="6" t="s">
        <v>867</v>
      </c>
      <c r="L352" s="6" t="s">
        <v>1196</v>
      </c>
      <c r="M352" s="6" t="s">
        <v>131</v>
      </c>
      <c r="N352" s="6" t="s">
        <v>126</v>
      </c>
      <c r="O352" s="6">
        <v>14</v>
      </c>
      <c r="P352" s="6">
        <v>4</v>
      </c>
      <c r="Q352" s="6">
        <v>7</v>
      </c>
      <c r="R352" s="6">
        <v>15</v>
      </c>
      <c r="S352" s="6" t="s">
        <v>44</v>
      </c>
      <c r="T352" s="6" t="s">
        <v>45</v>
      </c>
      <c r="U352" s="6">
        <v>0</v>
      </c>
      <c r="V352" s="6">
        <v>0</v>
      </c>
      <c r="W352" s="6">
        <v>0</v>
      </c>
      <c r="X352" s="6">
        <v>0</v>
      </c>
      <c r="Y352" s="6">
        <v>0</v>
      </c>
      <c r="Z352" s="6" t="s">
        <v>46</v>
      </c>
      <c r="AA352" s="6">
        <v>0</v>
      </c>
      <c r="AB352" s="6">
        <v>0</v>
      </c>
      <c r="AC352" s="6">
        <v>0</v>
      </c>
      <c r="AD352" s="6">
        <v>0</v>
      </c>
      <c r="AE352" s="6">
        <v>1</v>
      </c>
      <c r="AF352" s="6">
        <v>1</v>
      </c>
      <c r="AG352" s="6" t="s">
        <v>0</v>
      </c>
      <c r="AH352" s="6" t="s">
        <v>0</v>
      </c>
      <c r="AI352" s="6" t="s">
        <v>56</v>
      </c>
    </row>
    <row r="353" ht="92.4" customHeight="1" spans="1:35">
      <c r="A353" s="3" t="str">
        <f>HYPERLINK("https://www.patentics.cn/invokexml.do?sx=showpatent_cn&amp;sf=ShowPatent&amp;spn=CN110059809B_CG&amp;sx=showpatent_cn&amp;sv=16c09792","CN110059809B")</f>
        <v>CN110059809B</v>
      </c>
      <c r="B353" s="4" t="s">
        <v>1204</v>
      </c>
      <c r="D353" s="4" t="s">
        <v>194</v>
      </c>
      <c r="E353" s="4" t="s">
        <v>1205</v>
      </c>
      <c r="F353" s="4" t="s">
        <v>39</v>
      </c>
      <c r="G353" s="4" t="s">
        <v>39</v>
      </c>
      <c r="H353" s="4" t="s">
        <v>40</v>
      </c>
      <c r="I353" s="4" t="s">
        <v>40</v>
      </c>
      <c r="J353" s="4" t="s">
        <v>1154</v>
      </c>
      <c r="K353" s="4" t="s">
        <v>1154</v>
      </c>
      <c r="L353" s="4" t="s">
        <v>1196</v>
      </c>
      <c r="M353" s="4" t="s">
        <v>138</v>
      </c>
      <c r="N353" s="4" t="s">
        <v>138</v>
      </c>
      <c r="O353" s="4">
        <v>21</v>
      </c>
      <c r="P353" s="4">
        <v>7</v>
      </c>
      <c r="Q353" s="4">
        <v>3</v>
      </c>
      <c r="R353" s="4">
        <v>40</v>
      </c>
      <c r="S353" s="4" t="s">
        <v>44</v>
      </c>
      <c r="T353" s="4" t="s">
        <v>45</v>
      </c>
      <c r="U353" s="4">
        <v>0</v>
      </c>
      <c r="V353" s="4">
        <v>0</v>
      </c>
      <c r="W353" s="4">
        <v>0</v>
      </c>
      <c r="X353" s="4">
        <v>0</v>
      </c>
      <c r="Y353" s="4">
        <v>0</v>
      </c>
      <c r="Z353" s="4" t="s">
        <v>46</v>
      </c>
      <c r="AA353" s="4">
        <v>0</v>
      </c>
      <c r="AB353" s="4">
        <v>0</v>
      </c>
      <c r="AC353" s="4">
        <v>0</v>
      </c>
      <c r="AD353" s="4">
        <v>0</v>
      </c>
      <c r="AE353" s="4">
        <v>1</v>
      </c>
      <c r="AF353" s="4">
        <v>1</v>
      </c>
      <c r="AG353" s="4" t="s">
        <v>0</v>
      </c>
      <c r="AH353" s="4" t="s">
        <v>0</v>
      </c>
      <c r="AI353" s="4" t="s">
        <v>56</v>
      </c>
    </row>
    <row r="354" ht="92.4" customHeight="1" spans="1:35">
      <c r="A354" s="5" t="str">
        <f>HYPERLINK("https://www.patentics.cn/invokexml.do?sx=showpatent_cn&amp;sf=ShowPatent&amp;spn=CN109902814B_CG&amp;sx=showpatent_cn&amp;sv=ab36aee9","CN109902814B")</f>
        <v>CN109902814B</v>
      </c>
      <c r="B354" s="6" t="s">
        <v>1206</v>
      </c>
      <c r="D354" s="6" t="s">
        <v>994</v>
      </c>
      <c r="E354" s="6" t="s">
        <v>1207</v>
      </c>
      <c r="F354" s="6" t="s">
        <v>39</v>
      </c>
      <c r="G354" s="6" t="s">
        <v>39</v>
      </c>
      <c r="H354" s="6" t="s">
        <v>40</v>
      </c>
      <c r="I354" s="6" t="s">
        <v>40</v>
      </c>
      <c r="J354" s="6" t="s">
        <v>329</v>
      </c>
      <c r="K354" s="6" t="s">
        <v>329</v>
      </c>
      <c r="L354" s="6" t="s">
        <v>1196</v>
      </c>
      <c r="M354" s="6" t="s">
        <v>350</v>
      </c>
      <c r="N354" s="6" t="s">
        <v>346</v>
      </c>
      <c r="O354" s="6">
        <v>9</v>
      </c>
      <c r="P354" s="6">
        <v>7</v>
      </c>
      <c r="Q354" s="6">
        <v>1</v>
      </c>
      <c r="R354" s="6">
        <v>31</v>
      </c>
      <c r="S354" s="6" t="s">
        <v>44</v>
      </c>
      <c r="T354" s="6" t="s">
        <v>45</v>
      </c>
      <c r="U354" s="6">
        <v>0</v>
      </c>
      <c r="V354" s="6">
        <v>0</v>
      </c>
      <c r="W354" s="6">
        <v>0</v>
      </c>
      <c r="X354" s="6">
        <v>0</v>
      </c>
      <c r="Y354" s="6">
        <v>0</v>
      </c>
      <c r="Z354" s="6" t="s">
        <v>46</v>
      </c>
      <c r="AA354" s="6">
        <v>0</v>
      </c>
      <c r="AB354" s="6">
        <v>0</v>
      </c>
      <c r="AC354" s="6">
        <v>0</v>
      </c>
      <c r="AD354" s="6">
        <v>0</v>
      </c>
      <c r="AE354" s="6">
        <v>26</v>
      </c>
      <c r="AF354" s="6">
        <v>5</v>
      </c>
      <c r="AG354" s="6" t="s">
        <v>0</v>
      </c>
      <c r="AH354" s="6" t="s">
        <v>0</v>
      </c>
      <c r="AI354" s="6" t="s">
        <v>56</v>
      </c>
    </row>
    <row r="355" ht="92.4" customHeight="1" spans="1:35">
      <c r="A355" s="3" t="str">
        <f>HYPERLINK("https://www.patentics.cn/invokexml.do?sx=showpatent_cn&amp;sf=ShowPatent&amp;spn=CN109992462B_CG&amp;sx=showpatent_cn&amp;sv=98d3ca45","CN109992462B")</f>
        <v>CN109992462B</v>
      </c>
      <c r="B355" s="4" t="s">
        <v>1208</v>
      </c>
      <c r="D355" s="4" t="s">
        <v>1209</v>
      </c>
      <c r="E355" s="4" t="s">
        <v>1210</v>
      </c>
      <c r="F355" s="4" t="s">
        <v>39</v>
      </c>
      <c r="G355" s="4" t="s">
        <v>39</v>
      </c>
      <c r="H355" s="4" t="s">
        <v>40</v>
      </c>
      <c r="I355" s="4" t="s">
        <v>40</v>
      </c>
      <c r="J355" s="4" t="s">
        <v>399</v>
      </c>
      <c r="K355" s="4" t="s">
        <v>399</v>
      </c>
      <c r="L355" s="4" t="s">
        <v>1196</v>
      </c>
      <c r="M355" s="4" t="s">
        <v>1168</v>
      </c>
      <c r="N355" s="4" t="s">
        <v>1168</v>
      </c>
      <c r="O355" s="4">
        <v>16</v>
      </c>
      <c r="P355" s="4">
        <v>6</v>
      </c>
      <c r="Q355" s="4">
        <v>12</v>
      </c>
      <c r="R355" s="4">
        <v>15</v>
      </c>
      <c r="S355" s="4" t="s">
        <v>44</v>
      </c>
      <c r="T355" s="4" t="s">
        <v>45</v>
      </c>
      <c r="U355" s="4">
        <v>0</v>
      </c>
      <c r="V355" s="4">
        <v>0</v>
      </c>
      <c r="W355" s="4">
        <v>0</v>
      </c>
      <c r="X355" s="4">
        <v>0</v>
      </c>
      <c r="Y355" s="4">
        <v>0</v>
      </c>
      <c r="Z355" s="4" t="s">
        <v>46</v>
      </c>
      <c r="AA355" s="4">
        <v>0</v>
      </c>
      <c r="AB355" s="4">
        <v>0</v>
      </c>
      <c r="AC355" s="4">
        <v>0</v>
      </c>
      <c r="AD355" s="4">
        <v>0</v>
      </c>
      <c r="AE355" s="4">
        <v>1</v>
      </c>
      <c r="AF355" s="4">
        <v>1</v>
      </c>
      <c r="AG355" s="4" t="s">
        <v>0</v>
      </c>
      <c r="AH355" s="4" t="s">
        <v>0</v>
      </c>
      <c r="AI355" s="4" t="s">
        <v>56</v>
      </c>
    </row>
    <row r="356" ht="92.4" customHeight="1" spans="1:35">
      <c r="A356" s="5" t="str">
        <f>HYPERLINK("https://www.patentics.cn/invokexml.do?sx=showpatent_cn&amp;sf=ShowPatent&amp;spn=CN109992804B_CG&amp;sx=showpatent_cn&amp;sv=ec0d5f75","CN109992804B")</f>
        <v>CN109992804B</v>
      </c>
      <c r="B356" s="6" t="s">
        <v>1211</v>
      </c>
      <c r="D356" s="6" t="s">
        <v>1212</v>
      </c>
      <c r="E356" s="6" t="s">
        <v>1213</v>
      </c>
      <c r="F356" s="6" t="s">
        <v>39</v>
      </c>
      <c r="G356" s="6" t="s">
        <v>39</v>
      </c>
      <c r="H356" s="6" t="s">
        <v>40</v>
      </c>
      <c r="I356" s="6" t="s">
        <v>40</v>
      </c>
      <c r="J356" s="6" t="s">
        <v>399</v>
      </c>
      <c r="K356" s="6" t="s">
        <v>399</v>
      </c>
      <c r="L356" s="6" t="s">
        <v>514</v>
      </c>
      <c r="M356" s="6" t="s">
        <v>1214</v>
      </c>
      <c r="N356" s="6" t="s">
        <v>1215</v>
      </c>
      <c r="O356" s="6">
        <v>20</v>
      </c>
      <c r="P356" s="6">
        <v>4</v>
      </c>
      <c r="Q356" s="6">
        <v>0</v>
      </c>
      <c r="R356" s="6">
        <v>21</v>
      </c>
      <c r="S356" s="6" t="s">
        <v>44</v>
      </c>
      <c r="T356" s="6" t="s">
        <v>45</v>
      </c>
      <c r="U356" s="6">
        <v>0</v>
      </c>
      <c r="V356" s="6">
        <v>0</v>
      </c>
      <c r="W356" s="6">
        <v>0</v>
      </c>
      <c r="X356" s="6">
        <v>0</v>
      </c>
      <c r="Y356" s="6">
        <v>0</v>
      </c>
      <c r="Z356" s="6" t="s">
        <v>46</v>
      </c>
      <c r="AA356" s="6">
        <v>0</v>
      </c>
      <c r="AB356" s="6">
        <v>0</v>
      </c>
      <c r="AC356" s="6">
        <v>0</v>
      </c>
      <c r="AD356" s="6">
        <v>0</v>
      </c>
      <c r="AE356" s="6">
        <v>1</v>
      </c>
      <c r="AF356" s="6">
        <v>1</v>
      </c>
      <c r="AG356" s="6" t="s">
        <v>0</v>
      </c>
      <c r="AH356" s="6" t="s">
        <v>0</v>
      </c>
      <c r="AI356" s="6" t="s">
        <v>56</v>
      </c>
    </row>
    <row r="357" ht="92.4" customHeight="1" spans="1:35">
      <c r="A357" s="3" t="str">
        <f>HYPERLINK("https://www.patentics.cn/invokexml.do?sx=showpatent_cn&amp;sf=ShowPatent&amp;spn=CN109684087B_CG&amp;sx=showpatent_cn&amp;sv=3b06d930","CN109684087B")</f>
        <v>CN109684087B</v>
      </c>
      <c r="B357" s="4" t="s">
        <v>1216</v>
      </c>
      <c r="D357" s="4" t="s">
        <v>173</v>
      </c>
      <c r="E357" s="4" t="s">
        <v>1217</v>
      </c>
      <c r="F357" s="4" t="s">
        <v>39</v>
      </c>
      <c r="G357" s="4" t="s">
        <v>39</v>
      </c>
      <c r="H357" s="4" t="s">
        <v>40</v>
      </c>
      <c r="I357" s="4" t="s">
        <v>40</v>
      </c>
      <c r="J357" s="4" t="s">
        <v>1065</v>
      </c>
      <c r="K357" s="4" t="s">
        <v>1065</v>
      </c>
      <c r="L357" s="4" t="s">
        <v>318</v>
      </c>
      <c r="M357" s="4" t="s">
        <v>1218</v>
      </c>
      <c r="N357" s="4" t="s">
        <v>159</v>
      </c>
      <c r="O357" s="4">
        <v>16</v>
      </c>
      <c r="P357" s="4">
        <v>3</v>
      </c>
      <c r="Q357" s="4">
        <v>8</v>
      </c>
      <c r="R357" s="4">
        <v>19</v>
      </c>
      <c r="S357" s="4" t="s">
        <v>44</v>
      </c>
      <c r="T357" s="4" t="s">
        <v>45</v>
      </c>
      <c r="U357" s="4">
        <v>0</v>
      </c>
      <c r="V357" s="4">
        <v>0</v>
      </c>
      <c r="W357" s="4">
        <v>0</v>
      </c>
      <c r="X357" s="4">
        <v>0</v>
      </c>
      <c r="Y357" s="4">
        <v>0</v>
      </c>
      <c r="Z357" s="4" t="s">
        <v>46</v>
      </c>
      <c r="AA357" s="4">
        <v>0</v>
      </c>
      <c r="AB357" s="4">
        <v>0</v>
      </c>
      <c r="AC357" s="4">
        <v>0</v>
      </c>
      <c r="AD357" s="4">
        <v>0</v>
      </c>
      <c r="AE357" s="4">
        <v>1</v>
      </c>
      <c r="AF357" s="4">
        <v>1</v>
      </c>
      <c r="AG357" s="4" t="s">
        <v>0</v>
      </c>
      <c r="AH357" s="4" t="s">
        <v>0</v>
      </c>
      <c r="AI357" s="4" t="s">
        <v>56</v>
      </c>
    </row>
    <row r="358" ht="92.4" customHeight="1" spans="1:35">
      <c r="A358" s="5" t="str">
        <f>HYPERLINK("https://www.patentics.cn/invokexml.do?sx=showpatent_cn&amp;sf=ShowPatent&amp;spn=CN109656566B_CG&amp;sx=showpatent_cn&amp;sv=7f574a6e","CN109656566B")</f>
        <v>CN109656566B</v>
      </c>
      <c r="B358" s="6" t="s">
        <v>1219</v>
      </c>
      <c r="D358" s="6" t="s">
        <v>1220</v>
      </c>
      <c r="E358" s="6" t="s">
        <v>1221</v>
      </c>
      <c r="F358" s="6" t="s">
        <v>39</v>
      </c>
      <c r="G358" s="6" t="s">
        <v>39</v>
      </c>
      <c r="H358" s="6" t="s">
        <v>40</v>
      </c>
      <c r="I358" s="6" t="s">
        <v>40</v>
      </c>
      <c r="J358" s="6" t="s">
        <v>938</v>
      </c>
      <c r="K358" s="6" t="s">
        <v>938</v>
      </c>
      <c r="L358" s="6" t="s">
        <v>318</v>
      </c>
      <c r="M358" s="6" t="s">
        <v>1222</v>
      </c>
      <c r="N358" s="6" t="s">
        <v>90</v>
      </c>
      <c r="O358" s="6">
        <v>16</v>
      </c>
      <c r="P358" s="6">
        <v>7</v>
      </c>
      <c r="Q358" s="6">
        <v>7</v>
      </c>
      <c r="R358" s="6">
        <v>30</v>
      </c>
      <c r="S358" s="6" t="s">
        <v>44</v>
      </c>
      <c r="T358" s="6" t="s">
        <v>45</v>
      </c>
      <c r="U358" s="6">
        <v>0</v>
      </c>
      <c r="V358" s="6">
        <v>0</v>
      </c>
      <c r="W358" s="6">
        <v>0</v>
      </c>
      <c r="X358" s="6">
        <v>0</v>
      </c>
      <c r="Y358" s="6">
        <v>0</v>
      </c>
      <c r="Z358" s="6" t="s">
        <v>46</v>
      </c>
      <c r="AA358" s="6">
        <v>0</v>
      </c>
      <c r="AB358" s="6">
        <v>0</v>
      </c>
      <c r="AC358" s="6">
        <v>0</v>
      </c>
      <c r="AD358" s="6">
        <v>0</v>
      </c>
      <c r="AE358" s="6">
        <v>2</v>
      </c>
      <c r="AF358" s="6">
        <v>2</v>
      </c>
      <c r="AG358" s="6" t="s">
        <v>0</v>
      </c>
      <c r="AH358" s="6" t="s">
        <v>0</v>
      </c>
      <c r="AI358" s="6" t="s">
        <v>56</v>
      </c>
    </row>
    <row r="359" ht="92.4" customHeight="1" spans="1:35">
      <c r="A359" s="3" t="str">
        <f>HYPERLINK("https://www.patentics.cn/invokexml.do?sx=showpatent_cn&amp;sf=ShowPatent&amp;spn=CN107688853B_CG&amp;sx=showpatent_cn&amp;sv=72eb648c","CN107688853B")</f>
        <v>CN107688853B</v>
      </c>
      <c r="B359" s="4" t="s">
        <v>1223</v>
      </c>
      <c r="D359" s="4" t="s">
        <v>494</v>
      </c>
      <c r="E359" s="4" t="s">
        <v>495</v>
      </c>
      <c r="F359" s="4" t="s">
        <v>39</v>
      </c>
      <c r="G359" s="4" t="s">
        <v>39</v>
      </c>
      <c r="H359" s="4" t="s">
        <v>1224</v>
      </c>
      <c r="I359" s="4" t="s">
        <v>152</v>
      </c>
      <c r="J359" s="4" t="s">
        <v>153</v>
      </c>
      <c r="K359" s="4" t="s">
        <v>153</v>
      </c>
      <c r="L359" s="4" t="s">
        <v>318</v>
      </c>
      <c r="M359" s="4" t="s">
        <v>138</v>
      </c>
      <c r="N359" s="4" t="s">
        <v>138</v>
      </c>
      <c r="O359" s="4">
        <v>20</v>
      </c>
      <c r="P359" s="4">
        <v>3</v>
      </c>
      <c r="Q359" s="4">
        <v>9</v>
      </c>
      <c r="R359" s="4">
        <v>18</v>
      </c>
      <c r="S359" s="4" t="s">
        <v>44</v>
      </c>
      <c r="T359" s="4" t="s">
        <v>45</v>
      </c>
      <c r="U359" s="4">
        <v>0</v>
      </c>
      <c r="V359" s="4">
        <v>0</v>
      </c>
      <c r="W359" s="4">
        <v>0</v>
      </c>
      <c r="X359" s="4">
        <v>0</v>
      </c>
      <c r="Y359" s="4">
        <v>0</v>
      </c>
      <c r="Z359" s="4" t="s">
        <v>46</v>
      </c>
      <c r="AA359" s="4">
        <v>0</v>
      </c>
      <c r="AB359" s="4">
        <v>0</v>
      </c>
      <c r="AC359" s="4">
        <v>0</v>
      </c>
      <c r="AD359" s="4">
        <v>0</v>
      </c>
      <c r="AE359" s="4">
        <v>6</v>
      </c>
      <c r="AF359" s="4">
        <v>5</v>
      </c>
      <c r="AG359" s="4" t="s">
        <v>0</v>
      </c>
      <c r="AH359" s="4" t="s">
        <v>0</v>
      </c>
      <c r="AI359" s="4" t="s">
        <v>56</v>
      </c>
    </row>
  </sheetData>
  <autoFilter ref="A2:AI359">
    <extLst/>
  </autoFilter>
  <mergeCells count="2">
    <mergeCell ref="A1:B1"/>
    <mergeCell ref="C1:G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Patentics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cp:lastModifiedBy>
  <dcterms:created xsi:type="dcterms:W3CDTF">2021-04-13T22:36:00Z</dcterms:created>
  <dcterms:modified xsi:type="dcterms:W3CDTF">2022-03-25T11:37:39Z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1F86AE9249614D7EA0045E4124EDBF37</vt:lpwstr>
  </property>
</Properties>
</file>