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修订说明" sheetId="1" r:id="rId1"/>
    <sheet name="使用说明" sheetId="3" r:id="rId2"/>
    <sheet name="大纲进度跟踪" sheetId="2" r:id="rId3"/>
    <sheet name="个人生产性" sheetId="4" r:id="rId4"/>
  </sheets>
  <calcPr calcId="144525"/>
</workbook>
</file>

<file path=xl/sharedStrings.xml><?xml version="1.0" encoding="utf-8"?>
<sst xmlns="http://schemas.openxmlformats.org/spreadsheetml/2006/main" count="76">
  <si>
    <t>大纲编写进度踪模板</t>
  </si>
  <si>
    <t>版本号</t>
  </si>
  <si>
    <t>修订时间</t>
  </si>
  <si>
    <t>修订原因</t>
  </si>
  <si>
    <t>修订人</t>
  </si>
  <si>
    <t>V1.0</t>
  </si>
  <si>
    <t>新建</t>
  </si>
  <si>
    <t>张龙</t>
  </si>
  <si>
    <t>V1.1</t>
  </si>
  <si>
    <t>新增</t>
  </si>
  <si>
    <t>张龙，王磊</t>
  </si>
  <si>
    <t>使用说明</t>
  </si>
  <si>
    <t xml:space="preserve">    在测试过程中，测试负责人应对各个阶段工作及时加以跟踪记录。每天以邮件方式发送或上传至SVN。工作分配以“模块到人”为原则，针对不同工作类型及时跟踪工作进度。编写大纲应首先梳理模块结构，以便评估工作量。
</t>
  </si>
  <si>
    <t>1.进度中的工作分配需要到“模块”级别；</t>
  </si>
  <si>
    <t xml:space="preserve">2.每日测试中遇到的问题均需在“备注”中加以记录； </t>
  </si>
  <si>
    <t>3.模板中数据均为累计值；</t>
  </si>
  <si>
    <t xml:space="preserve">4.“完成比例”为此模块中“子模块”的完成率； </t>
  </si>
  <si>
    <t>版本更新说明</t>
  </si>
  <si>
    <t>版本</t>
  </si>
  <si>
    <t>更新说明</t>
  </si>
  <si>
    <t>将'工时'分为 ‘'加班工时（天）'和 '正常工时（天）'</t>
  </si>
  <si>
    <t>新增“个人生产性’页</t>
  </si>
  <si>
    <t>一级模块</t>
  </si>
  <si>
    <t>二级模块</t>
  </si>
  <si>
    <t>任务状态</t>
  </si>
  <si>
    <t>负责人</t>
  </si>
  <si>
    <t>数量（条）</t>
  </si>
  <si>
    <t>正常工时（天）</t>
  </si>
  <si>
    <t>加班工时（天）</t>
  </si>
  <si>
    <t>完成比例</t>
  </si>
  <si>
    <t>生产性</t>
  </si>
  <si>
    <t>待消化工作量</t>
  </si>
  <si>
    <t>备注</t>
  </si>
  <si>
    <t>燃料油本部-计划管理</t>
  </si>
  <si>
    <t>001-生产经营计划编制</t>
  </si>
  <si>
    <t>王凡</t>
  </si>
  <si>
    <t>由于问题未回复，无法编写大纲</t>
  </si>
  <si>
    <t>002-生产经营计划送审</t>
  </si>
  <si>
    <t>柴玉龙</t>
  </si>
  <si>
    <t>003-生产经营计划审批</t>
  </si>
  <si>
    <t>004-生产经营计划调整</t>
  </si>
  <si>
    <t>005-生产经营计划查询</t>
  </si>
  <si>
    <t>燃料油本部-调运管理</t>
  </si>
  <si>
    <t>001-原油采购</t>
  </si>
  <si>
    <t>入库通知单查询请求处理异常</t>
  </si>
  <si>
    <t>燃料油销售公司-调运管理-产品调运</t>
  </si>
  <si>
    <t>001-入库管理</t>
  </si>
  <si>
    <t>002-移库管理</t>
  </si>
  <si>
    <t>003-配送管理</t>
  </si>
  <si>
    <t>已完成</t>
  </si>
  <si>
    <t>勾学超</t>
  </si>
  <si>
    <t>燃料油油库-调运管理</t>
  </si>
  <si>
    <t>郑杨杨</t>
  </si>
  <si>
    <t>002-资源调运</t>
  </si>
  <si>
    <t>003-产品调运</t>
  </si>
  <si>
    <t>004-订单管理</t>
  </si>
  <si>
    <t>燃料油油库-油库标准版</t>
  </si>
  <si>
    <t>004-商检报告</t>
  </si>
  <si>
    <t>与油库大纲重合，省略该模块的其它大纲编写</t>
  </si>
  <si>
    <t>燃料油沥青厂-调运管理</t>
  </si>
  <si>
    <t>001-产品调运</t>
  </si>
  <si>
    <t>002-订单管理</t>
  </si>
  <si>
    <t>003-预警管理</t>
  </si>
  <si>
    <t>进行中</t>
  </si>
  <si>
    <t>页面打不开，请求处理异常</t>
  </si>
  <si>
    <t>燃料油沥青厂-油库系统</t>
  </si>
  <si>
    <t>001-业务审批与上报</t>
  </si>
  <si>
    <t>002-入库管理</t>
  </si>
  <si>
    <t>003-出库管理</t>
  </si>
  <si>
    <t>004-库存管理</t>
  </si>
  <si>
    <t>总体进度</t>
  </si>
  <si>
    <t>个人生产性统计</t>
  </si>
  <si>
    <t>项目</t>
  </si>
  <si>
    <t>用例数</t>
  </si>
  <si>
    <t>用时</t>
  </si>
  <si>
    <t>燃料油业务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</si>
</sst>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b/>
      <sz val="16"/>
      <color rgb="FF000000"/>
      <name val="宋体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sz val="16"/>
      <color theme="1"/>
      <name val="宋体"/>
      <charset val="134"/>
    </font>
    <font>
      <b/>
      <sz val="16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2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0" fillId="18" borderId="20" applyNumberFormat="0" applyAlignment="0" applyProtection="0">
      <alignment vertical="center"/>
    </xf>
    <xf numFmtId="0" fontId="21" fillId="18" borderId="16" applyNumberFormat="0" applyAlignment="0" applyProtection="0">
      <alignment vertical="center"/>
    </xf>
    <xf numFmtId="0" fontId="20" fillId="17" borderId="1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52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wrapText="1" readingOrder="1"/>
    </xf>
    <xf numFmtId="0" fontId="7" fillId="0" borderId="0" xfId="0" applyFont="1"/>
    <xf numFmtId="0" fontId="6" fillId="0" borderId="0" xfId="0" applyFont="1" applyAlignment="1">
      <alignment horizontal="left" vertical="center" readingOrder="1"/>
    </xf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I12"/>
  <sheetViews>
    <sheetView workbookViewId="0">
      <selection activeCell="C6" sqref="C6"/>
    </sheetView>
  </sheetViews>
  <sheetFormatPr defaultColWidth="9" defaultRowHeight="20.25"/>
  <cols>
    <col min="1" max="5" width="9" style="31"/>
    <col min="6" max="6" width="15.875" style="37" customWidth="1"/>
    <col min="7" max="7" width="17.5" style="37" customWidth="1"/>
    <col min="8" max="8" width="15.75" style="31" customWidth="1"/>
    <col min="9" max="9" width="15.375" style="31" customWidth="1"/>
    <col min="10" max="16384" width="9" style="31"/>
  </cols>
  <sheetData>
    <row r="2" ht="21" spans="6:9">
      <c r="F2" s="38" t="s">
        <v>0</v>
      </c>
      <c r="G2" s="39"/>
      <c r="H2" s="39"/>
      <c r="I2" s="51"/>
    </row>
    <row r="3" spans="6:9">
      <c r="F3" s="40" t="s">
        <v>1</v>
      </c>
      <c r="G3" s="41" t="s">
        <v>2</v>
      </c>
      <c r="H3" s="42" t="s">
        <v>3</v>
      </c>
      <c r="I3" s="42" t="s">
        <v>4</v>
      </c>
    </row>
    <row r="4" spans="6:9">
      <c r="F4" s="43" t="s">
        <v>5</v>
      </c>
      <c r="G4" s="44">
        <v>42779</v>
      </c>
      <c r="H4" s="45" t="s">
        <v>6</v>
      </c>
      <c r="I4" s="45" t="s">
        <v>7</v>
      </c>
    </row>
    <row r="5" spans="6:9">
      <c r="F5" s="43" t="s">
        <v>8</v>
      </c>
      <c r="G5" s="44">
        <v>42898</v>
      </c>
      <c r="H5" s="44" t="s">
        <v>9</v>
      </c>
      <c r="I5" s="44" t="s">
        <v>10</v>
      </c>
    </row>
    <row r="6" spans="6:9">
      <c r="F6" s="43"/>
      <c r="G6" s="46"/>
      <c r="H6" s="47"/>
      <c r="I6" s="47"/>
    </row>
    <row r="7" spans="6:9">
      <c r="F7" s="43"/>
      <c r="G7" s="46"/>
      <c r="H7" s="47"/>
      <c r="I7" s="47"/>
    </row>
    <row r="8" spans="6:9">
      <c r="F8" s="43"/>
      <c r="G8" s="46"/>
      <c r="H8" s="47"/>
      <c r="I8" s="47"/>
    </row>
    <row r="9" spans="6:9">
      <c r="F9" s="43"/>
      <c r="G9" s="46"/>
      <c r="H9" s="47"/>
      <c r="I9" s="47"/>
    </row>
    <row r="10" spans="6:9">
      <c r="F10" s="43"/>
      <c r="G10" s="46"/>
      <c r="H10" s="47"/>
      <c r="I10" s="47"/>
    </row>
    <row r="11" spans="6:9">
      <c r="F11" s="43"/>
      <c r="G11" s="46"/>
      <c r="H11" s="47"/>
      <c r="I11" s="47"/>
    </row>
    <row r="12" ht="21" spans="6:9">
      <c r="F12" s="48"/>
      <c r="G12" s="49"/>
      <c r="H12" s="50"/>
      <c r="I12" s="50"/>
    </row>
  </sheetData>
  <mergeCells count="1">
    <mergeCell ref="F2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D16" sqref="D16"/>
    </sheetView>
  </sheetViews>
  <sheetFormatPr defaultColWidth="9" defaultRowHeight="13.5"/>
  <cols>
    <col min="1" max="16384" width="9" style="31"/>
  </cols>
  <sheetData>
    <row r="1" ht="20.25" spans="1:1">
      <c r="A1" s="32" t="s">
        <v>11</v>
      </c>
    </row>
    <row r="3" ht="22.5" customHeight="1" spans="2:10">
      <c r="B3" s="33" t="s">
        <v>12</v>
      </c>
      <c r="C3" s="33"/>
      <c r="D3" s="33"/>
      <c r="E3" s="33"/>
      <c r="F3" s="33"/>
      <c r="G3" s="33"/>
      <c r="H3" s="33"/>
      <c r="I3" s="33"/>
      <c r="J3" s="33"/>
    </row>
    <row r="4" ht="14.25" customHeight="1" spans="2:10">
      <c r="B4" s="33"/>
      <c r="C4" s="33"/>
      <c r="D4" s="33"/>
      <c r="E4" s="33"/>
      <c r="F4" s="33"/>
      <c r="G4" s="33"/>
      <c r="H4" s="33"/>
      <c r="I4" s="33"/>
      <c r="J4" s="33"/>
    </row>
    <row r="5" ht="14.25" customHeight="1" spans="2:10">
      <c r="B5" s="33"/>
      <c r="C5" s="33"/>
      <c r="D5" s="33"/>
      <c r="E5" s="33"/>
      <c r="F5" s="33"/>
      <c r="G5" s="33"/>
      <c r="H5" s="33"/>
      <c r="I5" s="33"/>
      <c r="J5" s="33"/>
    </row>
    <row r="6" ht="14.25" customHeight="1" spans="2:10">
      <c r="B6" s="33"/>
      <c r="C6" s="33"/>
      <c r="D6" s="33"/>
      <c r="E6" s="33"/>
      <c r="F6" s="33"/>
      <c r="G6" s="33"/>
      <c r="H6" s="33"/>
      <c r="I6" s="33"/>
      <c r="J6" s="33"/>
    </row>
    <row r="7" ht="14.25" customHeight="1" spans="2:10">
      <c r="B7" s="33"/>
      <c r="C7" s="33"/>
      <c r="D7" s="33"/>
      <c r="E7" s="33"/>
      <c r="F7" s="33"/>
      <c r="G7" s="33"/>
      <c r="H7" s="33"/>
      <c r="I7" s="33"/>
      <c r="J7" s="33"/>
    </row>
    <row r="8" ht="14.25" customHeight="1" spans="2:10">
      <c r="B8" s="33"/>
      <c r="C8" s="33"/>
      <c r="D8" s="33"/>
      <c r="E8" s="33"/>
      <c r="F8" s="33"/>
      <c r="G8" s="33"/>
      <c r="H8" s="33"/>
      <c r="I8" s="33"/>
      <c r="J8" s="33"/>
    </row>
    <row r="9" ht="14.25" customHeight="1" spans="2:10">
      <c r="B9" s="33"/>
      <c r="C9" s="33"/>
      <c r="D9" s="33"/>
      <c r="E9" s="33"/>
      <c r="F9" s="33"/>
      <c r="G9" s="33"/>
      <c r="H9" s="33"/>
      <c r="I9" s="33"/>
      <c r="J9" s="33"/>
    </row>
    <row r="10" ht="14.25" customHeight="1" spans="2:10">
      <c r="B10" s="33"/>
      <c r="C10" s="33"/>
      <c r="D10" s="33"/>
      <c r="E10" s="33"/>
      <c r="F10" s="33"/>
      <c r="G10" s="33"/>
      <c r="H10" s="33"/>
      <c r="I10" s="33"/>
      <c r="J10" s="33"/>
    </row>
    <row r="11" ht="18.75" spans="2:10">
      <c r="B11" s="34"/>
      <c r="C11" s="34"/>
      <c r="D11" s="34"/>
      <c r="E11" s="34"/>
      <c r="F11" s="34"/>
      <c r="G11" s="34"/>
      <c r="H11" s="34"/>
      <c r="I11" s="34"/>
      <c r="J11" s="34"/>
    </row>
    <row r="12" ht="18.75" spans="2:10">
      <c r="B12" s="34"/>
      <c r="C12" s="34"/>
      <c r="D12" s="34"/>
      <c r="E12" s="34"/>
      <c r="F12" s="34"/>
      <c r="G12" s="34"/>
      <c r="H12" s="34"/>
      <c r="I12" s="34"/>
      <c r="J12" s="34"/>
    </row>
    <row r="13" ht="18.75" spans="2:10">
      <c r="B13" s="35" t="s">
        <v>13</v>
      </c>
      <c r="C13" s="34"/>
      <c r="D13" s="34"/>
      <c r="E13" s="34"/>
      <c r="F13" s="34"/>
      <c r="G13" s="34"/>
      <c r="H13" s="34"/>
      <c r="I13" s="34"/>
      <c r="J13" s="34"/>
    </row>
    <row r="14" ht="18.75" spans="2:10">
      <c r="B14" s="35" t="s">
        <v>14</v>
      </c>
      <c r="C14" s="34"/>
      <c r="D14" s="34"/>
      <c r="E14" s="34"/>
      <c r="F14" s="34"/>
      <c r="G14" s="34"/>
      <c r="H14" s="34"/>
      <c r="I14" s="34"/>
      <c r="J14" s="34"/>
    </row>
    <row r="15" ht="18.75" spans="2:2">
      <c r="B15" s="35" t="s">
        <v>15</v>
      </c>
    </row>
    <row r="16" ht="18.75" spans="2:2">
      <c r="B16" s="35" t="s">
        <v>16</v>
      </c>
    </row>
    <row r="17" ht="18.75" spans="2:2">
      <c r="B17" s="35"/>
    </row>
    <row r="19" ht="20.25" spans="1:1">
      <c r="A19" s="32" t="s">
        <v>17</v>
      </c>
    </row>
    <row r="21" ht="18.75" spans="2:4">
      <c r="B21" s="36" t="s">
        <v>18</v>
      </c>
      <c r="C21" s="36"/>
      <c r="D21" s="36" t="s">
        <v>19</v>
      </c>
    </row>
    <row r="22" ht="18.75" spans="2:4">
      <c r="B22" s="34" t="s">
        <v>8</v>
      </c>
      <c r="D22" s="31" t="s">
        <v>20</v>
      </c>
    </row>
    <row r="23" spans="4:4">
      <c r="D23" s="31" t="s">
        <v>21</v>
      </c>
    </row>
  </sheetData>
  <mergeCells count="1">
    <mergeCell ref="B3:J1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7"/>
  <sheetViews>
    <sheetView tabSelected="1" workbookViewId="0">
      <selection activeCell="E12" sqref="E12"/>
    </sheetView>
  </sheetViews>
  <sheetFormatPr defaultColWidth="9" defaultRowHeight="14.25"/>
  <cols>
    <col min="1" max="1" width="32.875" customWidth="1"/>
    <col min="2" max="2" width="21.5" customWidth="1"/>
    <col min="4" max="5" width="11" customWidth="1"/>
    <col min="6" max="7" width="15.125" customWidth="1"/>
    <col min="9" max="9" width="7.75" style="1" customWidth="1"/>
    <col min="10" max="10" width="13" style="1" customWidth="1"/>
    <col min="11" max="11" width="55" style="9" customWidth="1"/>
    <col min="12" max="12" width="27" customWidth="1"/>
    <col min="13" max="13" width="5.25" customWidth="1"/>
    <col min="15" max="15" width="7.125" customWidth="1"/>
    <col min="16" max="16" width="13" customWidth="1"/>
    <col min="17" max="17" width="31.375" customWidth="1"/>
  </cols>
  <sheetData>
    <row r="2" spans="1:13">
      <c r="A2" s="10" t="s">
        <v>22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0" t="s">
        <v>28</v>
      </c>
      <c r="H2" s="10" t="s">
        <v>29</v>
      </c>
      <c r="I2" s="23" t="s">
        <v>30</v>
      </c>
      <c r="J2" s="23" t="s">
        <v>31</v>
      </c>
      <c r="K2" s="24" t="s">
        <v>32</v>
      </c>
      <c r="L2" s="25"/>
      <c r="M2" s="25"/>
    </row>
    <row r="3" spans="1:13">
      <c r="A3" s="5" t="s">
        <v>33</v>
      </c>
      <c r="B3" s="11" t="s">
        <v>34</v>
      </c>
      <c r="C3" s="5" t="str">
        <f t="shared" ref="C3:C8" si="0">IF(H3=0%,"未开始",IF(H3&gt;=1,"已完成","进行中"))</f>
        <v>进行中</v>
      </c>
      <c r="D3" s="6" t="s">
        <v>35</v>
      </c>
      <c r="E3" s="12">
        <v>403</v>
      </c>
      <c r="F3" s="12">
        <v>4</v>
      </c>
      <c r="G3" s="12">
        <v>0</v>
      </c>
      <c r="H3" s="13">
        <v>0.9</v>
      </c>
      <c r="I3" s="26">
        <f t="shared" ref="I3:I11" si="1">IFERROR(E3/(F3+G3),0)</f>
        <v>100.75</v>
      </c>
      <c r="J3" s="26">
        <f t="shared" ref="J3:J8" si="2">IFERROR(((E3/H3)-E3)/I3,0)</f>
        <v>0.444444444444444</v>
      </c>
      <c r="K3" s="27" t="s">
        <v>36</v>
      </c>
      <c r="L3" s="25"/>
      <c r="M3" s="25"/>
    </row>
    <row r="4" spans="1:13">
      <c r="A4" s="5"/>
      <c r="B4" s="11" t="s">
        <v>37</v>
      </c>
      <c r="C4" s="5" t="str">
        <f t="shared" si="0"/>
        <v>已完成</v>
      </c>
      <c r="D4" s="6" t="s">
        <v>38</v>
      </c>
      <c r="E4" s="12">
        <v>15</v>
      </c>
      <c r="F4" s="12">
        <v>0.3</v>
      </c>
      <c r="G4" s="12">
        <v>0</v>
      </c>
      <c r="H4" s="13">
        <v>1</v>
      </c>
      <c r="I4" s="26">
        <f t="shared" si="1"/>
        <v>50</v>
      </c>
      <c r="J4" s="26">
        <f t="shared" si="2"/>
        <v>0</v>
      </c>
      <c r="K4" s="27"/>
      <c r="L4" s="25"/>
      <c r="M4" s="25"/>
    </row>
    <row r="5" spans="1:13">
      <c r="A5" s="5"/>
      <c r="B5" s="14" t="s">
        <v>39</v>
      </c>
      <c r="C5" s="5" t="str">
        <f t="shared" si="0"/>
        <v>已完成</v>
      </c>
      <c r="D5" s="5" t="s">
        <v>38</v>
      </c>
      <c r="E5" s="12">
        <v>21</v>
      </c>
      <c r="F5" s="12">
        <v>0.3</v>
      </c>
      <c r="G5" s="12">
        <v>0</v>
      </c>
      <c r="H5" s="13">
        <v>1</v>
      </c>
      <c r="I5" s="26">
        <f t="shared" si="1"/>
        <v>70</v>
      </c>
      <c r="J5" s="26">
        <f t="shared" si="2"/>
        <v>0</v>
      </c>
      <c r="K5" s="27"/>
      <c r="L5" s="25"/>
      <c r="M5" s="25"/>
    </row>
    <row r="6" spans="1:13">
      <c r="A6" s="5"/>
      <c r="B6" s="11" t="s">
        <v>40</v>
      </c>
      <c r="C6" s="5" t="str">
        <f t="shared" si="0"/>
        <v>已完成</v>
      </c>
      <c r="D6" s="6" t="s">
        <v>38</v>
      </c>
      <c r="E6" s="12">
        <v>133</v>
      </c>
      <c r="F6" s="12">
        <v>2</v>
      </c>
      <c r="G6" s="12">
        <v>0</v>
      </c>
      <c r="H6" s="13">
        <v>1</v>
      </c>
      <c r="I6" s="26">
        <f t="shared" si="1"/>
        <v>66.5</v>
      </c>
      <c r="J6" s="26">
        <f t="shared" si="2"/>
        <v>0</v>
      </c>
      <c r="K6" s="27"/>
      <c r="L6" s="25"/>
      <c r="M6" s="25"/>
    </row>
    <row r="7" spans="1:13">
      <c r="A7" s="5"/>
      <c r="B7" s="11" t="s">
        <v>41</v>
      </c>
      <c r="C7" s="5" t="str">
        <f t="shared" si="0"/>
        <v>已完成</v>
      </c>
      <c r="D7" s="6" t="s">
        <v>38</v>
      </c>
      <c r="E7" s="12">
        <v>5</v>
      </c>
      <c r="F7" s="12">
        <v>0.1</v>
      </c>
      <c r="G7" s="12">
        <v>0</v>
      </c>
      <c r="H7" s="13">
        <v>1</v>
      </c>
      <c r="I7" s="26">
        <f t="shared" si="1"/>
        <v>50</v>
      </c>
      <c r="J7" s="26">
        <f t="shared" si="2"/>
        <v>0</v>
      </c>
      <c r="K7" s="27"/>
      <c r="L7" s="25"/>
      <c r="M7" s="25"/>
    </row>
    <row r="8" spans="1:13">
      <c r="A8" s="5" t="s">
        <v>42</v>
      </c>
      <c r="B8" s="11" t="s">
        <v>43</v>
      </c>
      <c r="C8" s="5" t="str">
        <f t="shared" si="0"/>
        <v>进行中</v>
      </c>
      <c r="D8" s="6" t="s">
        <v>38</v>
      </c>
      <c r="E8" s="12">
        <v>4</v>
      </c>
      <c r="F8" s="12">
        <v>0.1</v>
      </c>
      <c r="G8" s="12">
        <v>0</v>
      </c>
      <c r="H8" s="13">
        <v>0.8</v>
      </c>
      <c r="I8" s="26">
        <f t="shared" si="1"/>
        <v>40</v>
      </c>
      <c r="J8" s="26">
        <f t="shared" si="2"/>
        <v>0.025</v>
      </c>
      <c r="K8" s="27" t="s">
        <v>44</v>
      </c>
      <c r="L8" s="25"/>
      <c r="M8" s="25"/>
    </row>
    <row r="9" spans="1:13">
      <c r="A9" s="5" t="s">
        <v>45</v>
      </c>
      <c r="B9" s="15" t="s">
        <v>46</v>
      </c>
      <c r="C9" s="5" t="str">
        <f t="shared" ref="C9:C10" si="3">IF(H9=0%,"未开始",IF(H9&gt;=1,"已完成","进行中"))</f>
        <v>进行中</v>
      </c>
      <c r="D9" s="6" t="s">
        <v>35</v>
      </c>
      <c r="E9" s="12">
        <v>54</v>
      </c>
      <c r="F9" s="12">
        <v>1</v>
      </c>
      <c r="G9" s="12">
        <v>0</v>
      </c>
      <c r="H9" s="13">
        <v>0.4</v>
      </c>
      <c r="I9" s="26">
        <f t="shared" si="1"/>
        <v>54</v>
      </c>
      <c r="J9" s="26"/>
      <c r="K9" s="27"/>
      <c r="L9" s="25"/>
      <c r="M9" s="25"/>
    </row>
    <row r="10" spans="1:13">
      <c r="A10" s="5"/>
      <c r="B10" s="15" t="s">
        <v>47</v>
      </c>
      <c r="C10" s="5" t="str">
        <f t="shared" si="3"/>
        <v>已完成</v>
      </c>
      <c r="D10" s="6" t="s">
        <v>38</v>
      </c>
      <c r="E10" s="12">
        <v>31</v>
      </c>
      <c r="F10" s="12">
        <v>1</v>
      </c>
      <c r="G10" s="12">
        <v>0</v>
      </c>
      <c r="H10" s="13">
        <v>1</v>
      </c>
      <c r="I10" s="26">
        <f t="shared" si="1"/>
        <v>31</v>
      </c>
      <c r="J10" s="26"/>
      <c r="K10" s="27"/>
      <c r="L10" s="25"/>
      <c r="M10" s="25"/>
    </row>
    <row r="11" spans="1:13">
      <c r="A11" s="5"/>
      <c r="B11" s="15" t="s">
        <v>48</v>
      </c>
      <c r="C11" s="16" t="s">
        <v>49</v>
      </c>
      <c r="D11" s="16" t="s">
        <v>50</v>
      </c>
      <c r="E11" s="12">
        <v>14</v>
      </c>
      <c r="F11" s="12">
        <v>0.2</v>
      </c>
      <c r="G11" s="12">
        <v>0</v>
      </c>
      <c r="H11" s="13"/>
      <c r="I11" s="26">
        <f t="shared" si="1"/>
        <v>70</v>
      </c>
      <c r="J11" s="26"/>
      <c r="K11" s="27"/>
      <c r="L11" s="25"/>
      <c r="M11" s="25"/>
    </row>
    <row r="12" spans="1:13">
      <c r="A12" s="5" t="s">
        <v>51</v>
      </c>
      <c r="B12" s="11" t="s">
        <v>43</v>
      </c>
      <c r="C12" s="5" t="str">
        <f>IF(H12=0%,"未开始",IF(H12&gt;=1,"已完成","进行中"))</f>
        <v>进行中</v>
      </c>
      <c r="D12" s="17" t="s">
        <v>52</v>
      </c>
      <c r="E12" s="12">
        <v>4</v>
      </c>
      <c r="F12" s="12">
        <v>0.1</v>
      </c>
      <c r="G12" s="12">
        <v>0</v>
      </c>
      <c r="H12" s="13">
        <v>0.9</v>
      </c>
      <c r="I12" s="26">
        <f t="shared" ref="I12:I16" si="4">IFERROR(E12/(F12+G12),0)</f>
        <v>40</v>
      </c>
      <c r="J12" s="26">
        <f t="shared" ref="J12:J15" si="5">IFERROR(((E12/H12)-E12)/I12,0)</f>
        <v>0.0111111111111111</v>
      </c>
      <c r="K12" s="27" t="s">
        <v>36</v>
      </c>
      <c r="L12" s="25"/>
      <c r="M12" s="25"/>
    </row>
    <row r="13" spans="1:13">
      <c r="A13" s="5"/>
      <c r="B13" s="15" t="s">
        <v>53</v>
      </c>
      <c r="C13" s="5" t="str">
        <f>IF(H13=0%,"未开始",IF(H13&gt;=1,"已完成","进行中"))</f>
        <v>进行中</v>
      </c>
      <c r="D13" s="17" t="s">
        <v>52</v>
      </c>
      <c r="E13" s="12">
        <v>40</v>
      </c>
      <c r="F13" s="12">
        <v>0.4</v>
      </c>
      <c r="G13" s="12">
        <v>0</v>
      </c>
      <c r="H13" s="13">
        <v>0.9</v>
      </c>
      <c r="I13" s="26">
        <f t="shared" si="4"/>
        <v>100</v>
      </c>
      <c r="J13" s="26">
        <f t="shared" si="5"/>
        <v>0.0444444444444444</v>
      </c>
      <c r="K13" s="27" t="s">
        <v>36</v>
      </c>
      <c r="L13" s="25"/>
      <c r="M13" s="25"/>
    </row>
    <row r="14" spans="1:13">
      <c r="A14" s="5"/>
      <c r="B14" s="15" t="s">
        <v>54</v>
      </c>
      <c r="C14" s="5" t="str">
        <f>IF(H14=0%,"未开始",IF(H14&gt;=1,"已完成","进行中"))</f>
        <v>进行中</v>
      </c>
      <c r="D14" s="17" t="s">
        <v>52</v>
      </c>
      <c r="E14" s="12">
        <v>6</v>
      </c>
      <c r="F14" s="12">
        <v>0.1</v>
      </c>
      <c r="G14" s="12">
        <v>0</v>
      </c>
      <c r="H14" s="13">
        <v>0.9</v>
      </c>
      <c r="I14" s="26">
        <f t="shared" si="4"/>
        <v>60</v>
      </c>
      <c r="J14" s="26">
        <f t="shared" si="5"/>
        <v>0.0111111111111111</v>
      </c>
      <c r="K14" s="27" t="s">
        <v>36</v>
      </c>
      <c r="L14" s="25"/>
      <c r="M14" s="25"/>
    </row>
    <row r="15" spans="1:13">
      <c r="A15" s="5"/>
      <c r="B15" s="15" t="s">
        <v>55</v>
      </c>
      <c r="C15" s="5" t="str">
        <f>IF(H15=0%,"未开始",IF(H15&gt;=1,"已完成","进行中"))</f>
        <v>进行中</v>
      </c>
      <c r="D15" s="17" t="s">
        <v>52</v>
      </c>
      <c r="E15" s="12">
        <v>39</v>
      </c>
      <c r="F15" s="12">
        <v>0.4</v>
      </c>
      <c r="G15" s="12">
        <v>0</v>
      </c>
      <c r="H15" s="13">
        <v>0.9</v>
      </c>
      <c r="I15" s="26">
        <f t="shared" si="4"/>
        <v>97.5</v>
      </c>
      <c r="J15" s="26">
        <f t="shared" si="5"/>
        <v>0.0444444444444445</v>
      </c>
      <c r="K15" s="27" t="s">
        <v>36</v>
      </c>
      <c r="L15" s="25"/>
      <c r="M15" s="25"/>
    </row>
    <row r="16" spans="1:13">
      <c r="A16" s="5" t="s">
        <v>56</v>
      </c>
      <c r="B16" s="15" t="s">
        <v>57</v>
      </c>
      <c r="C16" s="5" t="str">
        <f t="shared" ref="C16:C24" si="6">IF(H16=0%,"未开始",IF(H16&gt;=1,"已完成","进行中"))</f>
        <v>进行中</v>
      </c>
      <c r="D16" s="17" t="s">
        <v>52</v>
      </c>
      <c r="E16" s="12">
        <v>43</v>
      </c>
      <c r="F16" s="12">
        <v>1</v>
      </c>
      <c r="G16" s="12">
        <v>0</v>
      </c>
      <c r="H16" s="13">
        <v>0.9</v>
      </c>
      <c r="I16" s="26">
        <f t="shared" si="4"/>
        <v>43</v>
      </c>
      <c r="J16" s="26">
        <f t="shared" ref="J16:J24" si="7">IFERROR(((E16/H16)-E16)/I16,0)</f>
        <v>0.111111111111111</v>
      </c>
      <c r="K16" s="28" t="s">
        <v>58</v>
      </c>
      <c r="L16" s="25"/>
      <c r="M16" s="25"/>
    </row>
    <row r="17" spans="1:13">
      <c r="A17" s="5" t="s">
        <v>59</v>
      </c>
      <c r="B17" s="18" t="s">
        <v>60</v>
      </c>
      <c r="C17" s="16" t="s">
        <v>49</v>
      </c>
      <c r="D17" s="16" t="s">
        <v>50</v>
      </c>
      <c r="E17" s="12">
        <v>29</v>
      </c>
      <c r="F17" s="12">
        <v>0.5</v>
      </c>
      <c r="G17" s="12">
        <v>0</v>
      </c>
      <c r="H17" s="19">
        <v>0</v>
      </c>
      <c r="I17" s="26">
        <f t="shared" ref="I17:I23" si="8">IFERROR(E17/(F17+G17),0)</f>
        <v>58</v>
      </c>
      <c r="J17" s="26">
        <f t="shared" si="7"/>
        <v>0</v>
      </c>
      <c r="K17" s="27"/>
      <c r="L17" s="25"/>
      <c r="M17" s="25"/>
    </row>
    <row r="18" spans="1:13">
      <c r="A18" s="5"/>
      <c r="B18" s="15" t="s">
        <v>61</v>
      </c>
      <c r="C18" s="16" t="s">
        <v>49</v>
      </c>
      <c r="D18" s="16" t="s">
        <v>50</v>
      </c>
      <c r="E18" s="12">
        <v>31</v>
      </c>
      <c r="F18" s="12">
        <v>0.5</v>
      </c>
      <c r="G18" s="12">
        <v>0</v>
      </c>
      <c r="H18" s="19">
        <v>0</v>
      </c>
      <c r="I18" s="26">
        <f t="shared" si="8"/>
        <v>62</v>
      </c>
      <c r="J18" s="26">
        <f t="shared" si="7"/>
        <v>0</v>
      </c>
      <c r="K18" s="27"/>
      <c r="L18" s="25"/>
      <c r="M18" s="25"/>
    </row>
    <row r="19" spans="1:13">
      <c r="A19" s="5"/>
      <c r="B19" s="15" t="s">
        <v>62</v>
      </c>
      <c r="C19" s="16" t="s">
        <v>63</v>
      </c>
      <c r="D19" s="16" t="s">
        <v>50</v>
      </c>
      <c r="E19" s="12"/>
      <c r="F19" s="12"/>
      <c r="G19" s="12">
        <v>0</v>
      </c>
      <c r="H19" s="19">
        <v>0</v>
      </c>
      <c r="I19" s="26">
        <f t="shared" si="8"/>
        <v>0</v>
      </c>
      <c r="J19" s="26">
        <f t="shared" si="7"/>
        <v>0</v>
      </c>
      <c r="K19" s="27" t="s">
        <v>64</v>
      </c>
      <c r="L19" s="25"/>
      <c r="M19" s="25"/>
    </row>
    <row r="20" spans="1:13">
      <c r="A20" s="5" t="s">
        <v>65</v>
      </c>
      <c r="B20" s="15" t="s">
        <v>66</v>
      </c>
      <c r="C20" s="16" t="s">
        <v>49</v>
      </c>
      <c r="D20" s="16" t="s">
        <v>50</v>
      </c>
      <c r="E20" s="12">
        <v>4</v>
      </c>
      <c r="F20" s="12">
        <v>0.1</v>
      </c>
      <c r="G20" s="12">
        <v>0</v>
      </c>
      <c r="H20" s="13">
        <v>0</v>
      </c>
      <c r="I20" s="26">
        <f t="shared" si="8"/>
        <v>40</v>
      </c>
      <c r="J20" s="26">
        <f t="shared" si="7"/>
        <v>0</v>
      </c>
      <c r="K20" s="27"/>
      <c r="L20" s="25"/>
      <c r="M20" s="25"/>
    </row>
    <row r="21" spans="1:13">
      <c r="A21" s="5"/>
      <c r="B21" s="15" t="s">
        <v>67</v>
      </c>
      <c r="C21" s="16" t="s">
        <v>49</v>
      </c>
      <c r="D21" s="16" t="s">
        <v>50</v>
      </c>
      <c r="E21" s="12">
        <v>20</v>
      </c>
      <c r="F21" s="12">
        <v>0.3</v>
      </c>
      <c r="G21" s="12">
        <v>0</v>
      </c>
      <c r="H21" s="13">
        <v>0</v>
      </c>
      <c r="I21" s="26">
        <f t="shared" si="8"/>
        <v>66.6666666666667</v>
      </c>
      <c r="J21" s="26">
        <f t="shared" si="7"/>
        <v>0</v>
      </c>
      <c r="K21" s="27"/>
      <c r="L21" s="25"/>
      <c r="M21" s="25"/>
    </row>
    <row r="22" spans="1:13">
      <c r="A22" s="5"/>
      <c r="B22" s="15" t="s">
        <v>68</v>
      </c>
      <c r="C22" s="16" t="s">
        <v>49</v>
      </c>
      <c r="D22" s="16" t="s">
        <v>50</v>
      </c>
      <c r="E22" s="12">
        <v>37</v>
      </c>
      <c r="F22" s="12">
        <v>0.5</v>
      </c>
      <c r="G22" s="12">
        <v>0</v>
      </c>
      <c r="H22" s="13">
        <v>0</v>
      </c>
      <c r="I22" s="26">
        <f t="shared" si="8"/>
        <v>74</v>
      </c>
      <c r="J22" s="26">
        <f t="shared" si="7"/>
        <v>0</v>
      </c>
      <c r="K22" s="27"/>
      <c r="L22" s="25"/>
      <c r="M22" s="25"/>
    </row>
    <row r="23" spans="1:13">
      <c r="A23" s="5"/>
      <c r="B23" s="15" t="s">
        <v>69</v>
      </c>
      <c r="C23" s="16" t="s">
        <v>49</v>
      </c>
      <c r="D23" s="16" t="s">
        <v>50</v>
      </c>
      <c r="E23" s="12">
        <v>7</v>
      </c>
      <c r="F23" s="12">
        <v>0.1</v>
      </c>
      <c r="G23" s="12">
        <v>0</v>
      </c>
      <c r="H23" s="13">
        <v>0</v>
      </c>
      <c r="I23" s="26">
        <f t="shared" si="8"/>
        <v>70</v>
      </c>
      <c r="J23" s="26">
        <f t="shared" si="7"/>
        <v>0</v>
      </c>
      <c r="K23" s="27"/>
      <c r="L23" s="25"/>
      <c r="M23" s="25"/>
    </row>
    <row r="24" spans="1:13">
      <c r="A24" s="20" t="s">
        <v>70</v>
      </c>
      <c r="B24" s="20"/>
      <c r="C24" s="20" t="str">
        <f t="shared" si="6"/>
        <v>进行中</v>
      </c>
      <c r="D24" s="20"/>
      <c r="E24" s="20">
        <f>SUM(E3:E23)</f>
        <v>940</v>
      </c>
      <c r="F24" s="20">
        <f>SUM(F3:F23)</f>
        <v>13</v>
      </c>
      <c r="G24" s="20">
        <f>SUM(G3:G23)</f>
        <v>0</v>
      </c>
      <c r="H24" s="21">
        <f>IFERROR(AVERAGE(H3:H23),0)</f>
        <v>0.58</v>
      </c>
      <c r="I24" s="29">
        <f>IFERROR(E24/F24,0)</f>
        <v>72.3076923076923</v>
      </c>
      <c r="J24" s="29">
        <f t="shared" si="7"/>
        <v>9.41379310344827</v>
      </c>
      <c r="K24" s="30"/>
      <c r="L24" s="25"/>
      <c r="M24" s="25"/>
    </row>
    <row r="27" spans="5:5">
      <c r="E27" s="22"/>
    </row>
  </sheetData>
  <mergeCells count="5">
    <mergeCell ref="A3:A7"/>
    <mergeCell ref="A9:A11"/>
    <mergeCell ref="A12:A15"/>
    <mergeCell ref="A17:A19"/>
    <mergeCell ref="A20:A23"/>
  </mergeCells>
  <conditionalFormatting sqref="C17">
    <cfRule type="containsText" dxfId="0" priority="13" operator="between" text="已完成">
      <formula>NOT(ISERROR(SEARCH("已完成",C17)))</formula>
    </cfRule>
    <cfRule type="containsText" dxfId="1" priority="14" operator="between" text="进行中">
      <formula>NOT(ISERROR(SEARCH("进行中",C17)))</formula>
    </cfRule>
    <cfRule type="containsText" dxfId="2" priority="15" operator="between" text="未开始">
      <formula>NOT(ISERROR(SEARCH("未开始",C17)))</formula>
    </cfRule>
  </conditionalFormatting>
  <conditionalFormatting sqref="C18">
    <cfRule type="containsText" dxfId="0" priority="10" operator="between" text="已完成">
      <formula>NOT(ISERROR(SEARCH("已完成",C18)))</formula>
    </cfRule>
    <cfRule type="containsText" dxfId="1" priority="11" operator="between" text="进行中">
      <formula>NOT(ISERROR(SEARCH("进行中",C18)))</formula>
    </cfRule>
    <cfRule type="containsText" dxfId="2" priority="12" operator="between" text="未开始">
      <formula>NOT(ISERROR(SEARCH("未开始",C18)))</formula>
    </cfRule>
  </conditionalFormatting>
  <conditionalFormatting sqref="C19">
    <cfRule type="containsText" dxfId="0" priority="7" operator="between" text="已完成">
      <formula>NOT(ISERROR(SEARCH("已完成",C19)))</formula>
    </cfRule>
    <cfRule type="containsText" dxfId="1" priority="8" operator="between" text="进行中">
      <formula>NOT(ISERROR(SEARCH("进行中",C19)))</formula>
    </cfRule>
    <cfRule type="containsText" dxfId="2" priority="9" operator="between" text="未开始">
      <formula>NOT(ISERROR(SEARCH("未开始",C19)))</formula>
    </cfRule>
  </conditionalFormatting>
  <conditionalFormatting sqref="C3:C16">
    <cfRule type="containsText" dxfId="0" priority="1" operator="between" text="已完成">
      <formula>NOT(ISERROR(SEARCH("已完成",C3)))</formula>
    </cfRule>
    <cfRule type="containsText" dxfId="1" priority="2" operator="between" text="进行中">
      <formula>NOT(ISERROR(SEARCH("进行中",C3)))</formula>
    </cfRule>
    <cfRule type="containsText" dxfId="2" priority="3" operator="between" text="未开始">
      <formula>NOT(ISERROR(SEARCH("未开始",C3)))</formula>
    </cfRule>
  </conditionalFormatting>
  <conditionalFormatting sqref="C20:C23">
    <cfRule type="containsText" dxfId="0" priority="4" operator="between" text="已完成">
      <formula>NOT(ISERROR(SEARCH("已完成",C20)))</formula>
    </cfRule>
    <cfRule type="containsText" dxfId="1" priority="5" operator="between" text="进行中">
      <formula>NOT(ISERROR(SEARCH("进行中",C20)))</formula>
    </cfRule>
    <cfRule type="containsText" dxfId="2" priority="6" operator="between" text="未开始">
      <formula>NOT(ISERROR(SEARCH("未开始",C20)))</formula>
    </cfRule>
  </conditionalFormatting>
  <dataValidations count="1">
    <dataValidation type="list" allowBlank="1" showInputMessage="1" showErrorMessage="1" sqref="C11 C17:C23">
      <formula1>"未开始,进行中,已完成"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"/>
  <sheetViews>
    <sheetView workbookViewId="0">
      <selection activeCell="B7" sqref="B7:B10"/>
    </sheetView>
  </sheetViews>
  <sheetFormatPr defaultColWidth="9" defaultRowHeight="14.25" outlineLevelCol="5"/>
  <cols>
    <col min="2" max="2" width="15" customWidth="1"/>
    <col min="3" max="3" width="15.125" customWidth="1"/>
    <col min="4" max="4" width="9.125" customWidth="1"/>
    <col min="5" max="5" width="9.25" customWidth="1"/>
    <col min="6" max="6" width="9.875" customWidth="1"/>
  </cols>
  <sheetData>
    <row r="3" spans="4:4">
      <c r="D3" s="1"/>
    </row>
    <row r="4" spans="3:4">
      <c r="C4" s="2" t="s">
        <v>71</v>
      </c>
      <c r="D4" s="1"/>
    </row>
    <row r="5" spans="4:4">
      <c r="D5" s="1"/>
    </row>
    <row r="6" spans="2:6">
      <c r="B6" s="3" t="s">
        <v>72</v>
      </c>
      <c r="C6" s="3" t="s">
        <v>25</v>
      </c>
      <c r="D6" s="4" t="s">
        <v>30</v>
      </c>
      <c r="E6" s="4" t="s">
        <v>73</v>
      </c>
      <c r="F6" s="4" t="s">
        <v>74</v>
      </c>
    </row>
    <row r="7" spans="2:6">
      <c r="B7" s="5" t="s">
        <v>75</v>
      </c>
      <c r="C7" s="6" t="s">
        <v>52</v>
      </c>
      <c r="D7" s="7">
        <f>IF(OR(E7=0,F7=0),0,E7/F7)</f>
        <v>66</v>
      </c>
      <c r="E7" s="7">
        <f>SUMIF(大纲进度跟踪!D:D,个人生产性!C7,大纲进度跟踪!E:E)</f>
        <v>132</v>
      </c>
      <c r="F7" s="7">
        <f>SUMIF(大纲进度跟踪!D:D,个人生产性!C7,大纲进度跟踪!F:F)+SUMIF(大纲进度跟踪!D:D,个人生产性!C7,大纲进度跟踪!G:G)</f>
        <v>2</v>
      </c>
    </row>
    <row r="8" spans="2:6">
      <c r="B8" s="6"/>
      <c r="C8" s="6" t="s">
        <v>50</v>
      </c>
      <c r="D8" s="7">
        <f>IF(E8=0,0,E8/F8)</f>
        <v>64.5454545454545</v>
      </c>
      <c r="E8" s="7">
        <f>SUMIF(大纲进度跟踪!D:D,个人生产性!C8,大纲进度跟踪!E:E)</f>
        <v>142</v>
      </c>
      <c r="F8" s="7">
        <f>SUMIF(大纲进度跟踪!D:D,个人生产性!C8,大纲进度跟踪!F:F)+SUMIF(大纲进度跟踪!D:D,个人生产性!C8,大纲进度跟踪!G:G)</f>
        <v>2.2</v>
      </c>
    </row>
    <row r="9" spans="2:6">
      <c r="B9" s="6"/>
      <c r="C9" s="8" t="s">
        <v>35</v>
      </c>
      <c r="D9" s="7">
        <f>IF(E9=0,0,E9/F9)</f>
        <v>91.4</v>
      </c>
      <c r="E9" s="7">
        <f>SUMIF(大纲进度跟踪!D:D,个人生产性!C9,大纲进度跟踪!E:E)</f>
        <v>457</v>
      </c>
      <c r="F9" s="7">
        <f>SUMIF(大纲进度跟踪!D:D,个人生产性!C9,大纲进度跟踪!F:F)+SUMIF(大纲进度跟踪!D:D,个人生产性!C9,大纲进度跟踪!G:G)</f>
        <v>5</v>
      </c>
    </row>
    <row r="10" spans="2:6">
      <c r="B10" s="6"/>
      <c r="C10" s="8" t="s">
        <v>38</v>
      </c>
      <c r="D10" s="7">
        <f>IF(E10=0,0,E10/F10)</f>
        <v>55</v>
      </c>
      <c r="E10" s="7">
        <f>SUMIF(大纲进度跟踪!D:D,个人生产性!C10,大纲进度跟踪!E:E)</f>
        <v>209</v>
      </c>
      <c r="F10" s="7">
        <f>SUMIF(大纲进度跟踪!D:D,个人生产性!C10,大纲进度跟踪!F:F)+SUMIF(大纲进度跟踪!D:D,个人生产性!C10,大纲进度跟踪!G:G)</f>
        <v>3.8</v>
      </c>
    </row>
    <row r="11" spans="4:4">
      <c r="D11" s="1"/>
    </row>
  </sheetData>
  <mergeCells count="1">
    <mergeCell ref="B7:B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修订说明</vt:lpstr>
      <vt:lpstr>使用说明</vt:lpstr>
      <vt:lpstr>大纲进度跟踪</vt:lpstr>
      <vt:lpstr>个人生产性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奋斗的90后</cp:lastModifiedBy>
  <dcterms:created xsi:type="dcterms:W3CDTF">2015-06-05T18:19:00Z</dcterms:created>
  <dcterms:modified xsi:type="dcterms:W3CDTF">2018-09-13T04:35:51Z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