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"/>
  </bookViews>
  <sheets>
    <sheet name="l_m_c" sheetId="1" r:id="rId1"/>
    <sheet name="s_n_l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2" l="1"/>
  <c r="E66" i="2"/>
  <c r="E51" i="2"/>
  <c r="E46" i="2"/>
  <c r="H41" i="2"/>
  <c r="H39" i="2"/>
  <c r="H38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0" i="2"/>
  <c r="G41" i="2"/>
  <c r="G39" i="2"/>
  <c r="G37" i="2"/>
  <c r="G36" i="2"/>
  <c r="G35" i="2"/>
  <c r="G34" i="2"/>
  <c r="G33" i="2"/>
  <c r="G32" i="2"/>
  <c r="G31" i="2"/>
  <c r="G24" i="2"/>
  <c r="G25" i="2"/>
  <c r="G26" i="2"/>
  <c r="G27" i="2"/>
  <c r="G28" i="2"/>
  <c r="G29" i="2"/>
  <c r="G30" i="2"/>
  <c r="G23" i="2"/>
  <c r="G22" i="2"/>
  <c r="D63" i="1"/>
  <c r="J63" i="1"/>
  <c r="J64" i="1"/>
  <c r="H15" i="1"/>
  <c r="J89" i="1"/>
  <c r="J88" i="1"/>
  <c r="J62" i="1"/>
  <c r="D93" i="1"/>
  <c r="D89" i="1"/>
  <c r="D88" i="1"/>
  <c r="D87" i="1"/>
  <c r="D86" i="1"/>
  <c r="F85" i="1"/>
  <c r="D85" i="1"/>
  <c r="F84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F67" i="1"/>
  <c r="D67" i="1"/>
  <c r="F66" i="1"/>
  <c r="F65" i="1"/>
  <c r="D65" i="1"/>
  <c r="D62" i="1"/>
  <c r="I31" i="1" l="1"/>
  <c r="I32" i="1"/>
  <c r="I33" i="1"/>
  <c r="I34" i="1"/>
  <c r="I35" i="1"/>
  <c r="I36" i="1"/>
  <c r="I37" i="1"/>
  <c r="I38" i="1"/>
  <c r="I39" i="1"/>
  <c r="I40" i="1"/>
  <c r="I41" i="1"/>
  <c r="I42" i="1"/>
  <c r="I30" i="1"/>
  <c r="I25" i="1"/>
  <c r="I26" i="1"/>
  <c r="I27" i="1"/>
  <c r="I28" i="1"/>
  <c r="I24" i="1"/>
  <c r="E15" i="1" l="1"/>
  <c r="J3" i="1"/>
  <c r="G6" i="2" l="1"/>
  <c r="C15" i="2" s="1"/>
  <c r="G3" i="2"/>
  <c r="J7" i="1"/>
  <c r="H7" i="1"/>
  <c r="J5" i="1"/>
  <c r="H10" i="1"/>
  <c r="H5" i="1"/>
</calcChain>
</file>

<file path=xl/sharedStrings.xml><?xml version="1.0" encoding="utf-8"?>
<sst xmlns="http://schemas.openxmlformats.org/spreadsheetml/2006/main" count="170" uniqueCount="82">
  <si>
    <t>Lawless</t>
  </si>
  <si>
    <t>Mother</t>
  </si>
  <si>
    <t>Cooking</t>
  </si>
  <si>
    <t>Mother's</t>
  </si>
  <si>
    <t xml:space="preserve"> </t>
  </si>
  <si>
    <t>setting</t>
  </si>
  <si>
    <t>20134 :1 :1</t>
  </si>
  <si>
    <t>20044 :1 :9</t>
  </si>
  <si>
    <t>20136 :1 :3</t>
  </si>
  <si>
    <t>native</t>
  </si>
  <si>
    <t>language</t>
  </si>
  <si>
    <t>languages</t>
  </si>
  <si>
    <t>20126 :1 :7</t>
  </si>
  <si>
    <t>20136 :1 :4</t>
  </si>
  <si>
    <t>3*2*2.146128</t>
  </si>
  <si>
    <t>2*2.447158</t>
  </si>
  <si>
    <t>basic:</t>
  </si>
  <si>
    <t>advanced:</t>
  </si>
  <si>
    <t>lawless</t>
  </si>
  <si>
    <t>wild</t>
  </si>
  <si>
    <t>indian</t>
  </si>
  <si>
    <t>term</t>
  </si>
  <si>
    <t>associates</t>
  </si>
  <si>
    <t>query pos</t>
  </si>
  <si>
    <t>doc</t>
  </si>
  <si>
    <t>term pos</t>
  </si>
  <si>
    <t>tf-idf</t>
  </si>
  <si>
    <t>total</t>
  </si>
  <si>
    <t>calculation</t>
  </si>
  <si>
    <t>sum</t>
  </si>
  <si>
    <t>7.984 + 8.584</t>
  </si>
  <si>
    <t>mother</t>
  </si>
  <si>
    <t>daughter</t>
  </si>
  <si>
    <t>child</t>
  </si>
  <si>
    <t>baby</t>
  </si>
  <si>
    <t>birth</t>
  </si>
  <si>
    <t>stove</t>
  </si>
  <si>
    <t>smell</t>
  </si>
  <si>
    <t>kettle</t>
  </si>
  <si>
    <t>vegetable</t>
  </si>
  <si>
    <t>kitchen</t>
  </si>
  <si>
    <t>apple</t>
  </si>
  <si>
    <t>fire</t>
  </si>
  <si>
    <t>aroma</t>
  </si>
  <si>
    <t>roast</t>
  </si>
  <si>
    <t>cooking</t>
  </si>
  <si>
    <t>mother's</t>
  </si>
  <si>
    <t xml:space="preserve">child's </t>
  </si>
  <si>
    <t>term in</t>
  </si>
  <si>
    <t xml:space="preserve"> (0.72+ 2.15) * 5 + (0.72+ 0.27) *2</t>
  </si>
  <si>
    <t xml:space="preserve">(0.82 +0.24) * 2 </t>
  </si>
  <si>
    <t>0.27+0.22</t>
  </si>
  <si>
    <t>rank:</t>
  </si>
  <si>
    <t>info</t>
  </si>
  <si>
    <t>pos</t>
  </si>
  <si>
    <t>rising</t>
  </si>
  <si>
    <t>sun</t>
  </si>
  <si>
    <t>ebb</t>
  </si>
  <si>
    <t>tide</t>
  </si>
  <si>
    <t>horizon</t>
  </si>
  <si>
    <t>twilight</t>
  </si>
  <si>
    <t>motion</t>
  </si>
  <si>
    <t>outdoor</t>
  </si>
  <si>
    <t>associate</t>
  </si>
  <si>
    <t>19867 :1 :6</t>
  </si>
  <si>
    <t>20134 :1 :2</t>
  </si>
  <si>
    <t>20003 :1 :2</t>
  </si>
  <si>
    <t>19966 :1 :2</t>
  </si>
  <si>
    <t>19945 :1 :3</t>
  </si>
  <si>
    <t>19933 :1 :9</t>
  </si>
  <si>
    <t>19919 :1 :8</t>
  </si>
  <si>
    <t>19895 :1 :10</t>
  </si>
  <si>
    <t>19852 :1 :3</t>
  </si>
  <si>
    <t>19897 :1 :1</t>
  </si>
  <si>
    <t>20063 :1 :2</t>
  </si>
  <si>
    <t>19897 :1 :2</t>
  </si>
  <si>
    <t>19821 :1 :1</t>
  </si>
  <si>
    <t>20124 :1 :2</t>
  </si>
  <si>
    <t>19972 :1 :7</t>
  </si>
  <si>
    <t>20105 :1 :4</t>
  </si>
  <si>
    <t>19821 :1 :2</t>
  </si>
  <si>
    <t>term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</si>
</sst>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3" fillId="0" borderId="0" xfId="0" applyFont="1" applyBorder="1"/>
    <xf numFmtId="0" fontId="0" fillId="0" borderId="0" xfId="0" applyBorder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2" borderId="0" xfId="0" applyFill="1" applyBorder="1"/>
    <xf numFmtId="0" fontId="1" fillId="0" borderId="0" xfId="0" applyFont="1" applyBorder="1"/>
    <xf numFmtId="0" fontId="5" fillId="0" borderId="0" xfId="0" applyFont="1" applyBorder="1"/>
    <xf numFmtId="0" fontId="5" fillId="0" borderId="0" xfId="0" applyFont="1"/>
    <xf numFmtId="0" fontId="0" fillId="4" borderId="0" xfId="0" applyFill="1" applyBorder="1"/>
    <xf numFmtId="0" fontId="0" fillId="6" borderId="0" xfId="0" applyFill="1" applyBorder="1"/>
    <xf numFmtId="0" fontId="2" fillId="0" borderId="0" xfId="0" applyFont="1" applyBorder="1"/>
    <xf numFmtId="0" fontId="2" fillId="0" borderId="0" xfId="0" applyFont="1"/>
    <xf numFmtId="0" fontId="6" fillId="0" borderId="0" xfId="0" applyFont="1" applyBorder="1"/>
    <xf numFmtId="0" fontId="6" fillId="0" borderId="0" xfId="0" applyFont="1"/>
    <xf numFmtId="0" fontId="7" fillId="0" borderId="0" xfId="0" applyFont="1" applyBorder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2" fontId="7" fillId="0" borderId="0" xfId="0" applyNumberFormat="1" applyFont="1"/>
    <xf numFmtId="2" fontId="0" fillId="0" borderId="0" xfId="0" applyNumberFormat="1" applyBorder="1"/>
    <xf numFmtId="2" fontId="5" fillId="0" borderId="0" xfId="0" applyNumberFormat="1" applyFont="1"/>
    <xf numFmtId="2" fontId="6" fillId="0" borderId="0" xfId="0" applyNumberFormat="1" applyFont="1"/>
    <xf numFmtId="2" fontId="2" fillId="0" borderId="0" xfId="0" applyNumberFormat="1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0" xfId="0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2" fontId="1" fillId="0" borderId="0" xfId="0" applyNumberFormat="1" applyFont="1" applyBorder="1" applyAlignment="1">
      <alignment horizontal="left"/>
    </xf>
    <xf numFmtId="2" fontId="7" fillId="0" borderId="0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2" fontId="5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Border="1" applyAlignment="1">
      <alignment horizontal="left"/>
    </xf>
    <xf numFmtId="2" fontId="6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2" fontId="0" fillId="0" borderId="4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0" borderId="1" xfId="0" applyFont="1" applyBorder="1" applyAlignment="1">
      <alignment horizontal="right" vertical="top"/>
    </xf>
    <xf numFmtId="0" fontId="3" fillId="0" borderId="4" xfId="0" applyFont="1" applyBorder="1" applyAlignment="1">
      <alignment horizontal="right" vertical="top"/>
    </xf>
    <xf numFmtId="0" fontId="2" fillId="0" borderId="9" xfId="0" applyFont="1" applyBorder="1" applyAlignment="1">
      <alignment horizontal="right" vertical="top"/>
    </xf>
    <xf numFmtId="0" fontId="2" fillId="0" borderId="10" xfId="0" applyFont="1" applyBorder="1" applyAlignment="1">
      <alignment horizontal="right" vertical="top"/>
    </xf>
    <xf numFmtId="0" fontId="2" fillId="0" borderId="11" xfId="0" applyFont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0" fillId="3" borderId="0" xfId="0" applyFill="1" applyBorder="1" applyAlignment="1">
      <alignment horizontal="right" vertical="top"/>
    </xf>
    <xf numFmtId="2" fontId="0" fillId="0" borderId="0" xfId="0" applyNumberForma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2" borderId="0" xfId="0" applyFill="1" applyBorder="1" applyAlignment="1">
      <alignment horizontal="right" vertical="top"/>
    </xf>
    <xf numFmtId="0" fontId="0" fillId="6" borderId="0" xfId="0" applyFill="1" applyBorder="1" applyAlignment="1">
      <alignment horizontal="right" vertical="top"/>
    </xf>
    <xf numFmtId="0" fontId="0" fillId="5" borderId="0" xfId="0" applyFill="1" applyBorder="1" applyAlignment="1">
      <alignment horizontal="right" vertical="top"/>
    </xf>
    <xf numFmtId="2" fontId="0" fillId="0" borderId="2" xfId="0" applyNumberFormat="1" applyBorder="1" applyAlignment="1">
      <alignment horizontal="right" vertical="top"/>
    </xf>
    <xf numFmtId="0" fontId="0" fillId="0" borderId="3" xfId="0" applyBorder="1" applyAlignment="1">
      <alignment horizontal="right" vertical="top"/>
    </xf>
    <xf numFmtId="0" fontId="0" fillId="5" borderId="4" xfId="0" applyFill="1" applyBorder="1" applyAlignment="1">
      <alignment horizontal="right" vertical="top"/>
    </xf>
    <xf numFmtId="0" fontId="0" fillId="0" borderId="4" xfId="0" applyBorder="1" applyAlignment="1">
      <alignment horizontal="right" vertical="top"/>
    </xf>
    <xf numFmtId="2" fontId="0" fillId="0" borderId="4" xfId="0" applyNumberFormat="1" applyBorder="1" applyAlignment="1">
      <alignment horizontal="right" vertical="top"/>
    </xf>
    <xf numFmtId="2" fontId="0" fillId="0" borderId="5" xfId="0" applyNumberFormat="1" applyBorder="1" applyAlignment="1">
      <alignment horizontal="right" vertical="top"/>
    </xf>
    <xf numFmtId="0" fontId="0" fillId="0" borderId="0" xfId="0" applyAlignment="1">
      <alignment horizontal="righ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topLeftCell="A40" workbookViewId="0">
      <selection activeCell="N48" sqref="N48"/>
    </sheetView>
  </sheetViews>
  <sheetFormatPr defaultRowHeight="15" x14ac:dyDescent="0.25"/>
  <cols>
    <col min="1" max="1" width="11.42578125" customWidth="1"/>
    <col min="3" max="3" width="12.85546875" customWidth="1"/>
    <col min="4" max="4" width="19" customWidth="1"/>
    <col min="5" max="5" width="14.28515625" customWidth="1"/>
    <col min="8" max="8" width="17.7109375" customWidth="1"/>
    <col min="9" max="9" width="14.140625" customWidth="1"/>
    <col min="14" max="14" width="14.5703125" customWidth="1"/>
    <col min="15" max="15" width="56" customWidth="1"/>
  </cols>
  <sheetData>
    <row r="1" spans="1:11" ht="16.5" thickBot="1" x14ac:dyDescent="0.3">
      <c r="A1" t="s">
        <v>16</v>
      </c>
      <c r="K1" s="1"/>
    </row>
    <row r="2" spans="1:11" ht="16.5" thickBot="1" x14ac:dyDescent="0.3">
      <c r="B2" s="58" t="s">
        <v>21</v>
      </c>
      <c r="C2" s="59" t="s">
        <v>23</v>
      </c>
      <c r="D2" s="59" t="s">
        <v>24</v>
      </c>
      <c r="E2" s="59" t="s">
        <v>25</v>
      </c>
      <c r="F2" s="59"/>
      <c r="G2" s="59"/>
      <c r="H2" s="59" t="s">
        <v>26</v>
      </c>
      <c r="I2" s="59"/>
      <c r="J2" s="60" t="s">
        <v>27</v>
      </c>
      <c r="K2" s="5"/>
    </row>
    <row r="3" spans="1:11" ht="15.75" x14ac:dyDescent="0.25">
      <c r="B3" s="52" t="s">
        <v>0</v>
      </c>
      <c r="C3" s="48">
        <v>3</v>
      </c>
      <c r="D3" s="61">
        <v>20125</v>
      </c>
      <c r="E3" s="48">
        <v>7</v>
      </c>
      <c r="F3" s="48"/>
      <c r="G3" s="48"/>
      <c r="H3" s="48">
        <v>2.4471579999999999</v>
      </c>
      <c r="I3" s="48"/>
      <c r="J3" s="53">
        <f xml:space="preserve"> 2.441588 *3</f>
        <v>7.3247640000000001</v>
      </c>
      <c r="K3" s="5"/>
    </row>
    <row r="4" spans="1:11" ht="15.75" x14ac:dyDescent="0.25">
      <c r="B4" s="52"/>
      <c r="C4" s="48"/>
      <c r="D4" s="48"/>
      <c r="E4" s="48"/>
      <c r="F4" s="48"/>
      <c r="G4" s="48"/>
      <c r="H4" s="48"/>
      <c r="I4" s="48"/>
      <c r="J4" s="53"/>
      <c r="K4" s="5"/>
    </row>
    <row r="5" spans="1:11" ht="15.75" x14ac:dyDescent="0.25">
      <c r="B5" s="52" t="s">
        <v>1</v>
      </c>
      <c r="C5" s="48">
        <v>2</v>
      </c>
      <c r="D5" s="48">
        <v>19874</v>
      </c>
      <c r="E5" s="48">
        <v>4</v>
      </c>
      <c r="F5" s="48"/>
      <c r="G5" s="48"/>
      <c r="H5" s="48">
        <f xml:space="preserve"> 2.146*2</f>
        <v>4.2919999999999998</v>
      </c>
      <c r="I5" s="48"/>
      <c r="J5" s="53">
        <f xml:space="preserve"> 4.292*2</f>
        <v>8.5839999999999996</v>
      </c>
      <c r="K5" s="5"/>
    </row>
    <row r="6" spans="1:11" ht="15.75" x14ac:dyDescent="0.25">
      <c r="B6" s="52"/>
      <c r="C6" s="48"/>
      <c r="D6" s="61">
        <v>19809</v>
      </c>
      <c r="E6" s="48">
        <v>9</v>
      </c>
      <c r="F6" s="48"/>
      <c r="G6" s="48"/>
      <c r="H6" s="48"/>
      <c r="I6" s="48"/>
      <c r="J6" s="53"/>
      <c r="K6" s="5"/>
    </row>
    <row r="7" spans="1:11" ht="15.75" x14ac:dyDescent="0.25">
      <c r="B7" s="52" t="s">
        <v>3</v>
      </c>
      <c r="C7" s="48">
        <v>2</v>
      </c>
      <c r="D7" s="61">
        <v>20125</v>
      </c>
      <c r="E7" s="48">
        <v>4</v>
      </c>
      <c r="F7" s="48"/>
      <c r="G7" s="48"/>
      <c r="H7" s="48">
        <f xml:space="preserve"> 2.146*2</f>
        <v>4.2919999999999998</v>
      </c>
      <c r="I7" s="48"/>
      <c r="J7" s="53">
        <f xml:space="preserve"> 4.292*2</f>
        <v>8.5839999999999996</v>
      </c>
      <c r="K7" s="5"/>
    </row>
    <row r="8" spans="1:11" ht="15.75" x14ac:dyDescent="0.25">
      <c r="B8" s="52"/>
      <c r="C8" s="48"/>
      <c r="D8" s="48">
        <v>20115</v>
      </c>
      <c r="E8" s="48">
        <v>1</v>
      </c>
      <c r="F8" s="48"/>
      <c r="G8" s="48"/>
      <c r="H8" s="48"/>
      <c r="I8" s="48"/>
      <c r="J8" s="53"/>
      <c r="K8" s="5"/>
    </row>
    <row r="9" spans="1:11" ht="15.75" x14ac:dyDescent="0.25">
      <c r="B9" s="52"/>
      <c r="C9" s="48"/>
      <c r="D9" s="48"/>
      <c r="E9" s="48"/>
      <c r="F9" s="48"/>
      <c r="G9" s="48"/>
      <c r="H9" s="48"/>
      <c r="I9" s="48"/>
      <c r="J9" s="53"/>
      <c r="K9" s="5"/>
    </row>
    <row r="10" spans="1:11" ht="15.75" x14ac:dyDescent="0.25">
      <c r="B10" s="52" t="s">
        <v>2</v>
      </c>
      <c r="C10" s="48">
        <v>1</v>
      </c>
      <c r="D10" s="48">
        <v>19806</v>
      </c>
      <c r="E10" s="48">
        <v>8</v>
      </c>
      <c r="F10" s="48" t="s">
        <v>4</v>
      </c>
      <c r="G10" s="48"/>
      <c r="H10" s="48">
        <f xml:space="preserve"> 2.146*2</f>
        <v>4.2919999999999998</v>
      </c>
      <c r="I10" s="48"/>
      <c r="J10" s="53">
        <v>4.2919999999999998</v>
      </c>
      <c r="K10" s="5"/>
    </row>
    <row r="11" spans="1:11" ht="16.5" thickBot="1" x14ac:dyDescent="0.3">
      <c r="B11" s="54"/>
      <c r="C11" s="55"/>
      <c r="D11" s="62">
        <v>19809</v>
      </c>
      <c r="E11" s="55">
        <v>4</v>
      </c>
      <c r="F11" s="55"/>
      <c r="G11" s="55"/>
      <c r="H11" s="55"/>
      <c r="I11" s="55"/>
      <c r="J11" s="56"/>
      <c r="K11" s="5"/>
    </row>
    <row r="12" spans="1:11" ht="15.75" x14ac:dyDescent="0.25">
      <c r="B12" s="3"/>
      <c r="C12" s="3"/>
      <c r="D12" s="3"/>
      <c r="E12" s="3"/>
      <c r="F12" s="3"/>
      <c r="G12" s="3"/>
      <c r="H12" s="3"/>
      <c r="I12" s="3"/>
      <c r="J12" s="3"/>
      <c r="K12" s="5"/>
    </row>
    <row r="13" spans="1:11" ht="16.5" thickBot="1" x14ac:dyDescent="0.3">
      <c r="B13" s="47"/>
      <c r="C13" s="47"/>
      <c r="D13" s="47"/>
      <c r="E13" s="47"/>
      <c r="F13" s="48"/>
      <c r="G13" s="48" t="s">
        <v>52</v>
      </c>
      <c r="H13" s="48"/>
      <c r="I13" s="3"/>
      <c r="J13" s="3"/>
      <c r="K13" s="5"/>
    </row>
    <row r="14" spans="1:11" ht="16.5" thickBot="1" x14ac:dyDescent="0.3">
      <c r="B14" s="49" t="s">
        <v>24</v>
      </c>
      <c r="C14" s="50"/>
      <c r="D14" s="50" t="s">
        <v>28</v>
      </c>
      <c r="E14" s="51" t="s">
        <v>29</v>
      </c>
      <c r="F14" s="48"/>
      <c r="G14" s="49" t="s">
        <v>24</v>
      </c>
      <c r="H14" s="51" t="s">
        <v>29</v>
      </c>
      <c r="I14" s="3"/>
      <c r="J14" s="3"/>
      <c r="K14" s="5"/>
    </row>
    <row r="15" spans="1:11" ht="15.75" x14ac:dyDescent="0.25">
      <c r="B15" s="52">
        <v>20125</v>
      </c>
      <c r="C15" s="48"/>
      <c r="D15" s="48" t="s">
        <v>30</v>
      </c>
      <c r="E15" s="53">
        <f>7.984 + 8.584</f>
        <v>16.567999999999998</v>
      </c>
      <c r="F15" s="48"/>
      <c r="G15" s="52">
        <v>20125</v>
      </c>
      <c r="H15" s="53">
        <f>7.984 + 8.584</f>
        <v>16.567999999999998</v>
      </c>
      <c r="I15" s="3"/>
      <c r="J15" s="3"/>
      <c r="K15" s="5"/>
    </row>
    <row r="16" spans="1:11" ht="15.75" x14ac:dyDescent="0.25">
      <c r="B16" s="52">
        <v>19874</v>
      </c>
      <c r="C16" s="48"/>
      <c r="D16" s="48">
        <v>8.5839999999999996</v>
      </c>
      <c r="E16" s="53">
        <v>8.5839999999999996</v>
      </c>
      <c r="F16" s="48"/>
      <c r="G16" s="52">
        <v>19809</v>
      </c>
      <c r="H16" s="53">
        <v>12.875999999999999</v>
      </c>
      <c r="I16" s="3"/>
      <c r="J16" s="3"/>
      <c r="K16" s="5"/>
    </row>
    <row r="17" spans="1:16" ht="15.75" x14ac:dyDescent="0.25">
      <c r="B17" s="52">
        <v>19809</v>
      </c>
      <c r="C17" s="48"/>
      <c r="D17" s="48">
        <v>12.875999999999999</v>
      </c>
      <c r="E17" s="53">
        <v>12.875999999999999</v>
      </c>
      <c r="F17" s="48"/>
      <c r="G17" s="52">
        <v>19874</v>
      </c>
      <c r="H17" s="53">
        <v>8.5839999999999996</v>
      </c>
      <c r="I17" s="3"/>
      <c r="J17" s="3"/>
      <c r="K17" s="5"/>
    </row>
    <row r="18" spans="1:16" ht="15.75" x14ac:dyDescent="0.25">
      <c r="A18" s="1"/>
      <c r="B18" s="52">
        <v>19806</v>
      </c>
      <c r="C18" s="48"/>
      <c r="D18" s="48">
        <v>4.2919999999999998</v>
      </c>
      <c r="E18" s="53">
        <v>4.2919999999999998</v>
      </c>
      <c r="F18" s="48"/>
      <c r="G18" s="52">
        <v>20115</v>
      </c>
      <c r="H18" s="53">
        <v>8.5839999999999996</v>
      </c>
      <c r="I18" s="3"/>
      <c r="J18" s="3"/>
      <c r="K18" s="5"/>
    </row>
    <row r="19" spans="1:16" ht="16.5" thickBot="1" x14ac:dyDescent="0.3">
      <c r="A19" s="1"/>
      <c r="B19" s="54">
        <v>20115</v>
      </c>
      <c r="C19" s="55"/>
      <c r="D19" s="55">
        <v>8.5839999999999996</v>
      </c>
      <c r="E19" s="56">
        <v>8.5839999999999996</v>
      </c>
      <c r="F19" s="57"/>
      <c r="G19" s="54">
        <v>19806</v>
      </c>
      <c r="H19" s="56">
        <v>4.2919999999999998</v>
      </c>
      <c r="I19" s="1"/>
      <c r="J19" s="1"/>
      <c r="K19" s="1"/>
    </row>
    <row r="20" spans="1:16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6" ht="15.75" x14ac:dyDescent="0.25">
      <c r="A21" s="1" t="s">
        <v>17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6" ht="16.5" thickBot="1" x14ac:dyDescent="0.3">
      <c r="A22" s="1"/>
      <c r="D22" s="1"/>
      <c r="E22" s="1"/>
      <c r="F22" s="1"/>
      <c r="G22" s="1"/>
      <c r="H22" s="1"/>
      <c r="I22" s="1"/>
      <c r="J22" s="1"/>
      <c r="K22" s="1"/>
    </row>
    <row r="23" spans="1:16" ht="15.75" thickBot="1" x14ac:dyDescent="0.3">
      <c r="B23" s="15" t="s">
        <v>21</v>
      </c>
      <c r="C23" s="16" t="s">
        <v>22</v>
      </c>
      <c r="D23" s="16" t="s">
        <v>23</v>
      </c>
      <c r="E23" s="16" t="s">
        <v>24</v>
      </c>
      <c r="F23" s="16" t="s">
        <v>25</v>
      </c>
      <c r="G23" s="16"/>
      <c r="H23" s="16" t="s">
        <v>26</v>
      </c>
      <c r="I23" s="17" t="s">
        <v>27</v>
      </c>
    </row>
    <row r="24" spans="1:16" ht="15.75" x14ac:dyDescent="0.25">
      <c r="B24" s="18" t="s">
        <v>18</v>
      </c>
      <c r="C24" s="5"/>
      <c r="D24" s="6">
        <v>3</v>
      </c>
      <c r="E24" s="6">
        <v>20125</v>
      </c>
      <c r="F24" s="6">
        <v>7</v>
      </c>
      <c r="G24" s="6"/>
      <c r="H24" s="6">
        <v>2.4470000000000001</v>
      </c>
      <c r="I24" s="19">
        <f xml:space="preserve"> H24*3</f>
        <v>7.3410000000000002</v>
      </c>
      <c r="L24" s="6"/>
      <c r="N24" s="36"/>
    </row>
    <row r="25" spans="1:16" x14ac:dyDescent="0.25">
      <c r="B25" s="20"/>
      <c r="C25" s="6" t="s">
        <v>19</v>
      </c>
      <c r="D25" s="6"/>
      <c r="E25" s="6">
        <v>19821</v>
      </c>
      <c r="F25" s="6">
        <v>2</v>
      </c>
      <c r="G25" s="6"/>
      <c r="H25" s="6">
        <v>2.4470000000000001</v>
      </c>
      <c r="I25" s="19">
        <f t="shared" ref="I25:I28" si="0" xml:space="preserve"> H25*3</f>
        <v>7.3410000000000002</v>
      </c>
      <c r="L25" s="6"/>
      <c r="N25" s="36"/>
    </row>
    <row r="26" spans="1:16" x14ac:dyDescent="0.25">
      <c r="B26" s="20"/>
      <c r="C26" s="6" t="s">
        <v>20</v>
      </c>
      <c r="D26" s="6"/>
      <c r="E26" s="6">
        <v>20041</v>
      </c>
      <c r="F26" s="6">
        <v>1</v>
      </c>
      <c r="G26" s="6"/>
      <c r="H26" s="6">
        <v>1.968</v>
      </c>
      <c r="I26" s="19">
        <f t="shared" si="0"/>
        <v>5.9039999999999999</v>
      </c>
      <c r="L26" s="31"/>
      <c r="M26" s="32"/>
      <c r="N26" s="37"/>
    </row>
    <row r="27" spans="1:16" x14ac:dyDescent="0.25">
      <c r="B27" s="20"/>
      <c r="C27" s="6"/>
      <c r="D27" s="6"/>
      <c r="E27" s="6">
        <v>20014</v>
      </c>
      <c r="F27" s="6">
        <v>1</v>
      </c>
      <c r="G27" s="6"/>
      <c r="H27" s="6">
        <v>1.968</v>
      </c>
      <c r="I27" s="19">
        <f t="shared" si="0"/>
        <v>5.9039999999999999</v>
      </c>
      <c r="L27" s="26"/>
      <c r="N27" s="38"/>
    </row>
    <row r="28" spans="1:16" x14ac:dyDescent="0.25">
      <c r="B28" s="20"/>
      <c r="C28" s="6"/>
      <c r="D28" s="6"/>
      <c r="E28" s="6">
        <v>19831</v>
      </c>
      <c r="F28" s="6">
        <v>8</v>
      </c>
      <c r="G28" s="6"/>
      <c r="H28" s="6">
        <v>1.968</v>
      </c>
      <c r="I28" s="19">
        <f t="shared" si="0"/>
        <v>5.9039999999999999</v>
      </c>
      <c r="L28" s="35"/>
      <c r="M28" s="32"/>
      <c r="N28" s="39"/>
    </row>
    <row r="29" spans="1:16" x14ac:dyDescent="0.25">
      <c r="B29" s="20"/>
      <c r="C29" s="6"/>
      <c r="D29" s="6"/>
      <c r="E29" s="6"/>
      <c r="F29" s="6"/>
      <c r="G29" s="6"/>
      <c r="H29" s="6"/>
      <c r="I29" s="19"/>
      <c r="L29" s="26"/>
      <c r="N29" s="38"/>
    </row>
    <row r="30" spans="1:16" x14ac:dyDescent="0.25">
      <c r="B30" s="20" t="s">
        <v>31</v>
      </c>
      <c r="C30" s="6"/>
      <c r="D30" s="6">
        <v>2</v>
      </c>
      <c r="E30" s="6">
        <v>20125</v>
      </c>
      <c r="F30" s="6">
        <v>4</v>
      </c>
      <c r="G30" s="6"/>
      <c r="H30" s="6">
        <v>2.4470000000000001</v>
      </c>
      <c r="I30" s="19">
        <f xml:space="preserve"> H30*2</f>
        <v>4.8940000000000001</v>
      </c>
      <c r="L30" s="6"/>
      <c r="N30" s="36"/>
    </row>
    <row r="31" spans="1:16" x14ac:dyDescent="0.25">
      <c r="B31" s="20"/>
      <c r="C31" s="6"/>
      <c r="D31" s="6"/>
      <c r="E31" s="6">
        <v>20115</v>
      </c>
      <c r="F31" s="6">
        <v>9</v>
      </c>
      <c r="G31" s="6"/>
      <c r="H31" s="6">
        <v>2.4470000000000001</v>
      </c>
      <c r="I31" s="19">
        <f t="shared" ref="I31:I42" si="1" xml:space="preserve"> H31*2</f>
        <v>4.8940000000000001</v>
      </c>
      <c r="L31" s="6"/>
      <c r="N31" s="40"/>
      <c r="O31" s="6"/>
      <c r="P31" s="6"/>
    </row>
    <row r="32" spans="1:16" x14ac:dyDescent="0.25">
      <c r="B32" s="20"/>
      <c r="C32" s="6" t="s">
        <v>46</v>
      </c>
      <c r="D32" s="6"/>
      <c r="E32" s="6">
        <v>19874</v>
      </c>
      <c r="F32" s="6">
        <v>4</v>
      </c>
      <c r="G32" s="6"/>
      <c r="H32" s="6">
        <v>2.1459999999999999</v>
      </c>
      <c r="I32" s="19">
        <f t="shared" si="1"/>
        <v>4.2919999999999998</v>
      </c>
      <c r="L32" s="6"/>
      <c r="N32" s="40"/>
      <c r="O32" s="6"/>
      <c r="P32" s="6"/>
    </row>
    <row r="33" spans="2:16" x14ac:dyDescent="0.25">
      <c r="B33" s="20"/>
      <c r="C33" s="6"/>
      <c r="D33" s="6"/>
      <c r="E33" s="25">
        <v>19809</v>
      </c>
      <c r="F33" s="6">
        <v>1</v>
      </c>
      <c r="G33" s="6"/>
      <c r="H33" s="6">
        <v>2.1459999999999999</v>
      </c>
      <c r="I33" s="19">
        <f t="shared" si="1"/>
        <v>4.2919999999999998</v>
      </c>
      <c r="L33" s="6"/>
      <c r="N33" s="36"/>
    </row>
    <row r="34" spans="2:16" x14ac:dyDescent="0.25">
      <c r="B34" s="20"/>
      <c r="C34" s="6" t="s">
        <v>32</v>
      </c>
      <c r="D34" s="6"/>
      <c r="E34" s="29">
        <v>20021</v>
      </c>
      <c r="F34" s="6">
        <v>4</v>
      </c>
      <c r="G34" s="6"/>
      <c r="H34" s="6">
        <v>2.4470000000000001</v>
      </c>
      <c r="I34" s="19">
        <f t="shared" si="1"/>
        <v>4.8940000000000001</v>
      </c>
      <c r="L34" s="6"/>
      <c r="N34" s="36"/>
    </row>
    <row r="35" spans="2:16" x14ac:dyDescent="0.25">
      <c r="B35" s="20"/>
      <c r="C35" s="6" t="s">
        <v>33</v>
      </c>
      <c r="D35" s="6"/>
      <c r="E35" s="6">
        <v>20012</v>
      </c>
      <c r="F35" s="6">
        <v>7</v>
      </c>
      <c r="G35" s="6"/>
      <c r="H35" s="6">
        <v>1.748</v>
      </c>
      <c r="I35" s="19">
        <f t="shared" si="1"/>
        <v>3.496</v>
      </c>
      <c r="L35" s="6"/>
      <c r="N35" s="36"/>
    </row>
    <row r="36" spans="2:16" x14ac:dyDescent="0.25">
      <c r="B36" s="20"/>
      <c r="C36" s="6"/>
      <c r="D36" s="6"/>
      <c r="E36" s="6">
        <v>198610</v>
      </c>
      <c r="F36" s="6">
        <v>2</v>
      </c>
      <c r="G36" s="6"/>
      <c r="H36" s="6">
        <v>1.748</v>
      </c>
      <c r="I36" s="19">
        <f t="shared" si="1"/>
        <v>3.496</v>
      </c>
      <c r="L36" s="6"/>
      <c r="N36" s="36"/>
    </row>
    <row r="37" spans="2:16" x14ac:dyDescent="0.25">
      <c r="B37" s="20"/>
      <c r="C37" s="6"/>
      <c r="D37" s="6"/>
      <c r="E37" s="6">
        <v>19812</v>
      </c>
      <c r="F37" s="6">
        <v>10</v>
      </c>
      <c r="G37" s="6"/>
      <c r="H37" s="6">
        <v>1.748</v>
      </c>
      <c r="I37" s="19">
        <f t="shared" si="1"/>
        <v>3.496</v>
      </c>
      <c r="L37" s="6"/>
      <c r="N37" s="36"/>
    </row>
    <row r="38" spans="2:16" x14ac:dyDescent="0.25">
      <c r="B38" s="20"/>
      <c r="C38" s="6"/>
      <c r="D38" s="6"/>
      <c r="E38" s="6">
        <v>19803</v>
      </c>
      <c r="F38" s="6">
        <v>15</v>
      </c>
      <c r="G38" s="6"/>
      <c r="H38" s="6">
        <v>1.748</v>
      </c>
      <c r="I38" s="19">
        <f t="shared" si="1"/>
        <v>3.496</v>
      </c>
      <c r="L38" s="6"/>
      <c r="N38" s="36"/>
    </row>
    <row r="39" spans="2:16" x14ac:dyDescent="0.25">
      <c r="B39" s="20"/>
      <c r="C39" s="6"/>
      <c r="D39" s="6"/>
      <c r="E39" s="6">
        <v>19791</v>
      </c>
      <c r="F39" s="6">
        <v>2</v>
      </c>
      <c r="G39" s="6"/>
      <c r="H39" s="6">
        <v>1.748</v>
      </c>
      <c r="I39" s="19">
        <f t="shared" si="1"/>
        <v>3.496</v>
      </c>
      <c r="L39" s="6"/>
      <c r="N39" s="36"/>
    </row>
    <row r="40" spans="2:16" x14ac:dyDescent="0.25">
      <c r="B40" s="20"/>
      <c r="C40" s="6" t="s">
        <v>47</v>
      </c>
      <c r="D40" s="6"/>
      <c r="E40" s="6">
        <v>20051</v>
      </c>
      <c r="F40" s="6">
        <v>1</v>
      </c>
      <c r="G40" s="6"/>
      <c r="H40" s="6">
        <v>2.4470000000000001</v>
      </c>
      <c r="I40" s="19">
        <f t="shared" si="1"/>
        <v>4.8940000000000001</v>
      </c>
      <c r="L40" s="6"/>
      <c r="N40" s="36"/>
    </row>
    <row r="41" spans="2:16" x14ac:dyDescent="0.25">
      <c r="B41" s="20"/>
      <c r="C41" s="6" t="s">
        <v>34</v>
      </c>
      <c r="D41" s="6"/>
      <c r="E41" s="6">
        <v>19858</v>
      </c>
      <c r="F41" s="6">
        <v>6</v>
      </c>
      <c r="G41" s="6"/>
      <c r="H41" s="6">
        <v>2.4470000000000001</v>
      </c>
      <c r="I41" s="19">
        <f t="shared" si="1"/>
        <v>4.8940000000000001</v>
      </c>
      <c r="L41" s="27"/>
      <c r="N41" s="41"/>
      <c r="O41" s="28"/>
      <c r="P41" s="28"/>
    </row>
    <row r="42" spans="2:16" x14ac:dyDescent="0.25">
      <c r="B42" s="20"/>
      <c r="C42" s="6" t="s">
        <v>35</v>
      </c>
      <c r="D42" s="6"/>
      <c r="E42" s="6">
        <v>19915</v>
      </c>
      <c r="F42" s="6">
        <v>6</v>
      </c>
      <c r="G42" s="6"/>
      <c r="H42" s="6">
        <v>2.4470000000000001</v>
      </c>
      <c r="I42" s="19">
        <f t="shared" si="1"/>
        <v>4.8940000000000001</v>
      </c>
      <c r="L42" s="24"/>
      <c r="N42" s="41"/>
      <c r="O42" s="28"/>
      <c r="P42" s="28"/>
    </row>
    <row r="43" spans="2:16" x14ac:dyDescent="0.25">
      <c r="B43" s="20"/>
      <c r="C43" s="6"/>
      <c r="D43" s="6"/>
      <c r="E43" s="6"/>
      <c r="F43" s="6"/>
      <c r="G43" s="6"/>
      <c r="H43" s="6"/>
      <c r="I43" s="19"/>
      <c r="L43" s="6"/>
      <c r="N43" s="36"/>
    </row>
    <row r="44" spans="2:16" x14ac:dyDescent="0.25">
      <c r="B44" s="20" t="s">
        <v>45</v>
      </c>
      <c r="C44" s="6"/>
      <c r="D44" s="6">
        <v>1</v>
      </c>
      <c r="E44" s="6">
        <v>19806</v>
      </c>
      <c r="F44" s="6">
        <v>8</v>
      </c>
      <c r="G44" s="6"/>
      <c r="H44" s="6">
        <v>2.1459999999999999</v>
      </c>
      <c r="I44" s="19">
        <v>2.1459999999999999</v>
      </c>
      <c r="L44" s="6"/>
      <c r="N44" s="36"/>
    </row>
    <row r="45" spans="2:16" x14ac:dyDescent="0.25">
      <c r="B45" s="20"/>
      <c r="C45" s="6"/>
      <c r="D45" s="6"/>
      <c r="E45" s="25">
        <v>19809</v>
      </c>
      <c r="F45" s="6">
        <v>2</v>
      </c>
      <c r="G45" s="6"/>
      <c r="H45" s="6">
        <v>2.1459999999999999</v>
      </c>
      <c r="I45" s="19">
        <v>2.1459999999999999</v>
      </c>
      <c r="L45" s="6"/>
      <c r="M45" s="24"/>
      <c r="N45" s="40"/>
      <c r="O45" s="6"/>
      <c r="P45" s="6"/>
    </row>
    <row r="46" spans="2:16" x14ac:dyDescent="0.25">
      <c r="B46" s="20"/>
      <c r="C46" s="6" t="s">
        <v>36</v>
      </c>
      <c r="D46" s="6"/>
      <c r="E46" s="30">
        <v>20026</v>
      </c>
      <c r="F46" s="6">
        <v>5</v>
      </c>
      <c r="G46" s="6"/>
      <c r="H46" s="6">
        <v>2.4470000000000001</v>
      </c>
      <c r="I46" s="19">
        <v>2.4470000000000001</v>
      </c>
      <c r="L46" s="26"/>
      <c r="M46" s="24"/>
      <c r="N46" s="38"/>
    </row>
    <row r="47" spans="2:16" x14ac:dyDescent="0.25">
      <c r="B47" s="20"/>
      <c r="C47" s="6" t="s">
        <v>37</v>
      </c>
      <c r="D47" s="6"/>
      <c r="E47" s="30">
        <v>20026</v>
      </c>
      <c r="F47" s="6">
        <v>7</v>
      </c>
      <c r="G47" s="6"/>
      <c r="H47" s="6">
        <v>1.968</v>
      </c>
      <c r="I47" s="19">
        <v>1.968</v>
      </c>
      <c r="L47" s="26"/>
      <c r="N47" s="38"/>
    </row>
    <row r="48" spans="2:16" x14ac:dyDescent="0.25">
      <c r="B48" s="20"/>
      <c r="C48" s="6"/>
      <c r="D48" s="6"/>
      <c r="E48" s="6">
        <v>19976</v>
      </c>
      <c r="F48" s="6">
        <v>2</v>
      </c>
      <c r="G48" s="6"/>
      <c r="H48" s="6">
        <v>1.968</v>
      </c>
      <c r="I48" s="19">
        <v>1.968</v>
      </c>
      <c r="L48" s="26"/>
      <c r="M48" s="24"/>
      <c r="N48" s="38"/>
    </row>
    <row r="49" spans="2:16" x14ac:dyDescent="0.25">
      <c r="B49" s="20"/>
      <c r="C49" s="6"/>
      <c r="D49" s="6"/>
      <c r="E49" s="6">
        <v>19872</v>
      </c>
      <c r="F49" s="6">
        <v>4</v>
      </c>
      <c r="G49" s="6"/>
      <c r="H49" s="6">
        <v>1.968</v>
      </c>
      <c r="I49" s="19">
        <v>1.968</v>
      </c>
      <c r="L49" s="26"/>
      <c r="N49" s="38"/>
    </row>
    <row r="50" spans="2:16" x14ac:dyDescent="0.25">
      <c r="B50" s="20"/>
      <c r="C50" s="6" t="s">
        <v>38</v>
      </c>
      <c r="D50" s="6"/>
      <c r="E50" s="25">
        <v>19985</v>
      </c>
      <c r="F50" s="6">
        <v>2</v>
      </c>
      <c r="G50" s="6"/>
      <c r="H50" s="6">
        <v>2.4470000000000001</v>
      </c>
      <c r="I50" s="19">
        <v>2.4470000000000001</v>
      </c>
      <c r="L50" s="6"/>
      <c r="N50" s="40"/>
      <c r="O50" s="6"/>
      <c r="P50" s="6"/>
    </row>
    <row r="51" spans="2:16" x14ac:dyDescent="0.25">
      <c r="B51" s="20"/>
      <c r="C51" s="6" t="s">
        <v>39</v>
      </c>
      <c r="D51" s="6"/>
      <c r="E51" s="6">
        <v>19892</v>
      </c>
      <c r="F51" s="6">
        <v>6</v>
      </c>
      <c r="G51" s="6"/>
      <c r="H51" s="6">
        <v>2.4470000000000001</v>
      </c>
      <c r="I51" s="19">
        <v>2.4470000000000001</v>
      </c>
      <c r="L51" s="6"/>
      <c r="N51" s="36"/>
    </row>
    <row r="52" spans="2:16" x14ac:dyDescent="0.25">
      <c r="B52" s="20"/>
      <c r="C52" s="6" t="s">
        <v>40</v>
      </c>
      <c r="D52" s="6"/>
      <c r="E52" s="24">
        <v>19921</v>
      </c>
      <c r="F52" s="6">
        <v>9</v>
      </c>
      <c r="G52" s="6"/>
      <c r="H52" s="6">
        <v>2.4470000000000001</v>
      </c>
      <c r="I52" s="19">
        <v>2.4470000000000001</v>
      </c>
      <c r="L52" s="33"/>
      <c r="M52" s="34"/>
      <c r="N52" s="42"/>
    </row>
    <row r="53" spans="2:16" x14ac:dyDescent="0.25">
      <c r="B53" s="20"/>
      <c r="C53" s="6" t="s">
        <v>41</v>
      </c>
      <c r="D53" s="6"/>
      <c r="E53" s="6">
        <v>20013</v>
      </c>
      <c r="F53" s="6">
        <v>9</v>
      </c>
      <c r="G53" s="6"/>
      <c r="H53" s="6">
        <v>2.4470000000000001</v>
      </c>
      <c r="I53" s="19">
        <v>2.4470000000000001</v>
      </c>
      <c r="L53" s="31"/>
      <c r="M53" s="32"/>
      <c r="N53" s="43"/>
      <c r="O53" s="6"/>
      <c r="P53" s="6"/>
    </row>
    <row r="54" spans="2:16" x14ac:dyDescent="0.25">
      <c r="B54" s="20"/>
      <c r="C54" s="6" t="s">
        <v>42</v>
      </c>
      <c r="D54" s="6"/>
      <c r="E54" s="29">
        <v>20021</v>
      </c>
      <c r="F54" s="6">
        <v>9</v>
      </c>
      <c r="G54" s="6"/>
      <c r="H54" s="6">
        <v>2.1459999999999999</v>
      </c>
      <c r="I54" s="19">
        <v>2.1459999999999999</v>
      </c>
      <c r="L54" s="31"/>
      <c r="M54" s="32"/>
      <c r="N54" s="43"/>
      <c r="O54" s="6"/>
      <c r="P54" s="6"/>
    </row>
    <row r="55" spans="2:16" x14ac:dyDescent="0.25">
      <c r="B55" s="20"/>
      <c r="C55" s="6"/>
      <c r="D55" s="6"/>
      <c r="E55" s="6">
        <v>19953</v>
      </c>
      <c r="F55" s="6">
        <v>8</v>
      </c>
      <c r="G55" s="6"/>
      <c r="H55" s="6">
        <v>2.1459999999999999</v>
      </c>
      <c r="I55" s="19">
        <v>2.1459999999999999</v>
      </c>
      <c r="L55" s="6"/>
      <c r="N55" s="36"/>
    </row>
    <row r="56" spans="2:16" x14ac:dyDescent="0.25">
      <c r="B56" s="20"/>
      <c r="C56" s="6" t="s">
        <v>43</v>
      </c>
      <c r="D56" s="6"/>
      <c r="E56" s="25">
        <v>19809</v>
      </c>
      <c r="F56" s="6">
        <v>5</v>
      </c>
      <c r="G56" s="6"/>
      <c r="H56" s="6">
        <v>2.4470000000000001</v>
      </c>
      <c r="I56" s="19">
        <v>2.4470000000000001</v>
      </c>
    </row>
    <row r="57" spans="2:16" ht="15.75" thickBot="1" x14ac:dyDescent="0.3">
      <c r="B57" s="21"/>
      <c r="C57" s="22" t="s">
        <v>44</v>
      </c>
      <c r="D57" s="22"/>
      <c r="E57" s="22">
        <v>19875</v>
      </c>
      <c r="F57" s="22">
        <v>6</v>
      </c>
      <c r="G57" s="22"/>
      <c r="H57" s="22">
        <v>2.4470000000000001</v>
      </c>
      <c r="I57" s="23">
        <v>2.4470000000000001</v>
      </c>
    </row>
    <row r="58" spans="2:16" x14ac:dyDescent="0.25">
      <c r="B58" s="47"/>
      <c r="C58" s="47"/>
      <c r="D58" s="47"/>
      <c r="E58" s="47"/>
      <c r="F58" s="47"/>
      <c r="G58" s="47"/>
      <c r="H58" s="47"/>
      <c r="I58" s="47"/>
      <c r="J58" s="47"/>
    </row>
    <row r="59" spans="2:16" x14ac:dyDescent="0.25">
      <c r="B59" s="47"/>
      <c r="C59" s="47"/>
      <c r="D59" s="47"/>
      <c r="E59" s="47"/>
      <c r="F59" s="47"/>
      <c r="G59" s="47"/>
      <c r="H59" s="47"/>
      <c r="I59" s="47"/>
      <c r="J59" s="47"/>
    </row>
    <row r="60" spans="2:16" ht="15.75" thickBot="1" x14ac:dyDescent="0.3">
      <c r="B60" s="47"/>
      <c r="C60" s="47"/>
      <c r="D60" s="47"/>
      <c r="E60" s="47"/>
      <c r="F60" s="47"/>
      <c r="G60" s="47"/>
      <c r="H60" s="47"/>
      <c r="I60" s="47" t="s">
        <v>52</v>
      </c>
      <c r="J60" s="47"/>
    </row>
    <row r="61" spans="2:16" ht="15.75" thickBot="1" x14ac:dyDescent="0.3">
      <c r="B61" s="63" t="s">
        <v>24</v>
      </c>
      <c r="C61" s="64" t="s">
        <v>48</v>
      </c>
      <c r="D61" s="64"/>
      <c r="E61" s="64" t="s">
        <v>28</v>
      </c>
      <c r="F61" s="65" t="s">
        <v>29</v>
      </c>
      <c r="G61" s="47"/>
      <c r="H61" s="47"/>
      <c r="I61" s="63" t="s">
        <v>24</v>
      </c>
      <c r="J61" s="65" t="s">
        <v>29</v>
      </c>
    </row>
    <row r="62" spans="2:16" x14ac:dyDescent="0.25">
      <c r="B62" s="66">
        <v>19791</v>
      </c>
      <c r="C62" s="67"/>
      <c r="D62" s="68">
        <f>3.496/6</f>
        <v>0.58266666666666667</v>
      </c>
      <c r="E62" s="67">
        <v>3.496</v>
      </c>
      <c r="F62" s="69">
        <v>3.496</v>
      </c>
      <c r="G62" s="47"/>
      <c r="H62" s="47"/>
      <c r="I62" s="70">
        <v>19809</v>
      </c>
      <c r="J62" s="69">
        <f xml:space="preserve">   (0.72+ 2.15) * 5 + (0.72+ 0.27) *2</f>
        <v>16.330000000000002</v>
      </c>
    </row>
    <row r="63" spans="2:16" x14ac:dyDescent="0.25">
      <c r="B63" s="66">
        <v>19803</v>
      </c>
      <c r="C63" s="67"/>
      <c r="D63" s="68">
        <f>3.496/6</f>
        <v>0.58266666666666667</v>
      </c>
      <c r="E63" s="67">
        <v>3.496</v>
      </c>
      <c r="F63" s="69">
        <v>3.496</v>
      </c>
      <c r="G63" s="47"/>
      <c r="H63" s="47"/>
      <c r="I63" s="71">
        <v>19809</v>
      </c>
      <c r="J63" s="69">
        <f xml:space="preserve">   (0.72+ 2.15) * 5 + (0.72+ 0.27) *2</f>
        <v>16.330000000000002</v>
      </c>
    </row>
    <row r="64" spans="2:16" x14ac:dyDescent="0.25">
      <c r="B64" s="72">
        <v>19806</v>
      </c>
      <c r="C64" s="73"/>
      <c r="D64" s="74">
        <v>2.1459999999999999</v>
      </c>
      <c r="E64" s="67">
        <v>2.1459999999999999</v>
      </c>
      <c r="F64" s="69">
        <v>2.1459999999999999</v>
      </c>
      <c r="G64" s="47"/>
      <c r="H64" s="47"/>
      <c r="I64" s="70">
        <v>19809</v>
      </c>
      <c r="J64" s="69">
        <f xml:space="preserve">   (0.72+ 2.15) * 5 + (0.72+ 0.27) *2</f>
        <v>16.330000000000002</v>
      </c>
    </row>
    <row r="65" spans="2:10" x14ac:dyDescent="0.25">
      <c r="B65" s="70">
        <v>19809</v>
      </c>
      <c r="C65" s="67">
        <v>3</v>
      </c>
      <c r="D65" s="75">
        <f>4.292/6</f>
        <v>0.71533333333333327</v>
      </c>
      <c r="E65" s="67" t="s">
        <v>49</v>
      </c>
      <c r="F65" s="69">
        <f xml:space="preserve">   (0.72+ 2.15) * 5 + (0.72+ 0.27) *2</f>
        <v>16.330000000000002</v>
      </c>
      <c r="G65" s="47"/>
      <c r="H65" s="47"/>
      <c r="I65" s="66">
        <v>19821</v>
      </c>
      <c r="J65" s="69">
        <v>7.3410000000000002</v>
      </c>
    </row>
    <row r="66" spans="2:10" x14ac:dyDescent="0.25">
      <c r="B66" s="71">
        <v>19809</v>
      </c>
      <c r="C66" s="73"/>
      <c r="D66" s="76">
        <v>2.1459999999999999</v>
      </c>
      <c r="E66" s="67"/>
      <c r="F66" s="69">
        <f xml:space="preserve">   (0.72+ 2.15) * 5 + (0.72+ 0.27) *2</f>
        <v>16.330000000000002</v>
      </c>
      <c r="G66" s="47"/>
      <c r="H66" s="47"/>
      <c r="I66" s="72">
        <v>20125</v>
      </c>
      <c r="J66" s="69">
        <v>7.3410000000000002</v>
      </c>
    </row>
    <row r="67" spans="2:10" x14ac:dyDescent="0.25">
      <c r="B67" s="70">
        <v>19809</v>
      </c>
      <c r="C67" s="67"/>
      <c r="D67" s="75">
        <f>2.447/9</f>
        <v>0.2718888888888889</v>
      </c>
      <c r="E67" s="67"/>
      <c r="F67" s="69">
        <f xml:space="preserve">   (0.72+ 2.15) * 5 + (0.72+ 0.27) *2</f>
        <v>16.330000000000002</v>
      </c>
      <c r="G67" s="47"/>
      <c r="H67" s="47"/>
      <c r="I67" s="66">
        <v>19831</v>
      </c>
      <c r="J67" s="69">
        <v>5.9039999999999999</v>
      </c>
    </row>
    <row r="68" spans="2:10" x14ac:dyDescent="0.25">
      <c r="B68" s="66">
        <v>19812</v>
      </c>
      <c r="C68" s="67"/>
      <c r="D68" s="68">
        <f xml:space="preserve"> 3.496/6</f>
        <v>0.58266666666666667</v>
      </c>
      <c r="E68" s="67">
        <v>3.496</v>
      </c>
      <c r="F68" s="69">
        <v>3.496</v>
      </c>
      <c r="G68" s="47"/>
      <c r="H68" s="47"/>
      <c r="I68" s="66">
        <v>20014</v>
      </c>
      <c r="J68" s="69">
        <v>5.9039999999999999</v>
      </c>
    </row>
    <row r="69" spans="2:10" x14ac:dyDescent="0.25">
      <c r="B69" s="66">
        <v>19821</v>
      </c>
      <c r="C69" s="67"/>
      <c r="D69" s="68">
        <f>7.341/2</f>
        <v>3.6705000000000001</v>
      </c>
      <c r="E69" s="67">
        <v>7.3410000000000002</v>
      </c>
      <c r="F69" s="69">
        <v>7.3410000000000002</v>
      </c>
      <c r="G69" s="47"/>
      <c r="H69" s="47"/>
      <c r="I69" s="66">
        <v>20041</v>
      </c>
      <c r="J69" s="69">
        <v>5.9039999999999999</v>
      </c>
    </row>
    <row r="70" spans="2:10" x14ac:dyDescent="0.25">
      <c r="B70" s="66">
        <v>19831</v>
      </c>
      <c r="C70" s="67"/>
      <c r="D70" s="68">
        <f>5.904/2</f>
        <v>2.952</v>
      </c>
      <c r="E70" s="67">
        <v>5.9039999999999999</v>
      </c>
      <c r="F70" s="69">
        <v>5.9039999999999999</v>
      </c>
      <c r="G70" s="47"/>
      <c r="H70" s="47"/>
      <c r="I70" s="66">
        <v>19858</v>
      </c>
      <c r="J70" s="69">
        <v>4.8940000000000001</v>
      </c>
    </row>
    <row r="71" spans="2:10" x14ac:dyDescent="0.25">
      <c r="B71" s="66">
        <v>19858</v>
      </c>
      <c r="C71" s="67"/>
      <c r="D71" s="68">
        <f>4.894/6</f>
        <v>0.81566666666666665</v>
      </c>
      <c r="E71" s="67">
        <v>4.8940000000000001</v>
      </c>
      <c r="F71" s="69">
        <v>4.8940000000000001</v>
      </c>
      <c r="G71" s="47"/>
      <c r="H71" s="47"/>
      <c r="I71" s="66">
        <v>19915</v>
      </c>
      <c r="J71" s="69">
        <v>4.8940000000000001</v>
      </c>
    </row>
    <row r="72" spans="2:10" x14ac:dyDescent="0.25">
      <c r="B72" s="66">
        <v>19872</v>
      </c>
      <c r="C72" s="67"/>
      <c r="D72" s="68">
        <f>1.968/9</f>
        <v>0.21866666666666668</v>
      </c>
      <c r="E72" s="67">
        <v>1.968</v>
      </c>
      <c r="F72" s="69">
        <v>1.968</v>
      </c>
      <c r="G72" s="47"/>
      <c r="H72" s="47"/>
      <c r="I72" s="66">
        <v>20051</v>
      </c>
      <c r="J72" s="69">
        <v>4.8940000000000001</v>
      </c>
    </row>
    <row r="73" spans="2:10" x14ac:dyDescent="0.25">
      <c r="B73" s="66">
        <v>19874</v>
      </c>
      <c r="C73" s="67"/>
      <c r="D73" s="68">
        <f>4.292/6</f>
        <v>0.71533333333333327</v>
      </c>
      <c r="E73" s="67">
        <v>4.2919999999999998</v>
      </c>
      <c r="F73" s="69">
        <v>4.2919999999999998</v>
      </c>
      <c r="G73" s="47"/>
      <c r="H73" s="47"/>
      <c r="I73" s="77">
        <v>20115</v>
      </c>
      <c r="J73" s="69">
        <v>4.8940000000000001</v>
      </c>
    </row>
    <row r="74" spans="2:10" x14ac:dyDescent="0.25">
      <c r="B74" s="66">
        <v>19875</v>
      </c>
      <c r="C74" s="67"/>
      <c r="D74" s="68">
        <f>2.447/9</f>
        <v>0.2718888888888889</v>
      </c>
      <c r="E74" s="67">
        <v>2.4470000000000001</v>
      </c>
      <c r="F74" s="69">
        <v>2.4470000000000001</v>
      </c>
      <c r="G74" s="47"/>
      <c r="H74" s="47"/>
      <c r="I74" s="72">
        <v>20125</v>
      </c>
      <c r="J74" s="69">
        <v>4.8940000000000001</v>
      </c>
    </row>
    <row r="75" spans="2:10" x14ac:dyDescent="0.25">
      <c r="B75" s="66">
        <v>19892</v>
      </c>
      <c r="C75" s="67"/>
      <c r="D75" s="68">
        <f>2.447/9</f>
        <v>0.2718888888888889</v>
      </c>
      <c r="E75" s="67">
        <v>2.4470000000000001</v>
      </c>
      <c r="F75" s="69">
        <v>2.4470000000000001</v>
      </c>
      <c r="G75" s="47"/>
      <c r="H75" s="47"/>
      <c r="I75" s="66">
        <v>19874</v>
      </c>
      <c r="J75" s="69">
        <v>4.2919999999999998</v>
      </c>
    </row>
    <row r="76" spans="2:10" x14ac:dyDescent="0.25">
      <c r="B76" s="66">
        <v>19915</v>
      </c>
      <c r="C76" s="67"/>
      <c r="D76" s="68">
        <f>4.894/6</f>
        <v>0.81566666666666665</v>
      </c>
      <c r="E76" s="67">
        <v>4.8940000000000001</v>
      </c>
      <c r="F76" s="69">
        <v>4.8940000000000001</v>
      </c>
      <c r="G76" s="47"/>
      <c r="H76" s="47"/>
      <c r="I76" s="66">
        <v>19791</v>
      </c>
      <c r="J76" s="69">
        <v>3.496</v>
      </c>
    </row>
    <row r="77" spans="2:10" x14ac:dyDescent="0.25">
      <c r="B77" s="66">
        <v>19953</v>
      </c>
      <c r="C77" s="67"/>
      <c r="D77" s="68">
        <f>2.146/9</f>
        <v>0.23844444444444443</v>
      </c>
      <c r="E77" s="67">
        <v>2.1459999999999999</v>
      </c>
      <c r="F77" s="69">
        <v>2.1459999999999999</v>
      </c>
      <c r="G77" s="47"/>
      <c r="H77" s="47"/>
      <c r="I77" s="66">
        <v>19803</v>
      </c>
      <c r="J77" s="69">
        <v>3.496</v>
      </c>
    </row>
    <row r="78" spans="2:10" x14ac:dyDescent="0.25">
      <c r="B78" s="66">
        <v>19976</v>
      </c>
      <c r="C78" s="67"/>
      <c r="D78" s="68">
        <f>1.968/9</f>
        <v>0.21866666666666668</v>
      </c>
      <c r="E78" s="67">
        <v>1.968</v>
      </c>
      <c r="F78" s="69">
        <v>1.968</v>
      </c>
      <c r="G78" s="47"/>
      <c r="H78" s="47"/>
      <c r="I78" s="66">
        <v>19812</v>
      </c>
      <c r="J78" s="69">
        <v>3.496</v>
      </c>
    </row>
    <row r="79" spans="2:10" x14ac:dyDescent="0.25">
      <c r="B79" s="78">
        <v>19985</v>
      </c>
      <c r="C79" s="67"/>
      <c r="D79" s="79">
        <f>2.447/9</f>
        <v>0.2718888888888889</v>
      </c>
      <c r="E79" s="80">
        <v>2.4470000000000001</v>
      </c>
      <c r="F79" s="81">
        <v>2.4470000000000001</v>
      </c>
      <c r="G79" s="47"/>
      <c r="H79" s="47"/>
      <c r="I79" s="66">
        <v>20012</v>
      </c>
      <c r="J79" s="69">
        <v>3.496</v>
      </c>
    </row>
    <row r="80" spans="2:10" x14ac:dyDescent="0.25">
      <c r="B80" s="82">
        <v>19921</v>
      </c>
      <c r="C80" s="67"/>
      <c r="D80" s="79">
        <f>2.447/9</f>
        <v>0.2718888888888889</v>
      </c>
      <c r="E80" s="80">
        <v>2.4470000000000001</v>
      </c>
      <c r="F80" s="81">
        <v>2.4470000000000001</v>
      </c>
      <c r="G80" s="47"/>
      <c r="H80" s="47"/>
      <c r="I80" s="66">
        <v>198610</v>
      </c>
      <c r="J80" s="69">
        <v>3.496</v>
      </c>
    </row>
    <row r="81" spans="2:10" x14ac:dyDescent="0.25">
      <c r="B81" s="66">
        <v>20012</v>
      </c>
      <c r="C81" s="67"/>
      <c r="D81" s="68">
        <f>3.496/6</f>
        <v>0.58266666666666667</v>
      </c>
      <c r="E81" s="67">
        <v>3.496</v>
      </c>
      <c r="F81" s="69">
        <v>3.496</v>
      </c>
      <c r="G81" s="47"/>
      <c r="H81" s="47"/>
      <c r="I81" s="66">
        <v>19875</v>
      </c>
      <c r="J81" s="69">
        <v>2.4470000000000001</v>
      </c>
    </row>
    <row r="82" spans="2:10" x14ac:dyDescent="0.25">
      <c r="B82" s="66">
        <v>20013</v>
      </c>
      <c r="C82" s="67"/>
      <c r="D82" s="68">
        <f>2.447/9</f>
        <v>0.2718888888888889</v>
      </c>
      <c r="E82" s="67">
        <v>2.4470000000000001</v>
      </c>
      <c r="F82" s="69">
        <v>2.4470000000000001</v>
      </c>
      <c r="G82" s="47"/>
      <c r="H82" s="47"/>
      <c r="I82" s="66">
        <v>19892</v>
      </c>
      <c r="J82" s="69">
        <v>2.4470000000000001</v>
      </c>
    </row>
    <row r="83" spans="2:10" x14ac:dyDescent="0.25">
      <c r="B83" s="66">
        <v>20014</v>
      </c>
      <c r="C83" s="83"/>
      <c r="D83" s="68">
        <f>5.904/2</f>
        <v>2.952</v>
      </c>
      <c r="E83" s="67">
        <v>5.9039999999999999</v>
      </c>
      <c r="F83" s="69">
        <v>5.9039999999999999</v>
      </c>
      <c r="G83" s="47"/>
      <c r="H83" s="47"/>
      <c r="I83" s="78">
        <v>19985</v>
      </c>
      <c r="J83" s="81">
        <v>2.4470000000000001</v>
      </c>
    </row>
    <row r="84" spans="2:10" x14ac:dyDescent="0.25">
      <c r="B84" s="70">
        <v>20021</v>
      </c>
      <c r="C84" s="83">
        <v>2</v>
      </c>
      <c r="D84" s="75">
        <f>4.894/6</f>
        <v>0.81566666666666665</v>
      </c>
      <c r="E84" s="67" t="s">
        <v>50</v>
      </c>
      <c r="F84" s="69">
        <f>(0.82 +0.24) * 2</f>
        <v>2.12</v>
      </c>
      <c r="G84" s="47"/>
      <c r="H84" s="47"/>
      <c r="I84" s="82">
        <v>19921</v>
      </c>
      <c r="J84" s="81">
        <v>2.4470000000000001</v>
      </c>
    </row>
    <row r="85" spans="2:10" x14ac:dyDescent="0.25">
      <c r="B85" s="70">
        <v>20021</v>
      </c>
      <c r="C85" s="67"/>
      <c r="D85" s="75">
        <f>2.146/9</f>
        <v>0.23844444444444443</v>
      </c>
      <c r="E85" s="67"/>
      <c r="F85" s="69">
        <f>(0.82 +0.24) * 2</f>
        <v>2.12</v>
      </c>
      <c r="G85" s="47"/>
      <c r="H85" s="47"/>
      <c r="I85" s="66">
        <v>20013</v>
      </c>
      <c r="J85" s="69">
        <v>2.4470000000000001</v>
      </c>
    </row>
    <row r="86" spans="2:10" x14ac:dyDescent="0.25">
      <c r="B86" s="70">
        <v>20026</v>
      </c>
      <c r="C86" s="83">
        <v>2</v>
      </c>
      <c r="D86" s="75">
        <f>2.447/9</f>
        <v>0.2718888888888889</v>
      </c>
      <c r="E86" s="67" t="s">
        <v>51</v>
      </c>
      <c r="F86" s="69">
        <v>0.49</v>
      </c>
      <c r="G86" s="47"/>
      <c r="H86" s="47"/>
      <c r="I86" s="72">
        <v>19806</v>
      </c>
      <c r="J86" s="69">
        <v>2.1459999999999999</v>
      </c>
    </row>
    <row r="87" spans="2:10" x14ac:dyDescent="0.25">
      <c r="B87" s="70">
        <v>20026</v>
      </c>
      <c r="C87" s="67"/>
      <c r="D87" s="75">
        <f>1.968/9</f>
        <v>0.21866666666666668</v>
      </c>
      <c r="E87" s="67"/>
      <c r="F87" s="69">
        <v>0.49</v>
      </c>
      <c r="G87" s="47"/>
      <c r="H87" s="47"/>
      <c r="I87" s="66">
        <v>19953</v>
      </c>
      <c r="J87" s="69">
        <v>2.1459999999999999</v>
      </c>
    </row>
    <row r="88" spans="2:10" x14ac:dyDescent="0.25">
      <c r="B88" s="66">
        <v>20041</v>
      </c>
      <c r="C88" s="67"/>
      <c r="D88" s="68">
        <f>5.904/2</f>
        <v>2.952</v>
      </c>
      <c r="E88" s="67">
        <v>5.9039999999999999</v>
      </c>
      <c r="F88" s="69">
        <v>5.9039999999999999</v>
      </c>
      <c r="G88" s="47"/>
      <c r="H88" s="47"/>
      <c r="I88" s="70">
        <v>20021</v>
      </c>
      <c r="J88" s="69">
        <f>(0.82 +0.24) * 2</f>
        <v>2.12</v>
      </c>
    </row>
    <row r="89" spans="2:10" x14ac:dyDescent="0.25">
      <c r="B89" s="66">
        <v>20051</v>
      </c>
      <c r="C89" s="67"/>
      <c r="D89" s="68">
        <f>4.894/6</f>
        <v>0.81566666666666665</v>
      </c>
      <c r="E89" s="67">
        <v>4.8940000000000001</v>
      </c>
      <c r="F89" s="69">
        <v>4.8940000000000001</v>
      </c>
      <c r="G89" s="47"/>
      <c r="H89" s="47"/>
      <c r="I89" s="70">
        <v>20021</v>
      </c>
      <c r="J89" s="69">
        <f>(0.82 +0.24) * 2</f>
        <v>2.12</v>
      </c>
    </row>
    <row r="90" spans="2:10" x14ac:dyDescent="0.25">
      <c r="B90" s="77">
        <v>20115</v>
      </c>
      <c r="C90" s="84"/>
      <c r="D90" s="85">
        <v>4.8940000000000001</v>
      </c>
      <c r="E90" s="67">
        <v>4.8940000000000001</v>
      </c>
      <c r="F90" s="69">
        <v>4.8940000000000001</v>
      </c>
      <c r="G90" s="47"/>
      <c r="H90" s="47"/>
      <c r="I90" s="66">
        <v>19872</v>
      </c>
      <c r="J90" s="69">
        <v>1.968</v>
      </c>
    </row>
    <row r="91" spans="2:10" x14ac:dyDescent="0.25">
      <c r="B91" s="72">
        <v>20125</v>
      </c>
      <c r="C91" s="73"/>
      <c r="D91" s="74">
        <v>7.3410000000000002</v>
      </c>
      <c r="E91" s="67">
        <v>7.3410000000000002</v>
      </c>
      <c r="F91" s="69">
        <v>7.3410000000000002</v>
      </c>
      <c r="G91" s="47"/>
      <c r="H91" s="47"/>
      <c r="I91" s="66">
        <v>19976</v>
      </c>
      <c r="J91" s="69">
        <v>1.968</v>
      </c>
    </row>
    <row r="92" spans="2:10" x14ac:dyDescent="0.25">
      <c r="B92" s="72">
        <v>20125</v>
      </c>
      <c r="C92" s="73"/>
      <c r="D92" s="74">
        <v>4.8940000000000001</v>
      </c>
      <c r="E92" s="67">
        <v>4.8940000000000001</v>
      </c>
      <c r="F92" s="69">
        <v>4.8940000000000001</v>
      </c>
      <c r="G92" s="47"/>
      <c r="H92" s="47"/>
      <c r="I92" s="70">
        <v>20026</v>
      </c>
      <c r="J92" s="69">
        <v>0.49</v>
      </c>
    </row>
    <row r="93" spans="2:10" ht="15.75" thickBot="1" x14ac:dyDescent="0.3">
      <c r="B93" s="86">
        <v>198610</v>
      </c>
      <c r="C93" s="87"/>
      <c r="D93" s="88">
        <f>3.496/6</f>
        <v>0.58266666666666667</v>
      </c>
      <c r="E93" s="87">
        <v>3.496</v>
      </c>
      <c r="F93" s="89">
        <v>3.496</v>
      </c>
      <c r="G93" s="47"/>
      <c r="H93" s="47"/>
      <c r="I93" s="90">
        <v>20026</v>
      </c>
      <c r="J93" s="89">
        <v>0.49</v>
      </c>
    </row>
  </sheetData>
  <sortState ref="I63:J94">
    <sortCondition descending="1" ref="J63:J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34" workbookViewId="0">
      <selection activeCell="J50" sqref="J50"/>
    </sheetView>
  </sheetViews>
  <sheetFormatPr defaultRowHeight="15" x14ac:dyDescent="0.25"/>
  <cols>
    <col min="1" max="1" width="10" bestFit="1" customWidth="1"/>
    <col min="2" max="2" width="10.5703125" bestFit="1" customWidth="1"/>
    <col min="3" max="3" width="11.28515625" bestFit="1" customWidth="1"/>
    <col min="4" max="4" width="17.7109375" customWidth="1"/>
    <col min="5" max="5" width="11.85546875" bestFit="1" customWidth="1"/>
    <col min="6" max="6" width="14.28515625" bestFit="1" customWidth="1"/>
    <col min="7" max="7" width="21.42578125" customWidth="1"/>
  </cols>
  <sheetData>
    <row r="1" spans="1:7" ht="15.75" thickBot="1" x14ac:dyDescent="0.3">
      <c r="A1" t="s">
        <v>16</v>
      </c>
    </row>
    <row r="2" spans="1:7" ht="15.75" thickBot="1" x14ac:dyDescent="0.3">
      <c r="B2" s="44" t="s">
        <v>21</v>
      </c>
      <c r="C2" s="45" t="s">
        <v>53</v>
      </c>
      <c r="D2" s="45" t="s">
        <v>54</v>
      </c>
      <c r="E2" s="45"/>
      <c r="F2" s="45" t="s">
        <v>28</v>
      </c>
      <c r="G2" s="46" t="s">
        <v>29</v>
      </c>
    </row>
    <row r="3" spans="1:7" ht="15.75" x14ac:dyDescent="0.25">
      <c r="B3" s="7" t="s">
        <v>5</v>
      </c>
      <c r="C3" s="3" t="s">
        <v>6</v>
      </c>
      <c r="D3" s="3">
        <v>3</v>
      </c>
      <c r="E3" s="3"/>
      <c r="F3" s="3" t="s">
        <v>14</v>
      </c>
      <c r="G3" s="8">
        <f xml:space="preserve"> 3*2*2.146128</f>
        <v>12.876768</v>
      </c>
    </row>
    <row r="4" spans="1:7" ht="15.75" x14ac:dyDescent="0.25">
      <c r="B4" s="7"/>
      <c r="C4" s="3" t="s">
        <v>7</v>
      </c>
      <c r="D4" s="3"/>
      <c r="E4" s="3"/>
      <c r="F4" s="3"/>
      <c r="G4" s="8"/>
    </row>
    <row r="5" spans="1:7" ht="15.75" x14ac:dyDescent="0.25">
      <c r="B5" s="7"/>
      <c r="C5" s="3"/>
      <c r="D5" s="3"/>
      <c r="E5" s="3"/>
      <c r="F5" s="3"/>
      <c r="G5" s="8"/>
    </row>
    <row r="6" spans="1:7" ht="15.75" x14ac:dyDescent="0.25">
      <c r="B6" s="7" t="s">
        <v>9</v>
      </c>
      <c r="C6" s="4" t="s">
        <v>8</v>
      </c>
      <c r="D6" s="3">
        <v>2</v>
      </c>
      <c r="E6" s="3"/>
      <c r="F6" s="3" t="s">
        <v>15</v>
      </c>
      <c r="G6" s="8">
        <f xml:space="preserve"> 2*2.447158</f>
        <v>4.8943159999999999</v>
      </c>
    </row>
    <row r="7" spans="1:7" ht="15.75" x14ac:dyDescent="0.25">
      <c r="B7" s="7"/>
      <c r="C7" s="3"/>
      <c r="D7" s="3"/>
      <c r="E7" s="3"/>
      <c r="F7" s="3"/>
      <c r="G7" s="8"/>
    </row>
    <row r="8" spans="1:7" ht="15.75" x14ac:dyDescent="0.25">
      <c r="B8" s="7" t="s">
        <v>10</v>
      </c>
      <c r="C8" s="3" t="s">
        <v>12</v>
      </c>
      <c r="D8" s="3">
        <v>1</v>
      </c>
      <c r="E8" s="3"/>
      <c r="F8" s="3"/>
      <c r="G8" s="8">
        <v>2.4471579999999999</v>
      </c>
    </row>
    <row r="9" spans="1:7" ht="16.5" thickBot="1" x14ac:dyDescent="0.3">
      <c r="B9" s="9" t="s">
        <v>11</v>
      </c>
      <c r="C9" s="11" t="s">
        <v>13</v>
      </c>
      <c r="D9" s="10">
        <v>1</v>
      </c>
      <c r="E9" s="10"/>
      <c r="F9" s="10"/>
      <c r="G9" s="12">
        <v>2.4471579999999999</v>
      </c>
    </row>
    <row r="10" spans="1:7" ht="15.75" x14ac:dyDescent="0.25">
      <c r="B10" s="3"/>
      <c r="C10" s="3"/>
      <c r="D10" s="3"/>
      <c r="E10" s="3"/>
      <c r="F10" s="3"/>
      <c r="G10" s="3"/>
    </row>
    <row r="11" spans="1:7" ht="16.5" thickBot="1" x14ac:dyDescent="0.3">
      <c r="B11" s="3"/>
      <c r="C11" s="3"/>
      <c r="D11" s="3"/>
      <c r="E11" s="3"/>
      <c r="F11" s="3"/>
      <c r="G11" s="3"/>
    </row>
    <row r="12" spans="1:7" ht="16.5" thickBot="1" x14ac:dyDescent="0.3">
      <c r="B12" s="13" t="s">
        <v>24</v>
      </c>
      <c r="C12" s="14" t="s">
        <v>29</v>
      </c>
      <c r="D12" s="3"/>
      <c r="E12" s="3"/>
      <c r="F12" s="3"/>
      <c r="G12" s="3"/>
    </row>
    <row r="13" spans="1:7" ht="15.75" x14ac:dyDescent="0.25">
      <c r="B13" s="7">
        <v>20134</v>
      </c>
      <c r="C13" s="8">
        <v>12.87677</v>
      </c>
      <c r="D13" s="3"/>
      <c r="E13" s="3"/>
      <c r="F13" s="3"/>
      <c r="G13" s="3"/>
    </row>
    <row r="14" spans="1:7" ht="15.75" x14ac:dyDescent="0.25">
      <c r="B14" s="7">
        <v>20044</v>
      </c>
      <c r="C14" s="8">
        <v>12.87677</v>
      </c>
      <c r="D14" s="3"/>
      <c r="E14" s="3"/>
      <c r="F14" s="3"/>
      <c r="G14" s="3"/>
    </row>
    <row r="15" spans="1:7" ht="15.75" x14ac:dyDescent="0.25">
      <c r="A15" s="2"/>
      <c r="B15" s="7">
        <v>20136</v>
      </c>
      <c r="C15" s="8">
        <f xml:space="preserve"> SUM(G6,G9) *5</f>
        <v>36.707369999999997</v>
      </c>
      <c r="D15" s="3"/>
      <c r="E15" s="3"/>
      <c r="F15" s="3"/>
      <c r="G15" s="3"/>
    </row>
    <row r="16" spans="1:7" ht="16.5" thickBot="1" x14ac:dyDescent="0.3">
      <c r="A16" s="2"/>
      <c r="B16" s="9">
        <v>20126</v>
      </c>
      <c r="C16" s="12">
        <v>2.4471579999999999</v>
      </c>
      <c r="D16" s="3"/>
      <c r="E16" s="3"/>
      <c r="F16" s="3"/>
      <c r="G16" s="3"/>
    </row>
    <row r="18" spans="1:8" ht="15.75" thickBot="1" x14ac:dyDescent="0.3">
      <c r="A18" t="s">
        <v>17</v>
      </c>
    </row>
    <row r="19" spans="1:8" ht="15.75" thickBot="1" x14ac:dyDescent="0.3">
      <c r="B19" s="93" t="s">
        <v>21</v>
      </c>
      <c r="C19" s="94" t="s">
        <v>63</v>
      </c>
      <c r="D19" s="94" t="s">
        <v>53</v>
      </c>
      <c r="E19" s="94" t="s">
        <v>26</v>
      </c>
      <c r="F19" s="94" t="s">
        <v>54</v>
      </c>
      <c r="G19" s="94" t="s">
        <v>28</v>
      </c>
      <c r="H19" s="95" t="s">
        <v>29</v>
      </c>
    </row>
    <row r="20" spans="1:8" ht="15.75" x14ac:dyDescent="0.25">
      <c r="B20" s="91" t="s">
        <v>5</v>
      </c>
      <c r="C20" s="96"/>
      <c r="D20" s="97" t="s">
        <v>6</v>
      </c>
      <c r="E20" s="96">
        <v>2.1459999999999999</v>
      </c>
      <c r="F20" s="96">
        <v>3</v>
      </c>
      <c r="G20" s="98">
        <v>2.1459999999999999</v>
      </c>
      <c r="H20" s="99">
        <f xml:space="preserve"> G20*3</f>
        <v>6.4379999999999997</v>
      </c>
    </row>
    <row r="21" spans="1:8" ht="15.75" x14ac:dyDescent="0.25">
      <c r="B21" s="91"/>
      <c r="C21" s="96"/>
      <c r="D21" s="96" t="s">
        <v>7</v>
      </c>
      <c r="E21" s="96">
        <v>2.1459999999999999</v>
      </c>
      <c r="F21" s="96"/>
      <c r="G21" s="98">
        <v>2.1459999999999999</v>
      </c>
      <c r="H21" s="99">
        <f t="shared" ref="H21:H37" si="0" xml:space="preserve"> G21*3</f>
        <v>6.4379999999999997</v>
      </c>
    </row>
    <row r="22" spans="1:8" x14ac:dyDescent="0.25">
      <c r="B22" s="100"/>
      <c r="C22" s="96" t="s">
        <v>55</v>
      </c>
      <c r="D22" s="96" t="s">
        <v>64</v>
      </c>
      <c r="E22" s="96">
        <v>2.4470000000000001</v>
      </c>
      <c r="F22" s="96"/>
      <c r="G22" s="98">
        <f xml:space="preserve"> 2.447/8</f>
        <v>0.30587500000000001</v>
      </c>
      <c r="H22" s="99">
        <f t="shared" si="0"/>
        <v>0.91762500000000002</v>
      </c>
    </row>
    <row r="23" spans="1:8" x14ac:dyDescent="0.25">
      <c r="B23" s="100"/>
      <c r="C23" s="96" t="s">
        <v>56</v>
      </c>
      <c r="D23" s="97" t="s">
        <v>65</v>
      </c>
      <c r="E23" s="96">
        <v>1.544</v>
      </c>
      <c r="F23" s="96"/>
      <c r="G23" s="98">
        <f xml:space="preserve"> 1.544/8</f>
        <v>0.193</v>
      </c>
      <c r="H23" s="99">
        <f t="shared" si="0"/>
        <v>0.57899999999999996</v>
      </c>
    </row>
    <row r="24" spans="1:8" x14ac:dyDescent="0.25">
      <c r="B24" s="100"/>
      <c r="C24" s="96"/>
      <c r="D24" s="96" t="s">
        <v>66</v>
      </c>
      <c r="E24" s="96">
        <v>1.544</v>
      </c>
      <c r="F24" s="96"/>
      <c r="G24" s="98">
        <f t="shared" ref="G24:G30" si="1" xml:space="preserve"> 1.544/8</f>
        <v>0.193</v>
      </c>
      <c r="H24" s="99">
        <f t="shared" si="0"/>
        <v>0.57899999999999996</v>
      </c>
    </row>
    <row r="25" spans="1:8" x14ac:dyDescent="0.25">
      <c r="B25" s="100"/>
      <c r="C25" s="96"/>
      <c r="D25" s="96" t="s">
        <v>67</v>
      </c>
      <c r="E25" s="96">
        <v>1.544</v>
      </c>
      <c r="F25" s="96"/>
      <c r="G25" s="98">
        <f t="shared" si="1"/>
        <v>0.193</v>
      </c>
      <c r="H25" s="99">
        <f t="shared" si="0"/>
        <v>0.57899999999999996</v>
      </c>
    </row>
    <row r="26" spans="1:8" x14ac:dyDescent="0.25">
      <c r="B26" s="100"/>
      <c r="C26" s="96"/>
      <c r="D26" s="96" t="s">
        <v>68</v>
      </c>
      <c r="E26" s="96">
        <v>1.544</v>
      </c>
      <c r="F26" s="96"/>
      <c r="G26" s="98">
        <f t="shared" si="1"/>
        <v>0.193</v>
      </c>
      <c r="H26" s="99">
        <f t="shared" si="0"/>
        <v>0.57899999999999996</v>
      </c>
    </row>
    <row r="27" spans="1:8" x14ac:dyDescent="0.25">
      <c r="B27" s="100"/>
      <c r="C27" s="96"/>
      <c r="D27" s="96" t="s">
        <v>69</v>
      </c>
      <c r="E27" s="96">
        <v>1.544</v>
      </c>
      <c r="F27" s="96"/>
      <c r="G27" s="98">
        <f t="shared" si="1"/>
        <v>0.193</v>
      </c>
      <c r="H27" s="99">
        <f t="shared" si="0"/>
        <v>0.57899999999999996</v>
      </c>
    </row>
    <row r="28" spans="1:8" x14ac:dyDescent="0.25">
      <c r="B28" s="100"/>
      <c r="C28" s="96"/>
      <c r="D28" s="96" t="s">
        <v>70</v>
      </c>
      <c r="E28" s="96">
        <v>1.544</v>
      </c>
      <c r="F28" s="96"/>
      <c r="G28" s="98">
        <f t="shared" si="1"/>
        <v>0.193</v>
      </c>
      <c r="H28" s="99">
        <f t="shared" si="0"/>
        <v>0.57899999999999996</v>
      </c>
    </row>
    <row r="29" spans="1:8" x14ac:dyDescent="0.25">
      <c r="B29" s="100"/>
      <c r="C29" s="96"/>
      <c r="D29" s="96" t="s">
        <v>71</v>
      </c>
      <c r="E29" s="96">
        <v>1.544</v>
      </c>
      <c r="F29" s="96"/>
      <c r="G29" s="98">
        <f t="shared" si="1"/>
        <v>0.193</v>
      </c>
      <c r="H29" s="99">
        <f t="shared" si="0"/>
        <v>0.57899999999999996</v>
      </c>
    </row>
    <row r="30" spans="1:8" x14ac:dyDescent="0.25">
      <c r="B30" s="100"/>
      <c r="C30" s="96"/>
      <c r="D30" s="96" t="s">
        <v>72</v>
      </c>
      <c r="E30" s="96">
        <v>1.544</v>
      </c>
      <c r="F30" s="96"/>
      <c r="G30" s="98">
        <f t="shared" si="1"/>
        <v>0.193</v>
      </c>
      <c r="H30" s="99">
        <f t="shared" si="0"/>
        <v>0.57899999999999996</v>
      </c>
    </row>
    <row r="31" spans="1:8" x14ac:dyDescent="0.25">
      <c r="B31" s="100"/>
      <c r="C31" s="96" t="s">
        <v>57</v>
      </c>
      <c r="D31" s="101" t="s">
        <v>73</v>
      </c>
      <c r="E31" s="96">
        <v>2.4470000000000001</v>
      </c>
      <c r="F31" s="96"/>
      <c r="G31" s="98">
        <f xml:space="preserve"> 2.447/8</f>
        <v>0.30587500000000001</v>
      </c>
      <c r="H31" s="99">
        <f t="shared" si="0"/>
        <v>0.91762500000000002</v>
      </c>
    </row>
    <row r="32" spans="1:8" x14ac:dyDescent="0.25">
      <c r="B32" s="100"/>
      <c r="C32" s="96" t="s">
        <v>58</v>
      </c>
      <c r="D32" s="96" t="s">
        <v>74</v>
      </c>
      <c r="E32" s="96">
        <v>2.1459999999999999</v>
      </c>
      <c r="F32" s="96"/>
      <c r="G32" s="98">
        <f xml:space="preserve"> 2.146/8</f>
        <v>0.26824999999999999</v>
      </c>
      <c r="H32" s="99">
        <f t="shared" si="0"/>
        <v>0.80474999999999997</v>
      </c>
    </row>
    <row r="33" spans="2:8" x14ac:dyDescent="0.25">
      <c r="B33" s="100"/>
      <c r="C33" s="96"/>
      <c r="D33" s="101" t="s">
        <v>75</v>
      </c>
      <c r="E33" s="96">
        <v>2.1459999999999999</v>
      </c>
      <c r="F33" s="96"/>
      <c r="G33" s="98">
        <f xml:space="preserve"> 2.146/8</f>
        <v>0.26824999999999999</v>
      </c>
      <c r="H33" s="99">
        <f t="shared" si="0"/>
        <v>0.80474999999999997</v>
      </c>
    </row>
    <row r="34" spans="2:8" x14ac:dyDescent="0.25">
      <c r="B34" s="100"/>
      <c r="C34" s="96" t="s">
        <v>59</v>
      </c>
      <c r="D34" s="102" t="s">
        <v>76</v>
      </c>
      <c r="E34" s="96">
        <v>2.4470000000000001</v>
      </c>
      <c r="F34" s="96"/>
      <c r="G34" s="98">
        <f xml:space="preserve"> 2.447/8</f>
        <v>0.30587500000000001</v>
      </c>
      <c r="H34" s="99">
        <f t="shared" si="0"/>
        <v>0.91762500000000002</v>
      </c>
    </row>
    <row r="35" spans="2:8" x14ac:dyDescent="0.25">
      <c r="B35" s="100"/>
      <c r="C35" s="96" t="s">
        <v>60</v>
      </c>
      <c r="D35" s="96" t="s">
        <v>77</v>
      </c>
      <c r="E35" s="96">
        <v>2.4470000000000001</v>
      </c>
      <c r="F35" s="96"/>
      <c r="G35" s="98">
        <f xml:space="preserve"> 2.447/8</f>
        <v>0.30587500000000001</v>
      </c>
      <c r="H35" s="99">
        <f t="shared" si="0"/>
        <v>0.91762500000000002</v>
      </c>
    </row>
    <row r="36" spans="2:8" x14ac:dyDescent="0.25">
      <c r="B36" s="100"/>
      <c r="C36" s="96" t="s">
        <v>61</v>
      </c>
      <c r="D36" s="96" t="s">
        <v>78</v>
      </c>
      <c r="E36" s="96">
        <v>2.4470000000000001</v>
      </c>
      <c r="F36" s="96"/>
      <c r="G36" s="98">
        <f xml:space="preserve"> 2.447/8</f>
        <v>0.30587500000000001</v>
      </c>
      <c r="H36" s="99">
        <f t="shared" si="0"/>
        <v>0.91762500000000002</v>
      </c>
    </row>
    <row r="37" spans="2:8" x14ac:dyDescent="0.25">
      <c r="B37" s="100"/>
      <c r="C37" s="96" t="s">
        <v>62</v>
      </c>
      <c r="D37" s="96" t="s">
        <v>79</v>
      </c>
      <c r="E37" s="96">
        <v>2.4470000000000001</v>
      </c>
      <c r="F37" s="96"/>
      <c r="G37" s="98">
        <f xml:space="preserve"> 2.447/8</f>
        <v>0.30587500000000001</v>
      </c>
      <c r="H37" s="99">
        <f t="shared" si="0"/>
        <v>0.91762500000000002</v>
      </c>
    </row>
    <row r="38" spans="2:8" ht="15.75" x14ac:dyDescent="0.25">
      <c r="B38" s="91" t="s">
        <v>9</v>
      </c>
      <c r="C38" s="96"/>
      <c r="D38" s="103" t="s">
        <v>8</v>
      </c>
      <c r="E38" s="96">
        <v>2.4470000000000001</v>
      </c>
      <c r="F38" s="96">
        <v>2</v>
      </c>
      <c r="G38" s="98">
        <v>2.4470000000000001</v>
      </c>
      <c r="H38" s="99">
        <f xml:space="preserve"> G38*2</f>
        <v>4.8940000000000001</v>
      </c>
    </row>
    <row r="39" spans="2:8" x14ac:dyDescent="0.25">
      <c r="B39" s="100"/>
      <c r="C39" s="96" t="s">
        <v>19</v>
      </c>
      <c r="D39" s="102" t="s">
        <v>80</v>
      </c>
      <c r="E39" s="96">
        <v>2.4470000000000001</v>
      </c>
      <c r="F39" s="96"/>
      <c r="G39" s="98">
        <f xml:space="preserve"> 2.447/8</f>
        <v>0.30587500000000001</v>
      </c>
      <c r="H39" s="99">
        <f xml:space="preserve"> G39*2</f>
        <v>0.61175000000000002</v>
      </c>
    </row>
    <row r="40" spans="2:8" ht="15.75" x14ac:dyDescent="0.25">
      <c r="B40" s="91" t="s">
        <v>10</v>
      </c>
      <c r="C40" s="96"/>
      <c r="D40" s="96" t="s">
        <v>12</v>
      </c>
      <c r="E40" s="96">
        <v>2.4470000000000001</v>
      </c>
      <c r="F40" s="96">
        <v>1</v>
      </c>
      <c r="G40" s="98">
        <v>2.4470000000000001</v>
      </c>
      <c r="H40" s="104">
        <v>2.4470000000000001</v>
      </c>
    </row>
    <row r="41" spans="2:8" ht="16.5" thickBot="1" x14ac:dyDescent="0.3">
      <c r="B41" s="105"/>
      <c r="C41" s="92" t="s">
        <v>11</v>
      </c>
      <c r="D41" s="106" t="s">
        <v>13</v>
      </c>
      <c r="E41" s="107">
        <v>2.4470000000000001</v>
      </c>
      <c r="F41" s="107"/>
      <c r="G41" s="108">
        <f xml:space="preserve"> 2.447/8</f>
        <v>0.30587500000000001</v>
      </c>
      <c r="H41" s="109">
        <f xml:space="preserve"> 2.447/8</f>
        <v>0.30587500000000001</v>
      </c>
    </row>
    <row r="42" spans="2:8" x14ac:dyDescent="0.25">
      <c r="B42" s="110"/>
      <c r="C42" s="110"/>
      <c r="D42" s="110"/>
      <c r="E42" s="110"/>
      <c r="F42" s="110"/>
      <c r="G42" s="110"/>
      <c r="H42" s="110"/>
    </row>
    <row r="43" spans="2:8" x14ac:dyDescent="0.25">
      <c r="B43" s="110"/>
      <c r="C43" s="110"/>
      <c r="D43" s="110"/>
      <c r="E43" s="110"/>
      <c r="F43" s="110"/>
      <c r="G43" s="110"/>
      <c r="H43" s="110"/>
    </row>
    <row r="44" spans="2:8" ht="15.75" thickBot="1" x14ac:dyDescent="0.3">
      <c r="B44" s="110"/>
      <c r="C44" s="110"/>
      <c r="D44" s="110"/>
      <c r="E44" s="110"/>
      <c r="F44" s="110"/>
      <c r="G44" s="110" t="s">
        <v>52</v>
      </c>
      <c r="H44" s="110"/>
    </row>
    <row r="45" spans="2:8" ht="15.75" thickBot="1" x14ac:dyDescent="0.3">
      <c r="B45" s="93" t="s">
        <v>24</v>
      </c>
      <c r="C45" s="94" t="s">
        <v>48</v>
      </c>
      <c r="D45" s="94" t="s">
        <v>81</v>
      </c>
      <c r="E45" s="95" t="s">
        <v>29</v>
      </c>
      <c r="F45" s="110"/>
      <c r="G45" s="93" t="s">
        <v>24</v>
      </c>
      <c r="H45" s="95" t="s">
        <v>29</v>
      </c>
    </row>
    <row r="46" spans="2:8" x14ac:dyDescent="0.25">
      <c r="B46" s="100" t="s">
        <v>76</v>
      </c>
      <c r="C46" s="96">
        <v>2</v>
      </c>
      <c r="D46" s="98">
        <v>0.91762500000000002</v>
      </c>
      <c r="E46" s="104">
        <f>(D46+D47)*5</f>
        <v>7.6468749999999996</v>
      </c>
      <c r="F46" s="110"/>
      <c r="G46" s="100" t="s">
        <v>6</v>
      </c>
      <c r="H46" s="104">
        <v>35.084999999999994</v>
      </c>
    </row>
    <row r="47" spans="2:8" x14ac:dyDescent="0.25">
      <c r="B47" s="100" t="s">
        <v>80</v>
      </c>
      <c r="C47" s="96"/>
      <c r="D47" s="98">
        <v>0.61175000000000002</v>
      </c>
      <c r="E47" s="104">
        <v>7.6468749999999996</v>
      </c>
      <c r="F47" s="110"/>
      <c r="G47" s="100" t="s">
        <v>65</v>
      </c>
      <c r="H47" s="104">
        <v>35.084999999999994</v>
      </c>
    </row>
    <row r="48" spans="2:8" x14ac:dyDescent="0.25">
      <c r="B48" s="100" t="s">
        <v>72</v>
      </c>
      <c r="C48" s="96"/>
      <c r="D48" s="98">
        <v>0.57899999999999996</v>
      </c>
      <c r="E48" s="104">
        <v>0.57899999999999996</v>
      </c>
      <c r="F48" s="110"/>
      <c r="G48" s="100" t="s">
        <v>8</v>
      </c>
      <c r="H48" s="104">
        <v>25.999375000000001</v>
      </c>
    </row>
    <row r="49" spans="2:8" x14ac:dyDescent="0.25">
      <c r="B49" s="100" t="s">
        <v>64</v>
      </c>
      <c r="C49" s="96"/>
      <c r="D49" s="98">
        <v>0.91762500000000002</v>
      </c>
      <c r="E49" s="104">
        <v>0.91762500000000002</v>
      </c>
      <c r="F49" s="110"/>
      <c r="G49" s="100" t="s">
        <v>13</v>
      </c>
      <c r="H49" s="104">
        <v>25.999375000000001</v>
      </c>
    </row>
    <row r="50" spans="2:8" x14ac:dyDescent="0.25">
      <c r="B50" s="100" t="s">
        <v>71</v>
      </c>
      <c r="C50" s="96"/>
      <c r="D50" s="98">
        <v>0.57899999999999996</v>
      </c>
      <c r="E50" s="104">
        <v>0.57899999999999996</v>
      </c>
      <c r="F50" s="110"/>
      <c r="G50" s="100" t="s">
        <v>76</v>
      </c>
      <c r="H50" s="104">
        <v>7.6468749999999996</v>
      </c>
    </row>
    <row r="51" spans="2:8" x14ac:dyDescent="0.25">
      <c r="B51" s="100" t="s">
        <v>73</v>
      </c>
      <c r="C51" s="96">
        <v>2</v>
      </c>
      <c r="D51" s="98">
        <v>0.91762500000000002</v>
      </c>
      <c r="E51" s="104">
        <f xml:space="preserve"> D51+D52</f>
        <v>1.722375</v>
      </c>
      <c r="F51" s="110"/>
      <c r="G51" s="100" t="s">
        <v>80</v>
      </c>
      <c r="H51" s="104">
        <v>7.6468749999999996</v>
      </c>
    </row>
    <row r="52" spans="2:8" x14ac:dyDescent="0.25">
      <c r="B52" s="100" t="s">
        <v>75</v>
      </c>
      <c r="C52" s="96"/>
      <c r="D52" s="98">
        <v>0.80474999999999997</v>
      </c>
      <c r="E52" s="104">
        <v>1.722375</v>
      </c>
      <c r="F52" s="110"/>
      <c r="G52" s="100" t="s">
        <v>7</v>
      </c>
      <c r="H52" s="104">
        <v>6.4379999999999997</v>
      </c>
    </row>
    <row r="53" spans="2:8" x14ac:dyDescent="0.25">
      <c r="B53" s="100" t="s">
        <v>70</v>
      </c>
      <c r="C53" s="96"/>
      <c r="D53" s="98">
        <v>0.57899999999999996</v>
      </c>
      <c r="E53" s="104">
        <v>0.57899999999999996</v>
      </c>
      <c r="F53" s="110"/>
      <c r="G53" s="100" t="s">
        <v>12</v>
      </c>
      <c r="H53" s="104">
        <v>2.4470000000000001</v>
      </c>
    </row>
    <row r="54" spans="2:8" x14ac:dyDescent="0.25">
      <c r="B54" s="100" t="s">
        <v>69</v>
      </c>
      <c r="C54" s="96"/>
      <c r="D54" s="98">
        <v>0.57899999999999996</v>
      </c>
      <c r="E54" s="104">
        <v>0.57899999999999996</v>
      </c>
      <c r="F54" s="110"/>
      <c r="G54" s="100" t="s">
        <v>73</v>
      </c>
      <c r="H54" s="104">
        <v>1.722375</v>
      </c>
    </row>
    <row r="55" spans="2:8" x14ac:dyDescent="0.25">
      <c r="B55" s="100" t="s">
        <v>68</v>
      </c>
      <c r="C55" s="96"/>
      <c r="D55" s="98">
        <v>0.57899999999999996</v>
      </c>
      <c r="E55" s="104">
        <v>0.57899999999999996</v>
      </c>
      <c r="F55" s="110"/>
      <c r="G55" s="100" t="s">
        <v>75</v>
      </c>
      <c r="H55" s="104">
        <v>1.722375</v>
      </c>
    </row>
    <row r="56" spans="2:8" x14ac:dyDescent="0.25">
      <c r="B56" s="100" t="s">
        <v>67</v>
      </c>
      <c r="C56" s="96"/>
      <c r="D56" s="98">
        <v>0.57899999999999996</v>
      </c>
      <c r="E56" s="104">
        <v>0.57899999999999996</v>
      </c>
      <c r="F56" s="110"/>
      <c r="G56" s="100" t="s">
        <v>64</v>
      </c>
      <c r="H56" s="104">
        <v>0.91762500000000002</v>
      </c>
    </row>
    <row r="57" spans="2:8" x14ac:dyDescent="0.25">
      <c r="B57" s="100" t="s">
        <v>78</v>
      </c>
      <c r="C57" s="96"/>
      <c r="D57" s="98">
        <v>0.91762500000000002</v>
      </c>
      <c r="E57" s="104">
        <v>0.91762500000000002</v>
      </c>
      <c r="F57" s="110"/>
      <c r="G57" s="100" t="s">
        <v>78</v>
      </c>
      <c r="H57" s="104">
        <v>0.91762500000000002</v>
      </c>
    </row>
    <row r="58" spans="2:8" x14ac:dyDescent="0.25">
      <c r="B58" s="100" t="s">
        <v>66</v>
      </c>
      <c r="C58" s="96"/>
      <c r="D58" s="98">
        <v>0.57899999999999996</v>
      </c>
      <c r="E58" s="104">
        <v>0.57899999999999996</v>
      </c>
      <c r="F58" s="110"/>
      <c r="G58" s="100" t="s">
        <v>79</v>
      </c>
      <c r="H58" s="104">
        <v>0.91762500000000002</v>
      </c>
    </row>
    <row r="59" spans="2:8" x14ac:dyDescent="0.25">
      <c r="B59" s="100" t="s">
        <v>7</v>
      </c>
      <c r="C59" s="96"/>
      <c r="D59" s="98">
        <v>6.4379999999999997</v>
      </c>
      <c r="E59" s="104">
        <v>6.4379999999999997</v>
      </c>
      <c r="F59" s="110"/>
      <c r="G59" s="100" t="s">
        <v>77</v>
      </c>
      <c r="H59" s="104">
        <v>0.91762500000000002</v>
      </c>
    </row>
    <row r="60" spans="2:8" x14ac:dyDescent="0.25">
      <c r="B60" s="100" t="s">
        <v>74</v>
      </c>
      <c r="C60" s="96"/>
      <c r="D60" s="98">
        <v>0.80474999999999997</v>
      </c>
      <c r="E60" s="104">
        <v>0.80474999999999997</v>
      </c>
      <c r="F60" s="110"/>
      <c r="G60" s="100" t="s">
        <v>74</v>
      </c>
      <c r="H60" s="104">
        <v>0.80474999999999997</v>
      </c>
    </row>
    <row r="61" spans="2:8" x14ac:dyDescent="0.25">
      <c r="B61" s="100" t="s">
        <v>79</v>
      </c>
      <c r="C61" s="96"/>
      <c r="D61" s="98">
        <v>0.91762500000000002</v>
      </c>
      <c r="E61" s="104">
        <v>0.91762500000000002</v>
      </c>
      <c r="F61" s="110"/>
      <c r="G61" s="100" t="s">
        <v>72</v>
      </c>
      <c r="H61" s="104">
        <v>0.57899999999999996</v>
      </c>
    </row>
    <row r="62" spans="2:8" x14ac:dyDescent="0.25">
      <c r="B62" s="100" t="s">
        <v>77</v>
      </c>
      <c r="C62" s="96"/>
      <c r="D62" s="98">
        <v>0.91762500000000002</v>
      </c>
      <c r="E62" s="104">
        <v>0.91762500000000002</v>
      </c>
      <c r="F62" s="110"/>
      <c r="G62" s="100" t="s">
        <v>71</v>
      </c>
      <c r="H62" s="104">
        <v>0.57899999999999996</v>
      </c>
    </row>
    <row r="63" spans="2:8" x14ac:dyDescent="0.25">
      <c r="B63" s="100" t="s">
        <v>12</v>
      </c>
      <c r="C63" s="96"/>
      <c r="D63" s="98">
        <v>2.4470000000000001</v>
      </c>
      <c r="E63" s="104">
        <v>2.4470000000000001</v>
      </c>
      <c r="F63" s="110"/>
      <c r="G63" s="100" t="s">
        <v>70</v>
      </c>
      <c r="H63" s="104">
        <v>0.57899999999999996</v>
      </c>
    </row>
    <row r="64" spans="2:8" x14ac:dyDescent="0.25">
      <c r="B64" s="100" t="s">
        <v>6</v>
      </c>
      <c r="C64" s="96">
        <v>2</v>
      </c>
      <c r="D64" s="98">
        <v>6.4379999999999997</v>
      </c>
      <c r="E64" s="104">
        <f xml:space="preserve"> (D64+D65)*5</f>
        <v>35.084999999999994</v>
      </c>
      <c r="F64" s="110"/>
      <c r="G64" s="100" t="s">
        <v>69</v>
      </c>
      <c r="H64" s="104">
        <v>0.57899999999999996</v>
      </c>
    </row>
    <row r="65" spans="2:8" x14ac:dyDescent="0.25">
      <c r="B65" s="100" t="s">
        <v>65</v>
      </c>
      <c r="C65" s="96"/>
      <c r="D65" s="98">
        <v>0.57899999999999996</v>
      </c>
      <c r="E65" s="104">
        <v>35.084999999999994</v>
      </c>
      <c r="F65" s="110"/>
      <c r="G65" s="100" t="s">
        <v>68</v>
      </c>
      <c r="H65" s="104">
        <v>0.57899999999999996</v>
      </c>
    </row>
    <row r="66" spans="2:8" x14ac:dyDescent="0.25">
      <c r="B66" s="100" t="s">
        <v>8</v>
      </c>
      <c r="C66" s="96">
        <v>2</v>
      </c>
      <c r="D66" s="98">
        <v>4.8940000000000001</v>
      </c>
      <c r="E66" s="104">
        <f>(D66+D67)*5</f>
        <v>25.999375000000001</v>
      </c>
      <c r="F66" s="110"/>
      <c r="G66" s="100" t="s">
        <v>67</v>
      </c>
      <c r="H66" s="104">
        <v>0.57899999999999996</v>
      </c>
    </row>
    <row r="67" spans="2:8" ht="15.75" thickBot="1" x14ac:dyDescent="0.3">
      <c r="B67" s="105" t="s">
        <v>13</v>
      </c>
      <c r="C67" s="107"/>
      <c r="D67" s="108">
        <v>0.30587500000000001</v>
      </c>
      <c r="E67" s="109">
        <v>25.999375000000001</v>
      </c>
      <c r="F67" s="110"/>
      <c r="G67" s="105" t="s">
        <v>66</v>
      </c>
      <c r="H67" s="109">
        <v>0.57899999999999996</v>
      </c>
    </row>
  </sheetData>
  <sortState ref="G45:H67">
    <sortCondition descending="1" ref="H45:H6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l_m_c</vt:lpstr>
      <vt:lpstr>s_n_l</vt:lpstr>
    </vt:vector>
  </TitlesOfParts>
  <Company>University of California Irvine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</cp:lastModifiedBy>
  <dcterms:created xsi:type="dcterms:W3CDTF">2015-03-07T00:04:21Z</dcterms:created>
  <dcterms:modified xsi:type="dcterms:W3CDTF">2015-03-07T10:26:39Z</dcterms:modified>
</cp:coreProperties>
</file>