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/>
  </bookViews>
  <sheets>
    <sheet name="RNA样品检测SOP" sheetId="2" r:id="rId1"/>
    <sheet name="DNA样品检测SOP" sheetId="3" r:id="rId2"/>
    <sheet name="ChIPDNA样品检测SOP" sheetId="4" r:id="rId3"/>
    <sheet name="文库检测SOP" sheetId="1" r:id="rId4"/>
  </sheets>
  <externalReferences>
    <externalReference r:id="rId5"/>
  </externalReferences>
  <calcPr calcId="152511" concurrentCalc="0"/>
</workbook>
</file>

<file path=xl/calcChain.xml><?xml version="1.0" encoding="utf-8"?>
<calcChain xmlns="http://schemas.openxmlformats.org/spreadsheetml/2006/main">
  <c r="I16" i="2" l="1"/>
  <c r="I21" i="2"/>
  <c r="I22" i="2"/>
  <c r="J23" i="2"/>
  <c r="I23" i="2"/>
  <c r="I43" i="4"/>
  <c r="J42" i="4"/>
  <c r="J30" i="4"/>
  <c r="J41" i="4"/>
  <c r="I41" i="4"/>
  <c r="I24" i="4"/>
  <c r="I23" i="4"/>
  <c r="I25" i="4"/>
  <c r="J18" i="4"/>
  <c r="J24" i="4"/>
  <c r="I17" i="4"/>
  <c r="I41" i="3"/>
  <c r="J40" i="3"/>
  <c r="I40" i="3"/>
  <c r="J39" i="3"/>
  <c r="I39" i="3"/>
  <c r="J28" i="3"/>
  <c r="I28" i="3"/>
  <c r="I23" i="3"/>
  <c r="I24" i="3"/>
  <c r="J18" i="3"/>
  <c r="J23" i="3"/>
  <c r="I18" i="3"/>
  <c r="I17" i="3"/>
  <c r="J38" i="2"/>
  <c r="J29" i="2"/>
  <c r="J26" i="2"/>
  <c r="I38" i="2"/>
  <c r="J37" i="2"/>
  <c r="I37" i="2"/>
  <c r="I29" i="2"/>
  <c r="I26" i="2"/>
  <c r="I40" i="2"/>
  <c r="J16" i="2"/>
  <c r="J21" i="2"/>
  <c r="J51" i="1"/>
  <c r="I51" i="1"/>
  <c r="I44" i="1"/>
  <c r="I43" i="1"/>
  <c r="J38" i="1"/>
  <c r="J67" i="1"/>
  <c r="J68" i="1"/>
  <c r="I38" i="1"/>
  <c r="I67" i="1"/>
  <c r="I68" i="1"/>
  <c r="J29" i="1"/>
  <c r="J43" i="1"/>
  <c r="J44" i="1"/>
  <c r="I29" i="1"/>
  <c r="I40" i="1"/>
  <c r="J44" i="4"/>
  <c r="J34" i="4"/>
  <c r="J31" i="4"/>
  <c r="J25" i="4"/>
  <c r="J43" i="4"/>
  <c r="I33" i="4"/>
  <c r="I34" i="4"/>
  <c r="I42" i="4"/>
  <c r="I30" i="4"/>
  <c r="I44" i="4"/>
  <c r="I31" i="4"/>
  <c r="J42" i="3"/>
  <c r="J32" i="3"/>
  <c r="J29" i="3"/>
  <c r="J24" i="3"/>
  <c r="J41" i="3"/>
  <c r="I31" i="3"/>
  <c r="I32" i="3"/>
  <c r="I42" i="3"/>
  <c r="J40" i="2"/>
  <c r="J39" i="2"/>
  <c r="J30" i="2"/>
  <c r="J27" i="2"/>
  <c r="J22" i="2"/>
  <c r="I39" i="2"/>
  <c r="I30" i="2"/>
  <c r="I27" i="2"/>
  <c r="J40" i="1"/>
  <c r="I48" i="1"/>
  <c r="J48" i="1"/>
  <c r="I29" i="3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运营填写：姓名-数量-样品类型-日期</t>
        </r>
      </text>
    </comment>
    <comment ref="A3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所选内容以高亮表示</t>
        </r>
      </text>
    </comment>
    <comment ref="A1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所选内容以高亮表示</t>
        </r>
      </text>
    </comment>
  </commentList>
</comments>
</file>

<file path=xl/sharedStrings.xml><?xml version="1.0" encoding="utf-8"?>
<sst xmlns="http://schemas.openxmlformats.org/spreadsheetml/2006/main" count="948" uniqueCount="520">
  <si>
    <t>样品单名称：</t>
    <phoneticPr fontId="4" type="noConversion"/>
  </si>
  <si>
    <t xml:space="preserve"> 样品详细信息</t>
    <phoneticPr fontId="4" type="noConversion"/>
  </si>
  <si>
    <r>
      <t>建库方法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</si>
  <si>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文库结构示例：</t>
    <phoneticPr fontId="4" type="noConversion"/>
  </si>
  <si>
    <t>文库序列示例：</t>
    <phoneticPr fontId="4" type="noConversion"/>
  </si>
  <si>
    <r>
      <t>Illumina Kit建库</t>
    </r>
    <r>
      <rPr>
        <b/>
        <sz val="11"/>
        <color theme="1"/>
        <rFont val="微软雅黑"/>
        <family val="2"/>
        <charset val="134"/>
      </rPr>
      <t xml:space="preserve">
（</t>
    </r>
    <r>
      <rPr>
        <b/>
        <sz val="11"/>
        <color rgb="FFFF0000"/>
        <rFont val="微软雅黑"/>
        <family val="2"/>
        <charset val="134"/>
      </rPr>
      <t>请提供Kit全称及货号</t>
    </r>
    <r>
      <rPr>
        <b/>
        <sz val="11"/>
        <color theme="1"/>
        <rFont val="微软雅黑"/>
        <family val="2"/>
        <charset val="134"/>
      </rPr>
      <t>）</t>
    </r>
    <phoneticPr fontId="4" type="noConversion"/>
  </si>
  <si>
    <t>Kit全称：</t>
    <phoneticPr fontId="4" type="noConversion"/>
  </si>
  <si>
    <t>文库结构示例：</t>
    <phoneticPr fontId="4" type="noConversion"/>
  </si>
  <si>
    <r>
      <t>非Illumina Kit建库（</t>
    </r>
    <r>
      <rPr>
        <b/>
        <sz val="11"/>
        <color rgb="FFFF0000"/>
        <rFont val="微软雅黑"/>
        <family val="2"/>
        <charset val="134"/>
      </rPr>
      <t>请提供建库方法、Kit全称、文库接头序列</t>
    </r>
    <r>
      <rPr>
        <b/>
        <sz val="11"/>
        <color theme="1"/>
        <rFont val="微软雅黑"/>
        <family val="2"/>
        <charset val="134"/>
      </rPr>
      <t>）</t>
    </r>
    <phoneticPr fontId="4" type="noConversion"/>
  </si>
  <si>
    <t>建库方法（请说明）：</t>
    <phoneticPr fontId="4" type="noConversion"/>
  </si>
  <si>
    <t>文库两侧接头序列：</t>
    <phoneticPr fontId="4" type="noConversion"/>
  </si>
  <si>
    <r>
      <t>文库信息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</si>
  <si>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GC含量：</t>
    <phoneticPr fontId="4" type="noConversion"/>
  </si>
  <si>
    <t>&lt;40%</t>
    <phoneticPr fontId="4" type="noConversion"/>
  </si>
  <si>
    <t>40-60%</t>
    <phoneticPr fontId="4" type="noConversion"/>
  </si>
  <si>
    <t>文库碱基分布是否均匀：</t>
    <phoneticPr fontId="4" type="noConversion"/>
  </si>
  <si>
    <t>是</t>
    <phoneticPr fontId="4" type="noConversion"/>
  </si>
  <si>
    <t>否，请说明情况及原因：</t>
    <phoneticPr fontId="4" type="noConversion"/>
  </si>
  <si>
    <t>Index位置</t>
    <phoneticPr fontId="4" type="noConversion"/>
  </si>
  <si>
    <t>□ P5——Index——DNA——P7</t>
    <phoneticPr fontId="4" type="noConversion"/>
  </si>
  <si>
    <t>□ P5——DNA—— Index——P7</t>
    <phoneticPr fontId="4" type="noConversion"/>
  </si>
  <si>
    <t>□ P5——Index1——DNA—— Index2——P7</t>
    <phoneticPr fontId="4" type="noConversion"/>
  </si>
  <si>
    <t>百诺编号</t>
    <phoneticPr fontId="4" type="noConversion"/>
  </si>
  <si>
    <r>
      <t>文库名称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</si>
  <si>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t>文库类型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</si>
  <si>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t>物种</t>
    </r>
    <r>
      <rPr>
        <b/>
        <sz val="10.5"/>
        <color rgb="FFFF0000"/>
        <rFont val="微软雅黑"/>
        <family val="2"/>
        <charset val="134"/>
      </rPr>
      <t>*</t>
    </r>
  </si>
  <si>
    <r>
      <rPr>
        <b/>
        <sz val="11"/>
        <color theme="1"/>
        <rFont val="微软雅黑"/>
        <family val="2"/>
        <charset val="134"/>
      </rPr>
      <t>Index序列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</si>
  <si>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t>浓度</t>
    </r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theme="1"/>
        <rFont val="微软雅黑"/>
        <family val="2"/>
        <charset val="134"/>
      </rPr>
      <t>（ng/μL）</t>
    </r>
    <phoneticPr fontId="4" type="noConversion"/>
  </si>
  <si>
    <r>
      <t>体积</t>
    </r>
    <r>
      <rPr>
        <b/>
        <sz val="11"/>
        <color rgb="FFFF0000"/>
        <rFont val="微软雅黑"/>
        <family val="2"/>
        <charset val="134"/>
      </rPr>
      <t>*</t>
    </r>
    <r>
      <rPr>
        <b/>
        <sz val="11"/>
        <color theme="1"/>
        <rFont val="微软雅黑"/>
        <family val="2"/>
        <charset val="134"/>
      </rPr>
      <t xml:space="preserve"> （μL）</t>
    </r>
    <phoneticPr fontId="4" type="noConversion"/>
  </si>
  <si>
    <r>
      <t>文库片段大小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</si>
  <si>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r>
      <t>数据量单位</t>
    </r>
    <r>
      <rPr>
        <b/>
        <sz val="11"/>
        <color rgb="FFFF0000"/>
        <rFont val="微软雅黑"/>
        <family val="2"/>
        <charset val="134"/>
      </rPr>
      <t>*</t>
    </r>
    <phoneticPr fontId="4" type="noConversion"/>
  </si>
  <si>
    <t>备注</t>
    <phoneticPr fontId="4" type="noConversion"/>
  </si>
  <si>
    <t>1.普通转录组文库</t>
    <phoneticPr fontId="4" type="noConversion"/>
  </si>
  <si>
    <t xml:space="preserve">1. Gb </t>
  </si>
  <si>
    <t>2.RNA链特异性文库</t>
    <phoneticPr fontId="4" type="noConversion"/>
  </si>
  <si>
    <t>2. reads</t>
  </si>
  <si>
    <t>3. 小RNA文库</t>
    <phoneticPr fontId="4" type="noConversion"/>
  </si>
  <si>
    <t>4. ChIP文库</t>
    <phoneticPr fontId="4" type="noConversion"/>
  </si>
  <si>
    <t>5. 全基因组甲基化文库</t>
    <phoneticPr fontId="4" type="noConversion"/>
  </si>
  <si>
    <t>6. PCR产物文库</t>
    <phoneticPr fontId="4" type="noConversion"/>
  </si>
  <si>
    <t>7. DNA小片段文库</t>
    <phoneticPr fontId="4" type="noConversion"/>
  </si>
  <si>
    <t>8. DNA大片段文库</t>
    <phoneticPr fontId="4" type="noConversion"/>
  </si>
  <si>
    <t>9. 宏基因组文库</t>
    <phoneticPr fontId="4" type="noConversion"/>
  </si>
  <si>
    <t>10. 外显子捕获文库</t>
    <phoneticPr fontId="4" type="noConversion"/>
  </si>
  <si>
    <t>11. 其它（请说明）</t>
    <phoneticPr fontId="4" type="noConversion"/>
  </si>
  <si>
    <t>步骤</t>
    <phoneticPr fontId="4" type="noConversion"/>
  </si>
  <si>
    <t>操作</t>
    <phoneticPr fontId="4" type="noConversion"/>
  </si>
  <si>
    <t>记录</t>
    <phoneticPr fontId="4" type="noConversion"/>
  </si>
  <si>
    <t>记录内容</t>
    <phoneticPr fontId="4" type="noConversion"/>
  </si>
  <si>
    <t>记录内容说明</t>
    <phoneticPr fontId="4" type="noConversion"/>
  </si>
  <si>
    <t>操作说明</t>
    <phoneticPr fontId="4" type="noConversion"/>
  </si>
  <si>
    <t>Example#1</t>
    <phoneticPr fontId="4" type="noConversion"/>
  </si>
  <si>
    <t>Example#2</t>
    <phoneticPr fontId="4" type="noConversion"/>
  </si>
  <si>
    <t>文库接收</t>
    <phoneticPr fontId="4" type="noConversion"/>
  </si>
  <si>
    <t>#1 收样</t>
    <phoneticPr fontId="4" type="noConversion"/>
  </si>
  <si>
    <t>核对文库名称</t>
    <phoneticPr fontId="4" type="noConversion"/>
  </si>
  <si>
    <t xml:space="preserve"> BN2-536</t>
  </si>
  <si>
    <t>BN2-537</t>
  </si>
  <si>
    <t>核对文库体积</t>
    <phoneticPr fontId="4" type="noConversion"/>
  </si>
  <si>
    <t>体积</t>
    <phoneticPr fontId="4" type="noConversion"/>
  </si>
  <si>
    <t>数字(ul)</t>
  </si>
  <si>
    <t>观察or测量体积</t>
    <phoneticPr fontId="4" type="noConversion"/>
  </si>
  <si>
    <t>是否满足要求</t>
    <phoneticPr fontId="4" type="noConversion"/>
  </si>
  <si>
    <t>逻辑判断</t>
    <phoneticPr fontId="4" type="noConversion"/>
  </si>
  <si>
    <r>
      <t>“</t>
    </r>
    <r>
      <rPr>
        <sz val="12"/>
        <color theme="1"/>
        <rFont val="宋体"/>
        <family val="2"/>
        <charset val="134"/>
        <scheme val="minor"/>
      </rPr>
      <t>文库样品类型</t>
    </r>
    <r>
      <rPr>
        <sz val="12"/>
        <color theme="1"/>
        <rFont val="宋体"/>
        <family val="2"/>
        <scheme val="minor"/>
      </rPr>
      <t>”决定选择哪个标准</t>
    </r>
    <phoneticPr fontId="4" type="noConversion"/>
  </si>
  <si>
    <t>根据3-sheet6 "客户自建文库样品要求"中的体积为判断标准</t>
    <phoneticPr fontId="4" type="noConversion"/>
  </si>
  <si>
    <t>Qubit、AGE、2100</t>
  </si>
  <si>
    <t>贴标签</t>
    <phoneticPr fontId="4" type="noConversion"/>
  </si>
  <si>
    <t>#2a 入库</t>
    <phoneticPr fontId="4" type="noConversion"/>
  </si>
  <si>
    <t>放入-20度冰箱，“外来文库样品盒”保存</t>
    <phoneticPr fontId="4" type="noConversion"/>
  </si>
  <si>
    <t>#2b 文库检测准备出库</t>
  </si>
  <si>
    <t>将文库放在EP管架上室温融化</t>
    <phoneticPr fontId="4" type="noConversion"/>
  </si>
  <si>
    <t>#3 Qubit （检测浓度）</t>
    <phoneticPr fontId="4" type="noConversion"/>
  </si>
  <si>
    <t>sop检测方法1（Qubit）</t>
    <phoneticPr fontId="4" type="noConversion"/>
  </si>
  <si>
    <t>选择SOP</t>
  </si>
  <si>
    <r>
      <t>自动匹配SOP</t>
    </r>
    <r>
      <rPr>
        <sz val="12"/>
        <color theme="1"/>
        <rFont val="宋体"/>
        <family val="2"/>
        <charset val="134"/>
        <scheme val="minor"/>
      </rPr>
      <t>-5</t>
    </r>
    <phoneticPr fontId="4" type="noConversion"/>
  </si>
  <si>
    <t>1-基因组样品DNA样品检测SOP；
2-RNA样品检测SOP；
3-ChIPDNA样品检测SOP
4-Bionova文库2100检测SOP
5-客户自建文库检测SOP</t>
  </si>
  <si>
    <t>客户需要确认系统自动匹配的信息是否正确</t>
  </si>
  <si>
    <t>客户自建文库检测SOP</t>
  </si>
  <si>
    <t>使用试剂盒</t>
  </si>
  <si>
    <r>
      <t>列表单选</t>
    </r>
    <r>
      <rPr>
        <sz val="12"/>
        <color theme="1"/>
        <rFont val="宋体"/>
        <family val="2"/>
        <charset val="134"/>
        <scheme val="minor"/>
      </rPr>
      <t>-7</t>
    </r>
    <phoneticPr fontId="4" type="noConversion"/>
  </si>
  <si>
    <r>
      <t>1-</t>
    </r>
    <r>
      <rPr>
        <sz val="12"/>
        <color theme="1"/>
        <rFont val="宋体"/>
        <family val="2"/>
        <scheme val="minor"/>
      </rPr>
      <t xml:space="preserve">Qubit® RNA Assay Kit
</t>
    </r>
    <r>
      <rPr>
        <sz val="12"/>
        <color theme="1"/>
        <rFont val="宋体"/>
        <family val="2"/>
        <charset val="134"/>
        <scheme val="minor"/>
      </rPr>
      <t>2-</t>
    </r>
    <r>
      <rPr>
        <sz val="12"/>
        <color theme="1"/>
        <rFont val="宋体"/>
        <family val="2"/>
        <scheme val="minor"/>
      </rPr>
      <t xml:space="preserve">Qubit® RNA HS Assay Kit
</t>
    </r>
    <r>
      <rPr>
        <sz val="12"/>
        <color theme="1"/>
        <rFont val="宋体"/>
        <family val="2"/>
        <charset val="134"/>
        <scheme val="minor"/>
      </rPr>
      <t>3-</t>
    </r>
    <r>
      <rPr>
        <sz val="12"/>
        <color theme="1"/>
        <rFont val="宋体"/>
        <family val="2"/>
        <scheme val="minor"/>
      </rPr>
      <t xml:space="preserve">Qubit® microRNA Assay Kit
</t>
    </r>
    <r>
      <rPr>
        <sz val="12"/>
        <color theme="1"/>
        <rFont val="宋体"/>
        <family val="2"/>
        <charset val="134"/>
        <scheme val="minor"/>
      </rPr>
      <t>4-</t>
    </r>
    <r>
      <rPr>
        <sz val="12"/>
        <color theme="1"/>
        <rFont val="宋体"/>
        <family val="2"/>
        <scheme val="minor"/>
      </rPr>
      <t xml:space="preserve">Qubit® RNA BR Assay Kit 
</t>
    </r>
    <r>
      <rPr>
        <sz val="12"/>
        <color theme="1"/>
        <rFont val="宋体"/>
        <family val="2"/>
        <charset val="134"/>
        <scheme val="minor"/>
      </rPr>
      <t>5-</t>
    </r>
    <r>
      <rPr>
        <sz val="12"/>
        <color theme="1"/>
        <rFont val="宋体"/>
        <family val="2"/>
        <scheme val="minor"/>
      </rPr>
      <t xml:space="preserve">Qubit® ssDNA Assay Kit
</t>
    </r>
    <r>
      <rPr>
        <sz val="12"/>
        <color theme="1"/>
        <rFont val="宋体"/>
        <family val="2"/>
        <charset val="134"/>
        <scheme val="minor"/>
      </rPr>
      <t>6-</t>
    </r>
    <r>
      <rPr>
        <sz val="12"/>
        <color theme="1"/>
        <rFont val="宋体"/>
        <family val="2"/>
        <scheme val="minor"/>
      </rPr>
      <t xml:space="preserve">Qubit® dsDNA BR Assay Kit 
</t>
    </r>
    <r>
      <rPr>
        <sz val="12"/>
        <color theme="1"/>
        <rFont val="宋体"/>
        <family val="2"/>
        <charset val="134"/>
        <scheme val="minor"/>
      </rPr>
      <t>7-</t>
    </r>
    <r>
      <rPr>
        <sz val="12"/>
        <color theme="1"/>
        <rFont val="宋体"/>
        <family val="2"/>
        <scheme val="minor"/>
      </rPr>
      <t>Qubit® dsDNA HS Assay Kit</t>
    </r>
  </si>
  <si>
    <t>7-dsDNA HS KIT</t>
  </si>
  <si>
    <t>Qubit读数结果（ng/μL）</t>
  </si>
  <si>
    <t>数字</t>
    <phoneticPr fontId="4" type="noConversion"/>
  </si>
  <si>
    <t>客户从qubit仪器上读取的数据</t>
  </si>
  <si>
    <t>文库稀释倍数</t>
  </si>
  <si>
    <t>数字</t>
  </si>
  <si>
    <t>实验人员自已填写， 默认“1”</t>
  </si>
  <si>
    <t>原液浓度（Qubit）（ng/μL）</t>
  </si>
  <si>
    <t>公式</t>
    <phoneticPr fontId="4" type="noConversion"/>
  </si>
  <si>
    <t>·=Qubit读数结果（ng/μL）×文库稀释倍数</t>
  </si>
  <si>
    <t>软件自动生成结果，并且将结果copy到报告生成页面中</t>
  </si>
  <si>
    <t>是否通过</t>
  </si>
  <si>
    <t>根据3-sheet6 "客户自建文库样品要求"中的体积为判断标准</t>
    <phoneticPr fontId="4" type="noConversion"/>
  </si>
  <si>
    <t>是</t>
  </si>
  <si>
    <t>检测结果</t>
  </si>
  <si>
    <t>总量</t>
  </si>
  <si>
    <t>系统标准</t>
  </si>
  <si>
    <t>.=#3原液浓度（Qubit)*#1体积</t>
  </si>
  <si>
    <t>逻辑判断</t>
    <phoneticPr fontId="4" type="noConversion"/>
  </si>
  <si>
    <t>需要总量符合即可往下进行</t>
    <phoneticPr fontId="4" type="noConversion"/>
  </si>
  <si>
    <t>样品稀释</t>
  </si>
  <si>
    <t>#4a 百诺样品稀释</t>
  </si>
  <si>
    <t>判断</t>
  </si>
  <si>
    <t>是否稀释</t>
  </si>
  <si>
    <t>是/否</t>
  </si>
  <si>
    <t>if (=#3原液浓度&gt;10ng/ul), 则进行稀释。否则不进行稀释。</t>
  </si>
  <si>
    <t>稀释</t>
  </si>
  <si>
    <t>#4a-1a 进行稀释</t>
  </si>
  <si>
    <t>在原管中，稀释样品到终浓度10ng/ul.</t>
  </si>
  <si>
    <t>取样品体积ul</t>
  </si>
  <si>
    <t>20ul</t>
  </si>
  <si>
    <t>可手动更改</t>
  </si>
  <si>
    <t>取水体积</t>
  </si>
  <si>
    <t>公式</t>
  </si>
  <si>
    <t>.=#3原液浓度*"#4a-1a取样体积ul"/10-"#4a-1a取样体积ul"</t>
    <phoneticPr fontId="4" type="noConversion"/>
  </si>
  <si>
    <t>#4a-1b 不进行稀释</t>
  </si>
  <si>
    <t>无操作，进入#5</t>
  </si>
  <si>
    <t>#4b 客户自建文库样品稀释</t>
  </si>
  <si>
    <t>逻辑判断</t>
    <phoneticPr fontId="4" type="noConversion"/>
  </si>
  <si>
    <t>#4b-1a 进行稀释</t>
  </si>
  <si>
    <t>在新管中，稀释样品到终浓度10ng/ul.</t>
  </si>
  <si>
    <t>1ul</t>
  </si>
  <si>
    <t>.=#3原液浓度*"#4b-1a取样体积ul"/10-"#4b-1a取样体积ul"</t>
  </si>
  <si>
    <t>质量初测</t>
  </si>
  <si>
    <t>#5a 百诺自建立文库进行电泳（粗测质量）</t>
  </si>
  <si>
    <t>sop检测方法2（琼脂糖凝胶电泳检测，10-15ng样品,1%胶）</t>
  </si>
  <si>
    <t>稀释样品体积（ul)</t>
    <phoneticPr fontId="4" type="noConversion"/>
  </si>
  <si>
    <t>.=10ng/10（ng/ul)</t>
  </si>
  <si>
    <t>由于#4a判断的存在，只可能有一个值有意义</t>
  </si>
  <si>
    <t>本例使用稀释样品</t>
  </si>
  <si>
    <t>样品原液体积</t>
  </si>
  <si>
    <t>.=10ng/(#3)原液浓度</t>
  </si>
  <si>
    <t>选择胶规格</t>
  </si>
  <si>
    <t>列表单选</t>
    <phoneticPr fontId="4" type="noConversion"/>
  </si>
  <si>
    <t>小板胶（8孔）
大板胶（15孔）</t>
  </si>
  <si>
    <t>根据客户样品数自动选择，但是+提供客户修改功能</t>
  </si>
  <si>
    <t>小板胶（8孔）</t>
  </si>
  <si>
    <t>结果</t>
  </si>
  <si>
    <t>文本</t>
  </si>
  <si>
    <t>文库大小460bp;
文库大小300bp</t>
  </si>
  <si>
    <t>客户人工判断。系统提供文本录入功能。</t>
  </si>
  <si>
    <t>文库大小460bp:</t>
  </si>
  <si>
    <t>#5b 客户自建文库不进行质量初测</t>
  </si>
  <si>
    <t>进入#6</t>
  </si>
  <si>
    <t>#6 文库2100芯片排版</t>
  </si>
  <si>
    <t>进行2100文库检测的文库数量</t>
  </si>
  <si>
    <t>在整个实验室系统中统计进行到这一步的相同”样品分类“的样品</t>
  </si>
  <si>
    <t>2个工作日内，如数量不足12个，申请是否进行2100检测</t>
  </si>
  <si>
    <t>操作人员主动申请。系统可以提醒还有0.5天到达dead line的样品。（比如红色表示）</t>
  </si>
  <si>
    <t>电泳检测结束后对样品进行分类（动物、植物、原核），当每组样品数量达到12个时进行Agilent 2100 Bioanalyzer 检测；
RNA样品检测周期为2个工作日，2日内如样品数目不足12，应询问相关负责人是否进行2100检测；</t>
    <phoneticPr fontId="4" type="noConversion"/>
  </si>
  <si>
    <t>否</t>
  </si>
  <si>
    <t>#7 Agilent 2100 （精确质量）</t>
  </si>
  <si>
    <t>取样进行2100检测</t>
  </si>
  <si>
    <t>样品量</t>
  </si>
  <si>
    <t>SOP规定量</t>
  </si>
  <si>
    <t>使用的试剂盒</t>
  </si>
  <si>
    <t>列表单选</t>
    <phoneticPr fontId="4" type="noConversion"/>
  </si>
  <si>
    <t xml:space="preserve">Agilent DNA 1000 Kit
</t>
  </si>
  <si>
    <t>根据SOP 系统可以自动分配</t>
  </si>
  <si>
    <t>Agilent DNA 1000 Kit</t>
  </si>
  <si>
    <t>使用的程序</t>
  </si>
  <si>
    <t>列表单选</t>
    <phoneticPr fontId="4" type="noConversion"/>
  </si>
  <si>
    <t xml:space="preserve">dsDNA/Agilent DNA 1000
</t>
  </si>
  <si>
    <t>完整性结果（Agilent 2100）</t>
  </si>
  <si>
    <t>结果图</t>
  </si>
  <si>
    <t>文档截图</t>
    <phoneticPr fontId="4" type="noConversion"/>
  </si>
  <si>
    <t>从仪器设备导出的PDF截取</t>
    <phoneticPr fontId="4" type="noConversion"/>
  </si>
  <si>
    <t>贴标签</t>
  </si>
  <si>
    <t>#8 贴标签</t>
  </si>
  <si>
    <t>入库</t>
  </si>
  <si>
    <t>#9 入库</t>
  </si>
  <si>
    <t>#10 撰写客户文库检测报告</t>
  </si>
  <si>
    <t>撰写报告</t>
  </si>
  <si>
    <t>接受任务单</t>
  </si>
  <si>
    <t>#11等待客户反馈，等待接收任务单</t>
  </si>
  <si>
    <t>外送准备</t>
  </si>
  <si>
    <t>#24 判断是否留样</t>
  </si>
  <si>
    <t>浓度判断</t>
  </si>
  <si>
    <t>浓度是否大于10ng/ul</t>
  </si>
  <si>
    <t>.=#3 原液浓度-10ng/ul</t>
  </si>
  <si>
    <t>如果&gt;10ng/ul, 则进入#25a.否则进入#25b</t>
  </si>
  <si>
    <t>#25a-1 原液稀释</t>
  </si>
  <si>
    <t>稀释（20ul)</t>
  </si>
  <si>
    <t>原液用量</t>
  </si>
  <si>
    <t>.=200ng/#3原液浓度</t>
  </si>
  <si>
    <t>加水量</t>
  </si>
  <si>
    <t>.=20-(#25a-1 原液用量）</t>
  </si>
  <si>
    <t>#25a-2 剩余液体入库</t>
  </si>
  <si>
    <t>原管入库</t>
  </si>
  <si>
    <t>在原管进行标记，入库</t>
  </si>
  <si>
    <t>状态</t>
  </si>
  <si>
    <t>已入库</t>
  </si>
  <si>
    <t>#25a-3 稀释液帖BN标记送出测序</t>
  </si>
  <si>
    <t>#25a-1稀释液管帖BN标记，送出测序</t>
  </si>
  <si>
    <t>已送出</t>
  </si>
  <si>
    <t>准备送出</t>
  </si>
  <si>
    <t>#25b 原管帖BN标记送出测序</t>
  </si>
  <si>
    <t>外送测序</t>
  </si>
  <si>
    <t>#28 原管子记录更新</t>
  </si>
  <si>
    <t>更新原管记录</t>
  </si>
  <si>
    <t>是否已送样</t>
  </si>
  <si>
    <t>已封装准备送样；未送样</t>
  </si>
  <si>
    <t>#30 快递送样</t>
  </si>
  <si>
    <t>查询</t>
  </si>
  <si>
    <t>申请</t>
  </si>
  <si>
    <t>RNA文库构建样品要求</t>
    <phoneticPr fontId="4" type="noConversion"/>
  </si>
  <si>
    <t>百诺大成在接收到客户提供的样品后，会对参照下表对样品进行浓度、总量和完整性及纯度检测，并将样品按质量分为不同的类别，详细情况请您参阅service@bionova.com.cn发送的样品检测报告。</t>
    <phoneticPr fontId="4" type="noConversion"/>
  </si>
  <si>
    <t>填写方式</t>
    <phoneticPr fontId="4" type="noConversion"/>
  </si>
  <si>
    <t>填写候选项</t>
    <phoneticPr fontId="4" type="noConversion"/>
  </si>
  <si>
    <t>操作说明</t>
    <phoneticPr fontId="4" type="noConversion"/>
  </si>
  <si>
    <t>Example#1  BN2-536</t>
  </si>
  <si>
    <t>Example#2 BN2-533</t>
  </si>
  <si>
    <t>确定SOP</t>
  </si>
  <si>
    <t>样本档案</t>
    <phoneticPr fontId="4" type="noConversion"/>
  </si>
  <si>
    <t>产品</t>
  </si>
  <si>
    <t>列表单选</t>
    <phoneticPr fontId="4" type="noConversion"/>
  </si>
  <si>
    <t>转录组测序
小RNA测序
降解组测序
circRNA测序</t>
    <phoneticPr fontId="4" type="noConversion"/>
  </si>
  <si>
    <t>转录组测序</t>
    <phoneticPr fontId="1" type="noConversion"/>
  </si>
  <si>
    <t>转录组测序</t>
    <phoneticPr fontId="1" type="noConversion"/>
  </si>
  <si>
    <t>建库类型</t>
  </si>
  <si>
    <t xml:space="preserve">转录组测序
小RNA测序
降解组测序
circRNA测序
</t>
  </si>
  <si>
    <t>链特异性转录组文库</t>
    <phoneticPr fontId="1" type="noConversion"/>
  </si>
  <si>
    <t>链特异性转录组文库</t>
    <phoneticPr fontId="1" type="noConversion"/>
  </si>
  <si>
    <t>样品类型</t>
    <phoneticPr fontId="4" type="noConversion"/>
  </si>
  <si>
    <t>列表单选</t>
    <phoneticPr fontId="4" type="noConversion"/>
  </si>
  <si>
    <t>1. Total RNA
2. mRNA
3. Small RNA（&lt;200nt）
4. IP small RNA
5. -rRNA RNA
6. 单链cDNA
7. 双链cDNA
8. 其它（请说明）</t>
    <phoneticPr fontId="4" type="noConversion"/>
  </si>
  <si>
    <t>2. mRNA</t>
  </si>
  <si>
    <t>样品信息</t>
  </si>
  <si>
    <t>物种*</t>
  </si>
  <si>
    <t>文字</t>
    <phoneticPr fontId="4" type="noConversion"/>
  </si>
  <si>
    <t>水稻</t>
  </si>
  <si>
    <t>水稻</t>
    <phoneticPr fontId="2" type="noConversion"/>
  </si>
  <si>
    <t>浓度*（ng/μL）</t>
  </si>
  <si>
    <t>数字</t>
    <phoneticPr fontId="4" type="noConversion"/>
  </si>
  <si>
    <t>体积* （μL）</t>
  </si>
  <si>
    <t>数字</t>
    <phoneticPr fontId="4" type="noConversion"/>
  </si>
  <si>
    <t>检测方法</t>
  </si>
  <si>
    <t>列表多选</t>
    <phoneticPr fontId="4" type="noConversion"/>
  </si>
  <si>
    <t>1. 电泳
2. NanoDrop 
3. Qubit 
4. AB2100</t>
    <phoneticPr fontId="4" type="noConversion"/>
  </si>
  <si>
    <t>no</t>
  </si>
  <si>
    <t>步骤</t>
    <phoneticPr fontId="4" type="noConversion"/>
  </si>
  <si>
    <t>操作</t>
    <phoneticPr fontId="4" type="noConversion"/>
  </si>
  <si>
    <t>记录</t>
    <phoneticPr fontId="4" type="noConversion"/>
  </si>
  <si>
    <t>记录内容</t>
    <phoneticPr fontId="4" type="noConversion"/>
  </si>
  <si>
    <t>记录内容说明</t>
    <phoneticPr fontId="4" type="noConversion"/>
  </si>
  <si>
    <t>操作说明</t>
    <phoneticPr fontId="4" type="noConversion"/>
  </si>
  <si>
    <t>Example#2</t>
    <phoneticPr fontId="4" type="noConversion"/>
  </si>
  <si>
    <t>出库</t>
    <phoneticPr fontId="4" type="noConversion"/>
  </si>
  <si>
    <t>#1 出库</t>
    <phoneticPr fontId="4" type="noConversion"/>
  </si>
  <si>
    <t>出库</t>
  </si>
  <si>
    <t>样本稀释</t>
    <phoneticPr fontId="4" type="noConversion"/>
  </si>
  <si>
    <t>#2 样品稀释</t>
    <phoneticPr fontId="4" type="noConversion"/>
  </si>
  <si>
    <r>
      <t>检测前稀释方式(检测前终浓度100ng/μL左右，</t>
    </r>
    <r>
      <rPr>
        <sz val="12"/>
        <color rgb="FF00B0F0"/>
        <rFont val="微软雅黑"/>
        <family val="2"/>
        <charset val="134"/>
      </rPr>
      <t>终体积&gt;5ul</t>
    </r>
    <r>
      <rPr>
        <sz val="12"/>
        <color rgb="FFFF0000"/>
        <rFont val="微软雅黑"/>
        <family val="2"/>
        <charset val="134"/>
      </rPr>
      <t>).</t>
    </r>
    <r>
      <rPr>
        <sz val="12"/>
        <color rgb="FF00B0F0"/>
        <rFont val="微软雅黑"/>
        <family val="2"/>
        <charset val="134"/>
      </rPr>
      <t>若样品信息单未标明样品浓度，则对样品统一进行10倍稀释，将样品稀释液振荡混匀</t>
    </r>
    <phoneticPr fontId="4" type="noConversion"/>
  </si>
  <si>
    <t>上样体积(ul)</t>
  </si>
  <si>
    <t>DEPC水（ul)</t>
  </si>
  <si>
    <t>公式</t>
    <phoneticPr fontId="4" type="noConversion"/>
  </si>
  <si>
    <t>·=(客户送样浓度*上样体积)/100-上样体积</t>
  </si>
  <si>
    <t>检测前稀释方式(检测前终浓度100ng/μL左右，终体积&gt;5ul).若样品信息单未标明样品浓度，则对样品统一进行10倍稀释，将样品稀释液振荡混匀</t>
  </si>
  <si>
    <t>选择方法</t>
    <phoneticPr fontId="4" type="noConversion"/>
  </si>
  <si>
    <t>自动匹配SOP</t>
  </si>
  <si>
    <t>Qubit/Agilent 2100</t>
    <phoneticPr fontId="4" type="noConversion"/>
  </si>
  <si>
    <t>从客户填写的表单导入的信息</t>
  </si>
  <si>
    <t>Qubit/Agilent 2100</t>
  </si>
  <si>
    <t>浓度检测</t>
    <phoneticPr fontId="4" type="noConversion"/>
  </si>
  <si>
    <t>#3 Qubit （检测浓度）</t>
  </si>
  <si>
    <t>sop检测方法1（Qubit）</t>
  </si>
  <si>
    <t>1-基因组样品DNA样品检测SOP；
2-RNA样品检测SOP；
3-ChIPDNA样品检测SOP
4-Bionova文库2100检测SOP</t>
  </si>
  <si>
    <t>2-RNA样品检测SOP</t>
    <phoneticPr fontId="4" type="noConversion"/>
  </si>
  <si>
    <t>2-RNA样品检测SOP</t>
  </si>
  <si>
    <t>Qubit® RNA Assay Kit
Qubit® RNA HS Assay Kit
Qubit® microRNA Assay Kit
Qubit® RNA BR Assay Kit 
Qubit® ssDNA Assay Kit
Qubit® dsDNA BR Assay Kit 
Qubit® dsDNA HS Assay Kit</t>
  </si>
  <si>
    <t>Qubit® RNA Assay Kit</t>
    <phoneticPr fontId="4" type="noConversion"/>
  </si>
  <si>
    <t>Qubit® RNA Assay Kit</t>
  </si>
  <si>
    <t>·=Qubit读数结果（ng/μL）×（上样体积+DEPC水）/上样体积</t>
  </si>
  <si>
    <t>.=#3“原液浓度”*“体积”</t>
  </si>
  <si>
    <t>yes/no</t>
  </si>
  <si>
    <t>“产品+建库类型+样品类型”决定选择哪个标准.具体标准对应关系，见表格Sheet2的"RNA文库构建样品要求"。</t>
  </si>
  <si>
    <t>yes(m ≥ 1 μg)</t>
  </si>
  <si>
    <t>浓度</t>
  </si>
  <si>
    <t>#3“原液浓度=c</t>
  </si>
  <si>
    <t>c ≥ 100 ng/μL</t>
    <phoneticPr fontId="4" type="noConversion"/>
  </si>
  <si>
    <t>yes</t>
  </si>
  <si>
    <t>用量判定</t>
    <phoneticPr fontId="4" type="noConversion"/>
  </si>
  <si>
    <t>#4 判断留样？
根据后续sop判断留样</t>
    <phoneticPr fontId="4" type="noConversion"/>
  </si>
  <si>
    <t>后续实验需要的样品稀释液总量</t>
  </si>
  <si>
    <t>公式</t>
    <phoneticPr fontId="4" type="noConversion"/>
  </si>
  <si>
    <t>.=#6初测质量的琼脂糖凝胶电泳检测过程中需要使用的“稀释样品体积”+#9精确定量中的“稀释样品体积”</t>
  </si>
  <si>
    <t>当两个数据中有一个不可用则该公式无效</t>
  </si>
  <si>
    <t>后续需要的原液总量</t>
  </si>
  <si>
    <t>.=#6初测质量的琼脂糖凝胶电泳检测过程中需要使用的“样品原液体积”+#9精确定量中的“样品原液体积”</t>
  </si>
  <si>
    <t>当两个数据中有一个不可用则该公式无效，如果#4"后续实验需要的样品稀释液总量"数据可用，则此结果不可用。</t>
  </si>
  <si>
    <t>这两个例子中这项结果无效</t>
  </si>
  <si>
    <t>余量入库</t>
    <phoneticPr fontId="4" type="noConversion"/>
  </si>
  <si>
    <t>#5 剩余样品原液入库</t>
    <phoneticPr fontId="4" type="noConversion"/>
  </si>
  <si>
    <t>有条形码的原样品管进行入库操作</t>
  </si>
  <si>
    <t>初测质量</t>
    <phoneticPr fontId="4" type="noConversion"/>
  </si>
  <si>
    <t>#6 电泳（粗测质量）</t>
    <phoneticPr fontId="4" type="noConversion"/>
  </si>
  <si>
    <t>sop检测方法2（琼脂糖凝胶电泳检测，200ng样品,1%胶）</t>
  </si>
  <si>
    <t>稀释样品体积（ul)</t>
  </si>
  <si>
    <t>.=200/(#3)Qubit读数结果</t>
  </si>
  <si>
    <t>如果公式得到的结果&gt;5, 则这个数据不可用。显示为不可用</t>
  </si>
  <si>
    <t>样品原液体积（当稀释液浓度过低时，体积大于5ul时，用原液上样）</t>
  </si>
  <si>
    <t>.=200/(#3)原液浓度</t>
  </si>
  <si>
    <t>小板胶（8孔）
大板胶（15孔）</t>
    <phoneticPr fontId="4" type="noConversion"/>
  </si>
  <si>
    <t>1-电泳检测合格
2-样品降解，28S与18S主带弥散，基因组污染，蛋白质严重污染（可以勾选其中一项或几项）</t>
  </si>
  <si>
    <t>客户可以选择1，或者选择2中的一项或几项</t>
  </si>
  <si>
    <t>电泳检测合格</t>
  </si>
  <si>
    <t>基因组污染</t>
  </si>
  <si>
    <t>判定</t>
    <phoneticPr fontId="4" type="noConversion"/>
  </si>
  <si>
    <t>#7 是否继续？</t>
    <phoneticPr fontId="4" type="noConversion"/>
  </si>
  <si>
    <t>是否进行下一步</t>
  </si>
  <si>
    <t>列表单选</t>
  </si>
  <si>
    <t>1-继续进行Agilent 2100 Bioanalyzer检测
2-结束检测，直接进行“样品检测报告的撰写“</t>
  </si>
  <si>
    <t>继续2100检测</t>
  </si>
  <si>
    <t>停止检测撰写检测报告</t>
  </si>
  <si>
    <t>ç</t>
    <phoneticPr fontId="4" type="noConversion"/>
  </si>
  <si>
    <t>sop检测方法3（Agilent 2100） （精确质量）</t>
  </si>
  <si>
    <t>#8 批量合并？</t>
  </si>
  <si>
    <t>样品分类</t>
  </si>
  <si>
    <t>动物
植物
原核</t>
  </si>
  <si>
    <t xml:space="preserve">客户手动选择
</t>
  </si>
  <si>
    <t>植物</t>
  </si>
  <si>
    <t>同类样品数量</t>
  </si>
  <si>
    <t>电泳检测结束后对样品进行分类（动物、植物、原核），当每组样品数量达到12个时进行Agilent 2100 Bioanalyzer 检测；
RNA样品检测周期为2个工作日，2日内如样品数目不足12，应询问相关负责人是否进行2100检测；</t>
    <phoneticPr fontId="4" type="noConversion"/>
  </si>
  <si>
    <t>#9 Agilent 2100 （精确质量）</t>
  </si>
  <si>
    <t>条件：当稀释样本体积够用时</t>
  </si>
  <si>
    <t>.=100/(#3)Qubit读数结果</t>
  </si>
  <si>
    <t>如果公式得到的结果&gt;2, 则这个数据不可用。显示为不可用</t>
  </si>
  <si>
    <t>如果（.=100/(#3)Qubit读数结果）结果不可用时，此结果也不可用。</t>
  </si>
  <si>
    <t>条件：当稀释样本体积不够用时</t>
    <phoneticPr fontId="4" type="noConversion"/>
  </si>
  <si>
    <t>样品原液体积（当稀释液浓度过低时，体积大于2ul时，用原液上样）</t>
  </si>
  <si>
    <t>.=100/(#3)原液浓度</t>
  </si>
  <si>
    <t>如果（.=200/(#3)Qubit读数结果）结果不可用时，此结果也不可用。</t>
  </si>
  <si>
    <t>Agilent RNA 6000 Nano Kit
AgilentRNA 6000 Pico Assay</t>
  </si>
  <si>
    <t>Agilent RNA 6000 Nano Kit</t>
    <phoneticPr fontId="4" type="noConversion"/>
  </si>
  <si>
    <t>列表单选</t>
    <phoneticPr fontId="4" type="noConversion"/>
  </si>
  <si>
    <t>RNA/Eukaryotes total RNA Nano Series II
RNA/Eukaryotes total RNA Pic Series II 
RNA/mRNA Nano Series II
RNA/mRNA Pico Series II
RNA/Plant RNA Nano
RNA/Plant RNA Pico
RNA/Prokaryote Total RNA Nano Series II
RNA/Prokaryote Total RNA Pico Series II
RNA/Small RNA Series II</t>
  </si>
  <si>
    <t>RNA芯片分为Nano和Pico，分别有相应的Eukaryotes、Plant、Bacteria程序，开始运行前请仔细核对。</t>
  </si>
  <si>
    <t>RNA Nano Plant</t>
  </si>
  <si>
    <t>文档截图</t>
    <phoneticPr fontId="4" type="noConversion"/>
  </si>
  <si>
    <t>从仪器设备导出的PDF截取</t>
    <phoneticPr fontId="4" type="noConversion"/>
  </si>
  <si>
    <t>生产部门样品检测报告-BionovaRNA样品检测报告-ZSS-18-RNA-20160704-20160706</t>
  </si>
  <si>
    <t>图谱基线无上抬</t>
  </si>
  <si>
    <t>判定</t>
    <phoneticPr fontId="4" type="noConversion"/>
  </si>
  <si>
    <t>根据结果图进行判定</t>
    <phoneticPr fontId="4" type="noConversion"/>
  </si>
  <si>
    <t>5.8S峰形正常</t>
  </si>
  <si>
    <t>RIN值</t>
  </si>
  <si>
    <t>数值记录</t>
    <phoneticPr fontId="4" type="noConversion"/>
  </si>
  <si>
    <t>RIN&gt;=7.0</t>
  </si>
  <si>
    <t>&gt;=7.0</t>
  </si>
  <si>
    <t>28S/18S</t>
  </si>
  <si>
    <t>28S/18S≥1.0</t>
  </si>
  <si>
    <t>检测结论</t>
    <phoneticPr fontId="4" type="noConversion"/>
  </si>
  <si>
    <t>样品质量分类</t>
  </si>
  <si>
    <t>手动判定分类</t>
  </si>
  <si>
    <t>A类,B类,C类</t>
    <phoneticPr fontId="4" type="noConversion"/>
  </si>
  <si>
    <t>A类</t>
  </si>
  <si>
    <t>C类</t>
  </si>
  <si>
    <t>DNA样品检测要求。</t>
  </si>
  <si>
    <t>与RNA 样品检测不同的单元格用淡绿色填充表示。</t>
  </si>
  <si>
    <t>百诺大成在接收到客户提供的样品后，会对参照下表对样品进行浓度、总量和完整性及纯度检测，并将样品按质量分为不同的类别，详细情况请您参阅service@bionova.com.cn发送的样品检测报告。</t>
    <phoneticPr fontId="4" type="noConversion"/>
  </si>
  <si>
    <t>填写候选项</t>
    <phoneticPr fontId="4" type="noConversion"/>
  </si>
  <si>
    <t>操作说明</t>
    <phoneticPr fontId="4" type="noConversion"/>
  </si>
  <si>
    <t>Example#1  BN4-166</t>
  </si>
  <si>
    <t>备注</t>
  </si>
  <si>
    <t>列表单选</t>
    <phoneticPr fontId="4" type="noConversion"/>
  </si>
  <si>
    <t>全基因组甲基化测序
宏基因组测序
全外显子测序</t>
  </si>
  <si>
    <t>全基因组甲基化测序</t>
  </si>
  <si>
    <t>转录组测序</t>
    <phoneticPr fontId="1" type="noConversion"/>
  </si>
  <si>
    <t>ChIP文库
全基因组甲基化文库
PCR产物文库
DNA小片段文库
DNA大片段文库
宏基因组文库
外显子捕获文库</t>
  </si>
  <si>
    <t>全基因组甲基化文库</t>
  </si>
  <si>
    <t>链特异性转录组文库</t>
    <phoneticPr fontId="1" type="noConversion"/>
  </si>
  <si>
    <t>样品类型</t>
    <phoneticPr fontId="4" type="noConversion"/>
  </si>
  <si>
    <t>1. 基因组DNA
2. ChIP DNA
3. PCR 产物
4. 已打断的样品
5. FFPE 样品
6. cfDNA/ctDNA
7. 单细胞DNA
8. 其它（请说明）</t>
  </si>
  <si>
    <t>1. 基因组DNA</t>
  </si>
  <si>
    <t>样品名称</t>
  </si>
  <si>
    <t>文字</t>
  </si>
  <si>
    <t>小叶章-灌1-1</t>
  </si>
  <si>
    <t>文字</t>
    <phoneticPr fontId="4" type="noConversion"/>
  </si>
  <si>
    <t>水稻</t>
    <phoneticPr fontId="2" type="noConversion"/>
  </si>
  <si>
    <t>水稻</t>
    <phoneticPr fontId="2" type="noConversion"/>
  </si>
  <si>
    <t>列表多选</t>
    <phoneticPr fontId="4" type="noConversion"/>
  </si>
  <si>
    <t>1. 电泳
2. NanoDrop 
3. Qubit 
4. AB2100</t>
    <phoneticPr fontId="4" type="noConversion"/>
  </si>
  <si>
    <t>1，3</t>
  </si>
  <si>
    <t>参考sheet2-1-DNA文库构建样品要求</t>
  </si>
  <si>
    <t>步骤</t>
    <phoneticPr fontId="4" type="noConversion"/>
  </si>
  <si>
    <t>操作</t>
    <phoneticPr fontId="4" type="noConversion"/>
  </si>
  <si>
    <t>记录</t>
    <phoneticPr fontId="4" type="noConversion"/>
  </si>
  <si>
    <t>记录内容</t>
    <phoneticPr fontId="4" type="noConversion"/>
  </si>
  <si>
    <t>记录内容说明</t>
    <phoneticPr fontId="4" type="noConversion"/>
  </si>
  <si>
    <t>Example#1</t>
    <phoneticPr fontId="4" type="noConversion"/>
  </si>
  <si>
    <t>Example#2</t>
    <phoneticPr fontId="4" type="noConversion"/>
  </si>
  <si>
    <t>出库</t>
    <phoneticPr fontId="4" type="noConversion"/>
  </si>
  <si>
    <t>#1 出库</t>
    <phoneticPr fontId="4" type="noConversion"/>
  </si>
  <si>
    <t>样本稀释</t>
    <phoneticPr fontId="4" type="noConversion"/>
  </si>
  <si>
    <t>#2 样品稀释</t>
    <phoneticPr fontId="4" type="noConversion"/>
  </si>
  <si>
    <r>
      <t>检测前稀释方式(检测前终浓度20-50ng/μL）.</t>
    </r>
    <r>
      <rPr>
        <sz val="12"/>
        <color rgb="FF00B0F0"/>
        <rFont val="微软雅黑"/>
        <family val="2"/>
        <charset val="134"/>
      </rPr>
      <t>若样品信息单未标明样品浓度，则对样品统一进行10倍稀释，将样品稀释液振荡混匀</t>
    </r>
  </si>
  <si>
    <t>dd H2O</t>
    <phoneticPr fontId="4" type="noConversion"/>
  </si>
  <si>
    <t>范围公式</t>
  </si>
  <si>
    <t>·=(客户送样浓度*上样体积)/50-上样体积～～·=(客户送样浓度*上样体积)/20-上样体积</t>
    <phoneticPr fontId="4" type="noConversion"/>
  </si>
  <si>
    <t>检测前稀释方式(检测前终浓度20-50ng/μL左右）.若样品信息单未标明样品浓度，则对样品统一进行10倍稀释，将样品稀释液振荡混匀</t>
    <phoneticPr fontId="4" type="noConversion"/>
  </si>
  <si>
    <t>选择方法</t>
    <phoneticPr fontId="4" type="noConversion"/>
  </si>
  <si>
    <t>Qubit/AGE</t>
  </si>
  <si>
    <t>浓度检测</t>
    <phoneticPr fontId="4" type="noConversion"/>
  </si>
  <si>
    <t>1-基因组样品DNA样品检测SOP</t>
  </si>
  <si>
    <t>Qubit® dsDNA HS Assay Kit</t>
  </si>
  <si>
    <t>“产品+建库类型+样品类型”决定选择哪个标准.具体标准对应关系，见表格Sheet2的"1-DNA文库构建样品要求"。</t>
  </si>
  <si>
    <t>yes(m ≥ 500 ng)</t>
  </si>
  <si>
    <t>c ≥ 20 ng/μL</t>
  </si>
  <si>
    <t>用量判定</t>
  </si>
  <si>
    <t>.=#6初测质量的琼脂糖凝胶电泳检测过程中需要使用的“稀释样品体积”+#9精确定量中的“稀释样品体积”</t>
    <phoneticPr fontId="4" type="noConversion"/>
  </si>
  <si>
    <t>在“基因组样品DNA样品检测SOP”中没有这两项。</t>
  </si>
  <si>
    <t>公式</t>
    <phoneticPr fontId="4" type="noConversion"/>
  </si>
  <si>
    <t>.=#6初测质量的琼脂糖凝胶电泳检测过程中需要使用的“样品原液体积”+#9精确定量中的“样品原液体积”</t>
    <phoneticPr fontId="4" type="noConversion"/>
  </si>
  <si>
    <t>余量入库</t>
    <phoneticPr fontId="4" type="noConversion"/>
  </si>
  <si>
    <t>#5 剩余样品原液入库</t>
  </si>
  <si>
    <t>#6 电泳（质量检测）</t>
  </si>
  <si>
    <t>sop检测方法（琼脂糖凝胶电泳检测，20-50ng样品,0.8%胶）</t>
  </si>
  <si>
    <t>20ng上样体积(ul)</t>
  </si>
  <si>
    <t>.=20ng/Qubit检测浓度</t>
  </si>
  <si>
    <t>50ng上样体积(ul)</t>
  </si>
  <si>
    <t>.=50ng/Qubit检测浓度</t>
  </si>
  <si>
    <t>进入质量分类</t>
  </si>
  <si>
    <t>样品质量分类：
 Bionova对总DNA样品要求有以下2点：
1） 在总量上我们要求总DNA ≥ 1 μg ，其浓度要求为≥ 20ng /μL；
原因：DNA打断时要将1μgDNA定容到50μL，浓度太低在规定的体积内DNA总量不足，总量不足可能影响建库效果。
2） 在纯度上我们要求总DNA 在0.8%琼脂糖电泳图上条带完整单一无明显降解且无严重蛋白质、多糖、RNA或其它肉眼可见的污染；
原因：如有蛋白、多糖等有机物污染 ，在超声打碎的过程中DNA分子会很难打碎到我们所要求的大小；发生降解了的DNA在数据质量上表现较差，RNA污染影响定量和DNA超声碎裂，但相对影响较少。</t>
    <phoneticPr fontId="4" type="noConversion"/>
  </si>
  <si>
    <t>#7 是否继续？</t>
    <phoneticPr fontId="4" type="noConversion"/>
  </si>
  <si>
    <t>ç</t>
    <phoneticPr fontId="4" type="noConversion"/>
  </si>
  <si>
    <t>sop检测方法3（Agilent 2100） （精确质量）</t>
    <phoneticPr fontId="4" type="noConversion"/>
  </si>
  <si>
    <t>#8 批量合并？</t>
    <phoneticPr fontId="4" type="noConversion"/>
  </si>
  <si>
    <t>动物
植物
原核</t>
    <phoneticPr fontId="4" type="noConversion"/>
  </si>
  <si>
    <t>电泳检测结束后对样品进行分类（动物、植物、原核），当每组样品数量达到12个时进行Agilent 2100 Bioanalyzer 检测；
RNA样品检测周期为2个工作日，2日内如样品数目不足12，应询问相关负责人是否进行2100检测；</t>
    <phoneticPr fontId="4" type="noConversion"/>
  </si>
  <si>
    <t>条件：当稀释样本体积够用时</t>
    <phoneticPr fontId="4" type="noConversion"/>
  </si>
  <si>
    <t>条件：当稀释样本体积不够用时</t>
    <phoneticPr fontId="4" type="noConversion"/>
  </si>
  <si>
    <t>列表单选</t>
    <phoneticPr fontId="4" type="noConversion"/>
  </si>
  <si>
    <t>Agilent RNA 6000 Nano Kit</t>
    <phoneticPr fontId="4" type="noConversion"/>
  </si>
  <si>
    <t>文档截图</t>
    <phoneticPr fontId="4" type="noConversion"/>
  </si>
  <si>
    <t>从仪器设备导出的PDF截取</t>
    <phoneticPr fontId="4" type="noConversion"/>
  </si>
  <si>
    <t>判定</t>
    <phoneticPr fontId="4" type="noConversion"/>
  </si>
  <si>
    <t>根据结果图进行判定</t>
    <phoneticPr fontId="4" type="noConversion"/>
  </si>
  <si>
    <t>数值记录</t>
    <phoneticPr fontId="4" type="noConversion"/>
  </si>
  <si>
    <t>检测结论</t>
    <phoneticPr fontId="4" type="noConversion"/>
  </si>
  <si>
    <t>A类,B类,C类,D类</t>
  </si>
  <si>
    <t xml:space="preserve">
Bionova对总DNA质量判定优先级为总量&gt;蛋白污染&gt;RNA污染；样品判定标准分为A、B、C、D共4个等级：
1） A类：样品质量满足建库测序需求，即DNA总量满足送样要求，且样品条带完整单一无严重降解，样品无严重RNA、蛋白质等杂质污染。
如下图，在总量满足的情况下，结合电泳图谱：1图条带单一完整无降解；2图轻微降解；3图轻微蛋白质和RNA污染；以上三图所示均判定为A类，即总量大于1μg，有轻微降解、轻微的蛋白污染和RNA污染的样品都可接受，为合格样品。
2） B类：样品质量部分满足建库测序需求，即DNA总量大于送样要求的1/2，且样品条带完整单一无严重降解，样品无严重RNA、蛋白质等杂质污染。
B类和A类的区别仅仅是从总量上区分，故DNA总量仅满足送样要求的1/2（500ng），电泳检测结果为1）中的电泳图类型则样品被判定为B类，为合格样品。
3） C类：样品质量不完全满足建库测序需求，即DNA总量大于送样要求的1/2，样品存在轻微降解，且样品无RNA、蛋白质等杂质污染。如下图所示，在总量DNA总量仅满足送样要求的1/2（500ng），电泳检测结果为中度降解，判定为C类，为风险建库样品，建议客户重新送样。
4） D类：样品质量不满足建库测序需求，即DNA总量小于送样要求的1/2，样品降解严重，或存在严重RNA、蛋白质等杂质污染。对于D类出现的严重蛋白污染情况，若其DNA样品总量总量大于1μg的情况下，Bionova在取得客户的同意后，可对其进行酚/仿抽提处理。
如下图所示，1、2和3样品分别存在杂带污染、严重蛋白质污染、严重降解，应判定为D类
</t>
  </si>
  <si>
    <t>分类处理建议</t>
  </si>
  <si>
    <t>A类：样品质量+H50满足建库测序需求，合格样品
B类：样品质量部分满足建库测序需求，合格样品
C类：样品质量不完全满足建库测序需求，为风险建库样品，建议客户重新送样。
D类：样品质量不满足建库测序需求，Bionova在取得客户的同意后，可对其进行酚/仿抽提处理。</t>
  </si>
  <si>
    <t>百诺大成在接收到客户提供的样品后，会对参照下表对样品进行浓度、总量和完整性及纯度检测，并将样品按质量分为不同的类别，详细情况请您参阅service@bionova.com.cn发送的样品检测报告。</t>
    <phoneticPr fontId="4" type="noConversion"/>
  </si>
  <si>
    <t>Example#1  BN4-250</t>
  </si>
  <si>
    <t>样本档案</t>
    <phoneticPr fontId="4" type="noConversion"/>
  </si>
  <si>
    <t>ChIP文库</t>
  </si>
  <si>
    <t>链特异性转录组文库</t>
    <phoneticPr fontId="1" type="noConversion"/>
  </si>
  <si>
    <t>2. ChIP DNA</t>
  </si>
  <si>
    <t>拟南芥</t>
  </si>
  <si>
    <t>列表多选</t>
    <phoneticPr fontId="4" type="noConversion"/>
  </si>
  <si>
    <t>1. 电泳
2. NanoDrop 
3. Qubit 
4. AB2100</t>
    <phoneticPr fontId="4" type="noConversion"/>
  </si>
  <si>
    <t>3，4</t>
  </si>
  <si>
    <t>步骤</t>
    <phoneticPr fontId="4" type="noConversion"/>
  </si>
  <si>
    <t>记录内容说明</t>
    <phoneticPr fontId="4" type="noConversion"/>
  </si>
  <si>
    <t>Example#2</t>
    <phoneticPr fontId="4" type="noConversion"/>
  </si>
  <si>
    <t>检测前稀释样品到4ng/ul.如果样品浓度&lt;4ng/ul，则样品上样量设为0</t>
  </si>
  <si>
    <t>dd H2O</t>
  </si>
  <si>
    <t>·=(1ng/ul*2ul)/客户送样浓度-2ul</t>
  </si>
  <si>
    <t>检测前稀释方式，如果浓度大于4ng/ul,则2100检测前浓度稀释到1ng/μL左右.</t>
  </si>
  <si>
    <t>3-ChIPDNA样品检测SOP</t>
  </si>
  <si>
    <t>·=Qubit读数结果（ng/μL）</t>
  </si>
  <si>
    <t>当客户送样信息中“样品浓度”&lt;4时，原液浓度使用这个公式。</t>
  </si>
  <si>
    <t>yes(m ≥ 10ng)</t>
  </si>
  <si>
    <t>c ≥ 0.2 ng/μL</t>
  </si>
  <si>
    <t>#4-1 判断是否继续</t>
  </si>
  <si>
    <t>是否继续</t>
  </si>
  <si>
    <t>逻辑判断</t>
  </si>
  <si>
    <t>继续进行Agilent 2100 /入库</t>
  </si>
  <si>
    <t>浓度大于0.2ng/μL的样品，继续进行Agilent 2100 Bioanalyzer检测，若样品浓度小于0.2ng/μL的样品，不进行后续检测，此类样品需及时按照文库类型及样品编号放回-40度的样品盒中，进入#5入库。</t>
  </si>
  <si>
    <t xml:space="preserve">继续进行Agilent 2100 </t>
  </si>
  <si>
    <t>用量判定</t>
    <phoneticPr fontId="4" type="noConversion"/>
  </si>
  <si>
    <t>#4-2 判断留样？
根据后续sop判断留样</t>
  </si>
  <si>
    <t>.=#9精确定量中的“稀释样品体积”</t>
  </si>
  <si>
    <t>公式</t>
    <phoneticPr fontId="4" type="noConversion"/>
  </si>
  <si>
    <t>.=#9精确定量中的“样品原液体积”</t>
  </si>
  <si>
    <t>余量入库</t>
    <phoneticPr fontId="4" type="noConversion"/>
  </si>
  <si>
    <t>#7 是否继续？</t>
    <phoneticPr fontId="4" type="noConversion"/>
  </si>
  <si>
    <t>sop检测方法3（Agilent 2100） （精确质量）</t>
    <phoneticPr fontId="4" type="noConversion"/>
  </si>
  <si>
    <t>#8 批量合并？</t>
    <phoneticPr fontId="4" type="noConversion"/>
  </si>
  <si>
    <t>在整个实验室系统中统计进行到这一步的相同”样品分类“的样品,</t>
  </si>
  <si>
    <t>2个工作日内，如数量不足11个，申请是否进行2100检测</t>
  </si>
  <si>
    <t>电泳检测结束后对样品进行分类（动物、植物、原核），当每组样品数量达到11个时进行Agilent 2100 Bioanalyzer 检测；
RNA样品检测周期为2个工作日，2日内如样品数目不足12，应询问相关负责人是否进行2100检测；</t>
  </si>
  <si>
    <t>条件：当样本浓度大于4ng/ul进行样品稀释</t>
  </si>
  <si>
    <t>.=2/(#3)稀释液浓度(1ng/ul)</t>
  </si>
  <si>
    <t>.=4/(#3)原液浓度</t>
  </si>
  <si>
    <t>条件：样本浓度小于4ng/ul</t>
  </si>
  <si>
    <t>.=2/(#3)原液浓度</t>
  </si>
  <si>
    <t>Agilent RNA 6000 Nano Kit
AgilentRNA 6000 Pico Assay
Agilent High Sensitivity DNA Kit</t>
  </si>
  <si>
    <t>Agilent High Sensitivity DNA Kit</t>
  </si>
  <si>
    <t>Assays-dsDNA-High Sensitivity DNA
DNA 1000 Series II
DNA 12000 Laddering Series II
DNA 12000 SeriesII
DNA 7500 Series II</t>
  </si>
  <si>
    <t>Assays-dsDNA-High Sensitivity DNA</t>
  </si>
  <si>
    <t>PDF文件命名规则日期+检测板数-H，例：2016年4月5日检测第一板，命名为20160405-1-H</t>
  </si>
  <si>
    <t>判定</t>
    <phoneticPr fontId="4" type="noConversion"/>
  </si>
  <si>
    <t>根据结果图进行判定</t>
    <phoneticPr fontId="4" type="noConversion"/>
  </si>
  <si>
    <t>数值记录</t>
    <phoneticPr fontId="4" type="noConversion"/>
  </si>
  <si>
    <t>检测结论</t>
    <phoneticPr fontId="4" type="noConversion"/>
  </si>
  <si>
    <t>A类,B类,C-1类,C-2类,D-1类,D-2类</t>
  </si>
  <si>
    <t xml:space="preserve"> Bionova对总DNA样品要求有以下2点：
1） 在总量上我们要求ChIP DNA ≥ 10ng ，其浓度要求为≥ 0.2ng /μL；
原因：Agilent High Sensitivity DNA Kit 检测ChIP DNA时，最低检测量是0.4ng，浓度太低，即使点2uL，仍检不出有效峰图；总量不足可能影响建库效果。
2） 在峰形上我们要求ChIP DNA 片段呈弥散分布，在100-500bp区域有大量分布。
原因：DNA样品峰形弥散，有利于掌握构建文库的大小，使建库结果更均一，效果更好。经验证明，打断后样品分布在100-500bp区域，效果最好。
 样品判定标准分为A、B、C、D共4个等级：
 A类：样品质量满足建库测序需求，即DNA浓度不低于0.2ng/μL，总量不低于10ng ，且DNA片段呈弥散分布，在100-500bp区域有大量分布。如下图：
 B类：样品质量部分满足建库测序需求，即DNA浓度不低于0.2ng/μL，总量在5-10ng，且DNA片段分布同A类样品。
C类：样品质量不完全满足建库测序需求，
C-1:即DNA浓度不低于0.2ng/μL，但总量不足5ng；或DNA片段在100-500bp之间有分布但分布较少或存在严重大片段污染。为风险建库样品，建议客户重新送样。如下图：
C-2:对于C类样品在100-500bp之间有分布但分布较少或存在严重大片段污染的情况，Bionova在取得客户的同意后，可用超声仪继续打断至合适大小（100-500bp）。
 D类：样品质量不满足建库测序需求，
D-1:即DNA浓度低于0.2ng/μL；或样品总量低于1ng；或DNA在100-500bp无分布或分布极少。为风险建库样品，建议客户重新送样。如下图：
D-2:针对DNA样品在100-500bp无分布或分布极少的情况，Bionova在取得客户的同意后，可用超声仪继续打断至合适大小（100-500bp），但由于ChIP DNA样品的特殊性，再次打断后无法检测其片段分布，仍属风险建库。 
</t>
  </si>
  <si>
    <t xml:space="preserve">A类：样品质量满足建库测序需求
B类：样品质量部分满足建库测序需求
C类：样品质量不完全满足建库测序需求
C-1:样品质量不完全满足建库测序需求,为风险建库样品，建议客户重新送样。
C-2:样品质量不完全满足建库测序需求,Bionova在取得客户的同意后，可用超声仪继续打断至合适大小（100-500bp）
D类：样品质量不满足建库测序需求，
D-1:样品质量不满足建库测序需求，为风险建库样品，建议客户重新送样。
D-2:样品质量不满足建库测序需求，Bionova在取得客户的同意后，可用超声仪继续打断至合适大小（100-500bp），但由于ChIP DNA样品的特殊性，再次打断后无法检测其片段分布，仍属风险建库。 </t>
  </si>
  <si>
    <t>样品质量分类：
在纯度上我们要求总RNA 在1%琼脂糖电泳图无DNA/蛋白质污染情况、样品主带清析、28S:18S比例大于1，5S峰型正常，Bionova对总RNA质量判定优先级为总量/浓度&gt;蛋白污染&gt; DNA污染；
样品判定标准分为A、B、C共3个等级：  
A类：样品质量满足建库测序条件，即RNA总量满足送样要求，无基因组DNA、蛋白质、糖类等杂质污染，琼脂糖电泳28S及18S条带清晰无弥散，Agilent 2100检测图谱基线平整无上抬，5.8S峰型正常，RIN≥7.0，28S/18S≥1.0（小RNA和降解组样品要求RIN≥7.5，28S/18S≥1.3，详细可参考上表）。  
B类：样品质量不完全满足建库测序条件，即RNA总量满足送样要求，无基因组DNA、蛋白质、糖类等杂质污染，琼脂糖电泳28S及18S条带轻微降解；Agilent 2100检测不完全满足要求，主要包括以下4种情况：
  1）RIN值达到标准，但图谱基线略不平整；
  2）RIN值略低，但基线平整；
  3）RIN值达到标准，基线平整，但5.8S峰型略偏高；
  4）基线平整，但28S/18S略低于标准。
C类：样品质量不满足建库测序条件，即RNA总量不满足送样要求；或存在基因组DNA、蛋白质或糖类等杂质污染；或琼脂糖电泳28S及18S条带不清晰，存在明显降解；Agilent 2100检测图谱基线明显上抬，5.8S峰型偏高，RIN&lt;7.0，28S/18S&lt;1.0。</t>
    <phoneticPr fontId="4" type="noConversion"/>
  </si>
  <si>
    <t>原液浓度（Qubit）（ng/μL）</t>
    <phoneticPr fontId="4" type="noConversion"/>
  </si>
  <si>
    <t>Qubit读数结果（ng/μL）</t>
    <phoneticPr fontId="4" type="noConversion"/>
  </si>
  <si>
    <t>浓度</t>
    <phoneticPr fontId="4" type="noConversion"/>
  </si>
  <si>
    <t>PASS: (m ≥ 1 μg) &amp;(c ≥ 100 ng/μL)</t>
    <phoneticPr fontId="4" type="noConversion"/>
  </si>
  <si>
    <t>总量m=#3“检测浓度”*“体积”</t>
    <phoneticPr fontId="4" type="noConversion"/>
  </si>
  <si>
    <t>#3“检测浓度” c=Qubit读数结果</t>
    <phoneticPr fontId="4" type="noConversion"/>
  </si>
  <si>
    <t>PASS: (m ≥ 1 μg) &amp;(c ≥ 100 ng/μL)</t>
    <phoneticPr fontId="4" type="noConversion"/>
  </si>
  <si>
    <t>流程跳转</t>
    <phoneticPr fontId="4" type="noConversion"/>
  </si>
  <si>
    <t>#10</t>
    <phoneticPr fontId="4" type="noConversion"/>
  </si>
  <si>
    <t>检测结果(PASS/FAIL)</t>
    <phoneticPr fontId="4" type="noConversion"/>
  </si>
  <si>
    <t>实验操作员人工从Qubit仪器上读数</t>
    <phoneticPr fontId="4" type="noConversion"/>
  </si>
  <si>
    <t>客户需要确认系统自动匹配的信息是否正确</t>
    <phoneticPr fontId="4" type="noConversion"/>
  </si>
  <si>
    <t>$QubitResult=(m ≥ 1 μg) &amp;(c ≥ 100 ng/μL)</t>
    <phoneticPr fontId="4" type="noConversion"/>
  </si>
  <si>
    <t>if($QubitResult==PASS) GOTO NEXT;
else GOTO #10 检测结论</t>
    <phoneticPr fontId="4" type="noConversion"/>
  </si>
  <si>
    <t>$QubitValue</t>
    <phoneticPr fontId="4" type="noConversion"/>
  </si>
  <si>
    <t>原液浓度=Qubit读数结果（ng/μL）×（上样体积+DEPC水）/上样体积</t>
    <phoneticPr fontId="4" type="noConversion"/>
  </si>
  <si>
    <t>如果检测结果=Fail，跳过后续检测直接出结论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</si>
</sst>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2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0.5"/>
      <color rgb="FFFF0000"/>
      <name val="微软雅黑"/>
      <family val="2"/>
      <charset val="134"/>
    </font>
    <font>
      <b/>
      <sz val="1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sz val="1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b/>
      <sz val="12"/>
      <color theme="1"/>
      <name val="宋体"/>
      <family val="2"/>
      <scheme val="minor"/>
    </font>
    <font>
      <sz val="12"/>
      <color theme="1"/>
      <name val="宋体"/>
      <family val="2"/>
      <charset val="134"/>
      <scheme val="minor"/>
    </font>
    <font>
      <sz val="12"/>
      <color theme="1"/>
      <name val="宋体"/>
      <family val="2"/>
      <scheme val="minor"/>
    </font>
    <font>
      <sz val="12"/>
      <color rgb="FFFF0000"/>
      <name val="微软雅黑"/>
      <family val="2"/>
      <charset val="134"/>
    </font>
    <font>
      <sz val="12"/>
      <color rgb="FF00B0F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B0F0"/>
      <name val="宋体"/>
      <family val="2"/>
      <scheme val="minor"/>
    </font>
    <font>
      <sz val="12"/>
      <name val="宋体"/>
      <family val="2"/>
      <scheme val="minor"/>
    </font>
    <font>
      <sz val="12"/>
      <color rgb="FF00B0F0"/>
      <name val="宋体"/>
      <family val="2"/>
      <scheme val="minor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Microsoft YaHei"/>
      <family val="2"/>
    </font>
    <font>
      <sz val="12"/>
      <color rgb="FFFF0000"/>
      <name val="宋体"/>
      <family val="2"/>
      <scheme val="minor"/>
    </font>
    <font>
      <sz val="12"/>
      <color rgb="FF000000"/>
      <name val="Microsoft YaHei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i/>
      <sz val="12"/>
      <color rgb="FF00B0F0"/>
      <name val="微软雅黑"/>
      <family val="2"/>
      <charset val="134"/>
    </font>
    <font>
      <sz val="12"/>
      <color rgb="FFFF0000"/>
      <name val="Microsoft YaHe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/>
  </cellStyleXfs>
  <cellXfs count="363">
    <xf numFmtId="0" fontId="0" fillId="0" borderId="0" xfId="0"/>
    <xf numFmtId="0" fontId="3" fillId="2" borderId="1" xfId="1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3" fillId="0" borderId="8" xfId="1" applyFont="1" applyFill="1" applyBorder="1" applyAlignment="1">
      <alignment horizontal="left" vertical="top" wrapText="1"/>
    </xf>
    <xf numFmtId="0" fontId="3" fillId="0" borderId="10" xfId="1" applyFont="1" applyFill="1" applyBorder="1" applyAlignment="1">
      <alignment horizontal="left" vertical="top" wrapText="1"/>
    </xf>
    <xf numFmtId="0" fontId="3" fillId="0" borderId="14" xfId="1" applyFont="1" applyFill="1" applyBorder="1" applyAlignment="1">
      <alignment horizontal="left" vertical="top" wrapText="1"/>
    </xf>
    <xf numFmtId="0" fontId="5" fillId="0" borderId="15" xfId="1" applyFont="1" applyFill="1" applyBorder="1" applyAlignment="1">
      <alignment horizontal="left" vertical="top" wrapText="1"/>
    </xf>
    <xf numFmtId="0" fontId="3" fillId="0" borderId="15" xfId="1" applyFont="1" applyFill="1" applyBorder="1" applyAlignment="1">
      <alignment horizontal="left" vertical="top" wrapText="1"/>
    </xf>
    <xf numFmtId="0" fontId="3" fillId="0" borderId="10" xfId="1" applyFont="1" applyBorder="1" applyAlignment="1">
      <alignment horizontal="left" vertical="top" wrapText="1"/>
    </xf>
    <xf numFmtId="0" fontId="8" fillId="0" borderId="10" xfId="1" applyFont="1" applyBorder="1" applyAlignment="1">
      <alignment horizontal="left" vertical="top" wrapText="1"/>
    </xf>
    <xf numFmtId="0" fontId="9" fillId="0" borderId="23" xfId="1" applyFont="1" applyBorder="1" applyAlignment="1">
      <alignment horizontal="left" vertical="top" wrapText="1"/>
    </xf>
    <xf numFmtId="0" fontId="10" fillId="0" borderId="23" xfId="1" applyFont="1" applyBorder="1" applyAlignment="1">
      <alignment horizontal="left" vertical="top" wrapText="1"/>
    </xf>
    <xf numFmtId="0" fontId="11" fillId="0" borderId="23" xfId="1" applyFont="1" applyBorder="1" applyAlignment="1">
      <alignment horizontal="left" vertical="top" wrapText="1"/>
    </xf>
    <xf numFmtId="0" fontId="9" fillId="0" borderId="22" xfId="1" applyFont="1" applyBorder="1" applyAlignment="1">
      <alignment horizontal="left" vertical="top" wrapText="1"/>
    </xf>
    <xf numFmtId="0" fontId="11" fillId="0" borderId="22" xfId="1" applyFont="1" applyBorder="1" applyAlignment="1">
      <alignment horizontal="left" vertical="top" wrapText="1"/>
    </xf>
    <xf numFmtId="0" fontId="12" fillId="0" borderId="0" xfId="1" applyFont="1" applyBorder="1" applyAlignment="1">
      <alignment horizontal="left" vertical="top" wrapText="1"/>
    </xf>
    <xf numFmtId="0" fontId="12" fillId="3" borderId="8" xfId="1" applyFont="1" applyFill="1" applyBorder="1" applyAlignment="1">
      <alignment horizontal="left" vertical="top" wrapText="1"/>
    </xf>
    <xf numFmtId="0" fontId="13" fillId="3" borderId="8" xfId="1" applyFont="1" applyFill="1" applyBorder="1" applyAlignment="1">
      <alignment horizontal="left" vertical="top" wrapText="1"/>
    </xf>
    <xf numFmtId="0" fontId="14" fillId="3" borderId="8" xfId="0" applyFont="1" applyFill="1" applyBorder="1" applyAlignment="1">
      <alignment horizontal="left" vertical="top" wrapText="1"/>
    </xf>
    <xf numFmtId="0" fontId="12" fillId="0" borderId="0" xfId="1" applyFont="1" applyFill="1" applyBorder="1" applyAlignment="1">
      <alignment horizontal="left" vertical="top" wrapText="1"/>
    </xf>
    <xf numFmtId="0" fontId="14" fillId="0" borderId="0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8" xfId="0" applyBorder="1" applyAlignment="1">
      <alignment horizontal="left" vertical="center" wrapText="1"/>
    </xf>
    <xf numFmtId="0" fontId="15" fillId="0" borderId="8" xfId="0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17" fillId="0" borderId="8" xfId="1" applyFont="1" applyFill="1" applyBorder="1" applyAlignment="1">
      <alignment horizontal="left" vertical="top" wrapText="1"/>
    </xf>
    <xf numFmtId="0" fontId="16" fillId="0" borderId="8" xfId="0" applyFont="1" applyBorder="1" applyAlignment="1">
      <alignment horizontal="left" vertical="top" wrapText="1"/>
    </xf>
    <xf numFmtId="0" fontId="17" fillId="0" borderId="8" xfId="1" applyFont="1" applyBorder="1" applyAlignment="1">
      <alignment horizontal="left" vertical="top" wrapText="1"/>
    </xf>
    <xf numFmtId="0" fontId="18" fillId="0" borderId="8" xfId="1" applyFont="1" applyBorder="1" applyAlignment="1">
      <alignment horizontal="left" vertical="top" wrapText="1"/>
    </xf>
    <xf numFmtId="0" fontId="16" fillId="0" borderId="0" xfId="1" applyFont="1" applyBorder="1" applyAlignment="1">
      <alignment horizontal="left" vertical="top" wrapText="1"/>
    </xf>
    <xf numFmtId="0" fontId="16" fillId="0" borderId="8" xfId="1" applyFont="1" applyBorder="1" applyAlignment="1">
      <alignment horizontal="left" vertical="top" wrapText="1"/>
    </xf>
    <xf numFmtId="0" fontId="16" fillId="0" borderId="0" xfId="0" applyFont="1" applyAlignment="1">
      <alignment horizontal="left" vertical="top" wrapText="1"/>
    </xf>
    <xf numFmtId="0" fontId="20" fillId="0" borderId="8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21" fillId="0" borderId="0" xfId="1" applyFont="1" applyBorder="1" applyAlignment="1">
      <alignment horizontal="left" vertical="top" wrapText="1"/>
    </xf>
    <xf numFmtId="0" fontId="22" fillId="0" borderId="8" xfId="0" applyFont="1" applyBorder="1" applyAlignment="1">
      <alignment horizontal="left" vertical="top" wrapText="1"/>
    </xf>
    <xf numFmtId="0" fontId="23" fillId="0" borderId="8" xfId="1" applyFont="1" applyBorder="1" applyAlignment="1">
      <alignment horizontal="left" vertical="top" wrapText="1"/>
    </xf>
    <xf numFmtId="0" fontId="22" fillId="0" borderId="8" xfId="1" applyFont="1" applyBorder="1" applyAlignment="1">
      <alignment horizontal="left" vertical="top" wrapText="1"/>
    </xf>
    <xf numFmtId="0" fontId="21" fillId="0" borderId="8" xfId="1" applyFont="1" applyBorder="1" applyAlignment="1">
      <alignment horizontal="left" vertical="top" wrapText="1"/>
    </xf>
    <xf numFmtId="0" fontId="23" fillId="0" borderId="0" xfId="1" applyFont="1" applyBorder="1" applyAlignment="1">
      <alignment horizontal="left" vertical="top" wrapText="1"/>
    </xf>
    <xf numFmtId="0" fontId="24" fillId="0" borderId="0" xfId="1" applyFont="1" applyBorder="1" applyAlignment="1">
      <alignment horizontal="left" vertical="top" wrapText="1"/>
    </xf>
    <xf numFmtId="0" fontId="16" fillId="0" borderId="0" xfId="1" applyFont="1" applyFill="1" applyBorder="1" applyAlignment="1">
      <alignment horizontal="left" vertical="top" wrapText="1"/>
    </xf>
    <xf numFmtId="0" fontId="21" fillId="0" borderId="8" xfId="1" applyFont="1" applyFill="1" applyBorder="1" applyAlignment="1">
      <alignment horizontal="left" vertical="top" wrapText="1"/>
    </xf>
    <xf numFmtId="0" fontId="16" fillId="0" borderId="0" xfId="0" applyFont="1" applyFill="1" applyAlignment="1">
      <alignment horizontal="left" vertical="top" wrapText="1"/>
    </xf>
    <xf numFmtId="0" fontId="26" fillId="0" borderId="8" xfId="1" applyFont="1" applyBorder="1" applyAlignment="1">
      <alignment horizontal="left" vertical="top" wrapText="1"/>
    </xf>
    <xf numFmtId="0" fontId="26" fillId="0" borderId="8" xfId="0" applyFont="1" applyBorder="1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8" xfId="0" applyBorder="1" applyAlignment="1">
      <alignment vertical="center"/>
    </xf>
    <xf numFmtId="0" fontId="20" fillId="0" borderId="8" xfId="0" applyFont="1" applyBorder="1" applyAlignment="1">
      <alignment vertical="center"/>
    </xf>
    <xf numFmtId="0" fontId="20" fillId="0" borderId="8" xfId="0" applyFont="1" applyBorder="1" applyAlignment="1">
      <alignment horizontal="left" vertical="center"/>
    </xf>
    <xf numFmtId="0" fontId="16" fillId="0" borderId="0" xfId="0" applyFont="1" applyBorder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vertical="center"/>
    </xf>
    <xf numFmtId="0" fontId="16" fillId="0" borderId="0" xfId="0" applyFont="1" applyBorder="1" applyAlignment="1">
      <alignment horizontal="left"/>
    </xf>
    <xf numFmtId="0" fontId="24" fillId="0" borderId="0" xfId="1" applyFont="1" applyBorder="1" applyAlignment="1">
      <alignment horizontal="center" vertical="center"/>
    </xf>
    <xf numFmtId="0" fontId="19" fillId="0" borderId="8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left" vertical="center" wrapText="1"/>
    </xf>
    <xf numFmtId="0" fontId="19" fillId="0" borderId="0" xfId="1" applyFont="1" applyBorder="1" applyAlignment="1">
      <alignment horizontal="center" vertical="center" wrapText="1"/>
    </xf>
    <xf numFmtId="0" fontId="16" fillId="0" borderId="8" xfId="0" applyFont="1" applyBorder="1" applyAlignment="1">
      <alignment vertical="center" wrapText="1"/>
    </xf>
    <xf numFmtId="0" fontId="16" fillId="0" borderId="8" xfId="0" applyFont="1" applyBorder="1"/>
    <xf numFmtId="0" fontId="24" fillId="0" borderId="8" xfId="1" applyFont="1" applyBorder="1" applyAlignment="1">
      <alignment horizontal="justify" vertical="center"/>
    </xf>
    <xf numFmtId="0" fontId="24" fillId="0" borderId="0" xfId="1" applyFont="1" applyBorder="1" applyAlignment="1">
      <alignment horizontal="justify" vertical="center"/>
    </xf>
    <xf numFmtId="0" fontId="16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vertical="center"/>
    </xf>
    <xf numFmtId="0" fontId="24" fillId="0" borderId="8" xfId="1" applyFont="1" applyBorder="1" applyAlignment="1">
      <alignment horizontal="center" vertical="center" wrapText="1"/>
    </xf>
    <xf numFmtId="0" fontId="24" fillId="0" borderId="0" xfId="1" applyFont="1" applyBorder="1" applyAlignment="1">
      <alignment horizontal="center" vertical="center" wrapText="1"/>
    </xf>
    <xf numFmtId="0" fontId="24" fillId="0" borderId="8" xfId="1" applyFont="1" applyFill="1" applyBorder="1" applyAlignment="1">
      <alignment horizontal="center" vertical="center" wrapText="1"/>
    </xf>
    <xf numFmtId="0" fontId="24" fillId="0" borderId="0" xfId="1" applyFont="1" applyFill="1" applyBorder="1" applyAlignment="1">
      <alignment horizontal="center" vertical="center" wrapText="1"/>
    </xf>
    <xf numFmtId="0" fontId="12" fillId="0" borderId="0" xfId="1" applyFont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/>
    </xf>
    <xf numFmtId="0" fontId="12" fillId="3" borderId="8" xfId="1" applyFont="1" applyFill="1" applyBorder="1" applyAlignment="1">
      <alignment horizontal="center" vertical="center" wrapText="1"/>
    </xf>
    <xf numFmtId="0" fontId="13" fillId="3" borderId="8" xfId="1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vertical="center"/>
    </xf>
    <xf numFmtId="0" fontId="12" fillId="0" borderId="0" xfId="1" applyFont="1" applyFill="1" applyBorder="1" applyAlignment="1">
      <alignment horizontal="center" vertical="center" wrapText="1"/>
    </xf>
    <xf numFmtId="0" fontId="14" fillId="0" borderId="0" xfId="0" applyFont="1" applyBorder="1"/>
    <xf numFmtId="0" fontId="24" fillId="0" borderId="8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 wrapText="1"/>
    </xf>
    <xf numFmtId="0" fontId="16" fillId="0" borderId="0" xfId="0" applyFont="1"/>
    <xf numFmtId="0" fontId="17" fillId="0" borderId="8" xfId="1" applyFont="1" applyFill="1" applyBorder="1" applyAlignment="1">
      <alignment horizontal="center" vertical="center" wrapText="1"/>
    </xf>
    <xf numFmtId="0" fontId="18" fillId="0" borderId="8" xfId="1" applyFont="1" applyFill="1" applyBorder="1" applyAlignment="1">
      <alignment horizontal="center" vertical="center" wrapText="1"/>
    </xf>
    <xf numFmtId="0" fontId="24" fillId="0" borderId="8" xfId="1" applyFont="1" applyBorder="1" applyAlignment="1">
      <alignment vertical="center" wrapText="1"/>
    </xf>
    <xf numFmtId="0" fontId="18" fillId="0" borderId="8" xfId="1" applyFont="1" applyBorder="1" applyAlignment="1">
      <alignment horizontal="center" vertical="center" wrapText="1"/>
    </xf>
    <xf numFmtId="0" fontId="17" fillId="4" borderId="8" xfId="1" applyFont="1" applyFill="1" applyBorder="1" applyAlignment="1">
      <alignment horizontal="center" vertical="center" wrapText="1"/>
    </xf>
    <xf numFmtId="0" fontId="23" fillId="0" borderId="0" xfId="1" applyFont="1" applyBorder="1"/>
    <xf numFmtId="0" fontId="21" fillId="0" borderId="8" xfId="1" applyFont="1" applyBorder="1"/>
    <xf numFmtId="0" fontId="21" fillId="0" borderId="8" xfId="1" applyFont="1" applyBorder="1" applyAlignment="1">
      <alignment horizontal="center" vertical="center"/>
    </xf>
    <xf numFmtId="0" fontId="24" fillId="5" borderId="8" xfId="1" applyFont="1" applyFill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/>
    </xf>
    <xf numFmtId="0" fontId="30" fillId="0" borderId="8" xfId="1" applyFont="1" applyBorder="1" applyAlignment="1">
      <alignment horizontal="center" vertical="center" wrapText="1"/>
    </xf>
    <xf numFmtId="0" fontId="23" fillId="0" borderId="8" xfId="1" applyFont="1" applyBorder="1" applyAlignment="1">
      <alignment horizontal="center" vertical="center" wrapText="1"/>
    </xf>
    <xf numFmtId="0" fontId="23" fillId="0" borderId="0" xfId="1" applyFont="1" applyBorder="1" applyAlignment="1">
      <alignment horizontal="center" vertical="center" wrapText="1"/>
    </xf>
    <xf numFmtId="0" fontId="23" fillId="5" borderId="8" xfId="1" applyFont="1" applyFill="1" applyBorder="1" applyAlignment="1">
      <alignment horizontal="center" vertical="center" wrapText="1"/>
    </xf>
    <xf numFmtId="0" fontId="21" fillId="0" borderId="8" xfId="1" applyFont="1" applyBorder="1" applyAlignment="1">
      <alignment vertical="center" wrapText="1"/>
    </xf>
    <xf numFmtId="0" fontId="25" fillId="0" borderId="8" xfId="0" applyFont="1" applyBorder="1"/>
    <xf numFmtId="0" fontId="25" fillId="0" borderId="0" xfId="0" applyFont="1"/>
    <xf numFmtId="0" fontId="23" fillId="4" borderId="8" xfId="1" applyFont="1" applyFill="1" applyBorder="1" applyAlignment="1">
      <alignment horizontal="center" vertical="center" wrapText="1"/>
    </xf>
    <xf numFmtId="0" fontId="17" fillId="0" borderId="8" xfId="1" applyFont="1" applyBorder="1" applyAlignment="1">
      <alignment vertical="center" wrapText="1"/>
    </xf>
    <xf numFmtId="0" fontId="16" fillId="0" borderId="8" xfId="1" applyFont="1" applyBorder="1" applyAlignment="1">
      <alignment horizontal="left" vertical="center" wrapText="1"/>
    </xf>
    <xf numFmtId="0" fontId="24" fillId="0" borderId="0" xfId="1" applyFont="1" applyBorder="1" applyAlignment="1">
      <alignment horizontal="left" vertical="center" wrapText="1"/>
    </xf>
    <xf numFmtId="0" fontId="23" fillId="0" borderId="0" xfId="1" applyFont="1" applyBorder="1" applyAlignment="1">
      <alignment wrapText="1"/>
    </xf>
    <xf numFmtId="0" fontId="31" fillId="0" borderId="0" xfId="0" applyFont="1" applyBorder="1"/>
    <xf numFmtId="0" fontId="31" fillId="0" borderId="0" xfId="0" applyFont="1" applyBorder="1" applyAlignment="1">
      <alignment horizontal="justify" vertical="center"/>
    </xf>
    <xf numFmtId="0" fontId="27" fillId="0" borderId="8" xfId="0" applyFont="1" applyBorder="1" applyAlignment="1">
      <alignment horizontal="justify" vertical="center"/>
    </xf>
    <xf numFmtId="0" fontId="18" fillId="4" borderId="8" xfId="1" applyFont="1" applyFill="1" applyBorder="1" applyAlignment="1">
      <alignment horizontal="center" vertical="center" wrapText="1"/>
    </xf>
    <xf numFmtId="0" fontId="16" fillId="0" borderId="8" xfId="0" applyFont="1" applyBorder="1" applyAlignment="1">
      <alignment horizontal="left" vertical="center" wrapText="1"/>
    </xf>
    <xf numFmtId="0" fontId="27" fillId="0" borderId="0" xfId="0" applyFont="1" applyAlignment="1">
      <alignment horizontal="justify" vertical="center"/>
    </xf>
    <xf numFmtId="0" fontId="16" fillId="0" borderId="8" xfId="0" applyFont="1" applyBorder="1" applyAlignment="1">
      <alignment wrapText="1"/>
    </xf>
    <xf numFmtId="0" fontId="16" fillId="0" borderId="0" xfId="0" applyFont="1" applyAlignment="1">
      <alignment wrapText="1"/>
    </xf>
    <xf numFmtId="0" fontId="16" fillId="0" borderId="8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2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/>
    </xf>
    <xf numFmtId="0" fontId="14" fillId="0" borderId="0" xfId="0" applyFont="1" applyBorder="1" applyAlignment="1">
      <alignment horizontal="center" vertical="center"/>
    </xf>
    <xf numFmtId="0" fontId="16" fillId="6" borderId="0" xfId="0" applyFont="1" applyFill="1" applyBorder="1"/>
    <xf numFmtId="0" fontId="19" fillId="7" borderId="8" xfId="1" applyFont="1" applyFill="1" applyBorder="1" applyAlignment="1">
      <alignment horizontal="left" vertical="center" wrapText="1"/>
    </xf>
    <xf numFmtId="0" fontId="19" fillId="6" borderId="8" xfId="1" applyFont="1" applyFill="1" applyBorder="1" applyAlignment="1">
      <alignment horizontal="center" vertical="center" wrapText="1"/>
    </xf>
    <xf numFmtId="0" fontId="19" fillId="7" borderId="8" xfId="1" applyFont="1" applyFill="1" applyBorder="1" applyAlignment="1">
      <alignment horizontal="left" vertical="top" wrapText="1"/>
    </xf>
    <xf numFmtId="0" fontId="16" fillId="7" borderId="8" xfId="0" applyFont="1" applyFill="1" applyBorder="1" applyAlignment="1">
      <alignment vertical="center" wrapText="1"/>
    </xf>
    <xf numFmtId="0" fontId="24" fillId="6" borderId="8" xfId="1" applyFont="1" applyFill="1" applyBorder="1" applyAlignment="1">
      <alignment horizontal="justify" vertical="center"/>
    </xf>
    <xf numFmtId="0" fontId="19" fillId="7" borderId="8" xfId="1" applyFont="1" applyFill="1" applyBorder="1" applyAlignment="1">
      <alignment horizontal="center" vertical="center" wrapText="1"/>
    </xf>
    <xf numFmtId="0" fontId="24" fillId="6" borderId="8" xfId="1" applyFont="1" applyFill="1" applyBorder="1" applyAlignment="1">
      <alignment horizontal="center" vertical="center" wrapText="1"/>
    </xf>
    <xf numFmtId="0" fontId="24" fillId="6" borderId="0" xfId="1" applyFont="1" applyFill="1" applyBorder="1" applyAlignment="1">
      <alignment horizontal="center" vertical="center" wrapText="1"/>
    </xf>
    <xf numFmtId="0" fontId="14" fillId="6" borderId="8" xfId="0" applyFont="1" applyFill="1" applyBorder="1" applyAlignment="1">
      <alignment vertical="center"/>
    </xf>
    <xf numFmtId="0" fontId="16" fillId="6" borderId="8" xfId="0" applyFont="1" applyFill="1" applyBorder="1"/>
    <xf numFmtId="0" fontId="16" fillId="7" borderId="8" xfId="0" applyFont="1" applyFill="1" applyBorder="1" applyAlignment="1">
      <alignment vertical="center"/>
    </xf>
    <xf numFmtId="0" fontId="16" fillId="0" borderId="8" xfId="0" applyFont="1" applyFill="1" applyBorder="1"/>
    <xf numFmtId="0" fontId="24" fillId="5" borderId="0" xfId="1" applyFont="1" applyFill="1" applyBorder="1" applyAlignment="1">
      <alignment horizontal="center" vertical="center"/>
    </xf>
    <xf numFmtId="0" fontId="16" fillId="5" borderId="8" xfId="0" applyFont="1" applyFill="1" applyBorder="1" applyAlignment="1">
      <alignment horizontal="center" vertical="center"/>
    </xf>
    <xf numFmtId="0" fontId="21" fillId="5" borderId="8" xfId="1" applyFont="1" applyFill="1" applyBorder="1" applyAlignment="1">
      <alignment vertical="center"/>
    </xf>
    <xf numFmtId="0" fontId="21" fillId="5" borderId="8" xfId="1" applyFont="1" applyFill="1" applyBorder="1"/>
    <xf numFmtId="0" fontId="23" fillId="5" borderId="0" xfId="1" applyFont="1" applyFill="1" applyBorder="1"/>
    <xf numFmtId="0" fontId="16" fillId="5" borderId="0" xfId="0" applyFont="1" applyFill="1"/>
    <xf numFmtId="0" fontId="21" fillId="5" borderId="8" xfId="1" applyFont="1" applyFill="1" applyBorder="1" applyAlignment="1">
      <alignment horizontal="center" vertical="center"/>
    </xf>
    <xf numFmtId="0" fontId="24" fillId="5" borderId="8" xfId="1" applyFont="1" applyFill="1" applyBorder="1" applyAlignment="1">
      <alignment horizontal="center" vertical="center"/>
    </xf>
    <xf numFmtId="0" fontId="17" fillId="5" borderId="8" xfId="1" applyFont="1" applyFill="1" applyBorder="1" applyAlignment="1">
      <alignment horizontal="center" vertical="center" wrapText="1"/>
    </xf>
    <xf numFmtId="0" fontId="23" fillId="6" borderId="8" xfId="1" applyFont="1" applyFill="1" applyBorder="1" applyAlignment="1">
      <alignment horizontal="center" vertical="center" wrapText="1"/>
    </xf>
    <xf numFmtId="0" fontId="18" fillId="7" borderId="10" xfId="1" applyFont="1" applyFill="1" applyBorder="1" applyAlignment="1">
      <alignment vertical="center" wrapText="1"/>
    </xf>
    <xf numFmtId="0" fontId="23" fillId="0" borderId="8" xfId="1" applyFont="1" applyFill="1" applyBorder="1" applyAlignment="1">
      <alignment horizontal="center" vertical="center" wrapText="1"/>
    </xf>
    <xf numFmtId="0" fontId="25" fillId="6" borderId="8" xfId="0" applyFont="1" applyFill="1" applyBorder="1"/>
    <xf numFmtId="0" fontId="17" fillId="6" borderId="8" xfId="1" applyFont="1" applyFill="1" applyBorder="1" applyAlignment="1">
      <alignment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horizontal="center" vertical="center"/>
    </xf>
    <xf numFmtId="0" fontId="21" fillId="6" borderId="8" xfId="1" applyFont="1" applyFill="1" applyBorder="1" applyAlignment="1">
      <alignment vertical="center" wrapText="1"/>
    </xf>
    <xf numFmtId="0" fontId="21" fillId="6" borderId="8" xfId="1" applyFont="1" applyFill="1" applyBorder="1"/>
    <xf numFmtId="0" fontId="16" fillId="6" borderId="8" xfId="1" applyFont="1" applyFill="1" applyBorder="1" applyAlignment="1">
      <alignment horizontal="left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21" fillId="6" borderId="8" xfId="1" applyFont="1" applyFill="1" applyBorder="1" applyAlignment="1">
      <alignment vertical="center"/>
    </xf>
    <xf numFmtId="0" fontId="21" fillId="6" borderId="8" xfId="1" applyFont="1" applyFill="1" applyBorder="1" applyAlignment="1">
      <alignment wrapText="1"/>
    </xf>
    <xf numFmtId="0" fontId="21" fillId="6" borderId="22" xfId="1" applyFont="1" applyFill="1" applyBorder="1" applyAlignment="1"/>
    <xf numFmtId="0" fontId="16" fillId="6" borderId="8" xfId="0" applyFont="1" applyFill="1" applyBorder="1" applyAlignment="1">
      <alignment vertical="center" wrapText="1"/>
    </xf>
    <xf numFmtId="0" fontId="16" fillId="6" borderId="8" xfId="0" applyFont="1" applyFill="1" applyBorder="1" applyAlignment="1">
      <alignment vertical="center"/>
    </xf>
    <xf numFmtId="0" fontId="27" fillId="6" borderId="8" xfId="0" applyFont="1" applyFill="1" applyBorder="1" applyAlignment="1">
      <alignment horizontal="justify" vertical="center"/>
    </xf>
    <xf numFmtId="0" fontId="26" fillId="6" borderId="8" xfId="0" applyFont="1" applyFill="1" applyBorder="1" applyAlignment="1">
      <alignment horizontal="justify" vertical="center"/>
    </xf>
    <xf numFmtId="0" fontId="16" fillId="6" borderId="8" xfId="0" applyFont="1" applyFill="1" applyBorder="1" applyAlignment="1">
      <alignment horizontal="center" vertical="center"/>
    </xf>
    <xf numFmtId="0" fontId="16" fillId="6" borderId="8" xfId="0" applyFont="1" applyFill="1" applyBorder="1" applyAlignment="1">
      <alignment horizontal="left" vertical="center" wrapText="1"/>
    </xf>
    <xf numFmtId="0" fontId="16" fillId="6" borderId="8" xfId="0" applyFont="1" applyFill="1" applyBorder="1" applyAlignment="1">
      <alignment wrapText="1"/>
    </xf>
    <xf numFmtId="0" fontId="16" fillId="7" borderId="8" xfId="0" applyFont="1" applyFill="1" applyBorder="1"/>
    <xf numFmtId="0" fontId="16" fillId="7" borderId="8" xfId="0" applyFont="1" applyFill="1" applyBorder="1" applyAlignment="1">
      <alignment wrapText="1"/>
    </xf>
    <xf numFmtId="0" fontId="16" fillId="6" borderId="0" xfId="0" applyFont="1" applyFill="1"/>
    <xf numFmtId="0" fontId="24" fillId="8" borderId="0" xfId="1" applyFont="1" applyFill="1" applyBorder="1" applyAlignment="1">
      <alignment horizontal="center" vertical="center"/>
    </xf>
    <xf numFmtId="0" fontId="17" fillId="8" borderId="8" xfId="1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vertical="center"/>
    </xf>
    <xf numFmtId="0" fontId="16" fillId="8" borderId="8" xfId="0" applyFont="1" applyFill="1" applyBorder="1"/>
    <xf numFmtId="0" fontId="24" fillId="8" borderId="8" xfId="1" applyFont="1" applyFill="1" applyBorder="1" applyAlignment="1">
      <alignment horizontal="center" vertical="center" wrapText="1"/>
    </xf>
    <xf numFmtId="0" fontId="24" fillId="8" borderId="0" xfId="1" applyFont="1" applyFill="1" applyBorder="1" applyAlignment="1">
      <alignment horizontal="center" vertical="center" wrapText="1"/>
    </xf>
    <xf numFmtId="0" fontId="16" fillId="8" borderId="0" xfId="0" applyFont="1" applyFill="1"/>
    <xf numFmtId="0" fontId="18" fillId="8" borderId="8" xfId="1" applyFont="1" applyFill="1" applyBorder="1" applyAlignment="1">
      <alignment horizontal="center" vertical="center" wrapText="1"/>
    </xf>
    <xf numFmtId="0" fontId="16" fillId="0" borderId="0" xfId="0" applyFont="1" applyFill="1"/>
    <xf numFmtId="0" fontId="24" fillId="0" borderId="23" xfId="1" applyFont="1" applyBorder="1" applyAlignment="1">
      <alignment horizontal="center" vertical="center"/>
    </xf>
    <xf numFmtId="0" fontId="21" fillId="8" borderId="8" xfId="1" applyFont="1" applyFill="1" applyBorder="1" applyAlignment="1">
      <alignment vertical="center"/>
    </xf>
    <xf numFmtId="0" fontId="21" fillId="8" borderId="8" xfId="1" applyFont="1" applyFill="1" applyBorder="1"/>
    <xf numFmtId="0" fontId="23" fillId="8" borderId="0" xfId="1" applyFont="1" applyFill="1" applyBorder="1"/>
    <xf numFmtId="0" fontId="21" fillId="8" borderId="8" xfId="1" applyFont="1" applyFill="1" applyBorder="1" applyAlignment="1">
      <alignment horizontal="center" vertical="center"/>
    </xf>
    <xf numFmtId="0" fontId="24" fillId="8" borderId="8" xfId="1" applyFont="1" applyFill="1" applyBorder="1" applyAlignment="1">
      <alignment horizontal="center" vertical="center"/>
    </xf>
    <xf numFmtId="0" fontId="23" fillId="6" borderId="0" xfId="1" applyFont="1" applyFill="1" applyBorder="1" applyAlignment="1">
      <alignment horizontal="center" vertical="center"/>
    </xf>
    <xf numFmtId="0" fontId="23" fillId="6" borderId="0" xfId="1" applyFont="1" applyFill="1" applyBorder="1" applyAlignment="1">
      <alignment horizontal="center" vertical="center" wrapText="1"/>
    </xf>
    <xf numFmtId="0" fontId="23" fillId="6" borderId="0" xfId="1" applyFont="1" applyFill="1" applyBorder="1"/>
    <xf numFmtId="0" fontId="18" fillId="6" borderId="10" xfId="1" applyFont="1" applyFill="1" applyBorder="1" applyAlignment="1">
      <alignment vertical="center" wrapText="1"/>
    </xf>
    <xf numFmtId="0" fontId="24" fillId="6" borderId="0" xfId="1" applyFont="1" applyFill="1" applyBorder="1" applyAlignment="1">
      <alignment horizontal="center" vertical="center"/>
    </xf>
    <xf numFmtId="0" fontId="25" fillId="6" borderId="0" xfId="0" applyFont="1" applyFill="1"/>
    <xf numFmtId="0" fontId="24" fillId="0" borderId="0" xfId="1" applyFont="1" applyFill="1" applyBorder="1" applyAlignment="1">
      <alignment horizontal="center" vertical="center"/>
    </xf>
    <xf numFmtId="0" fontId="24" fillId="0" borderId="8" xfId="1" applyFont="1" applyFill="1" applyBorder="1" applyAlignment="1">
      <alignment horizontal="center" vertical="center"/>
    </xf>
    <xf numFmtId="0" fontId="17" fillId="0" borderId="8" xfId="1" applyFont="1" applyFill="1" applyBorder="1" applyAlignment="1">
      <alignment vertical="center" wrapText="1"/>
    </xf>
    <xf numFmtId="0" fontId="21" fillId="0" borderId="8" xfId="1" applyFont="1" applyFill="1" applyBorder="1" applyAlignment="1">
      <alignment horizontal="center" vertical="center"/>
    </xf>
    <xf numFmtId="0" fontId="21" fillId="0" borderId="8" xfId="1" applyFont="1" applyFill="1" applyBorder="1" applyAlignment="1">
      <alignment vertical="center" wrapText="1"/>
    </xf>
    <xf numFmtId="0" fontId="21" fillId="0" borderId="8" xfId="1" applyFont="1" applyFill="1" applyBorder="1"/>
    <xf numFmtId="0" fontId="23" fillId="0" borderId="0" xfId="1" applyFont="1" applyFill="1" applyBorder="1"/>
    <xf numFmtId="0" fontId="16" fillId="0" borderId="8" xfId="1" applyFont="1" applyFill="1" applyBorder="1" applyAlignment="1">
      <alignment horizontal="left" vertical="center" wrapText="1"/>
    </xf>
    <xf numFmtId="0" fontId="24" fillId="0" borderId="0" xfId="1" applyFont="1" applyFill="1" applyBorder="1" applyAlignment="1">
      <alignment horizontal="left" vertical="center" wrapText="1"/>
    </xf>
    <xf numFmtId="0" fontId="21" fillId="0" borderId="8" xfId="1" applyFont="1" applyFill="1" applyBorder="1" applyAlignment="1">
      <alignment vertical="center"/>
    </xf>
    <xf numFmtId="0" fontId="21" fillId="8" borderId="8" xfId="1" applyFont="1" applyFill="1" applyBorder="1" applyAlignment="1">
      <alignment vertical="top" wrapText="1"/>
    </xf>
    <xf numFmtId="0" fontId="23" fillId="0" borderId="0" xfId="1" applyFont="1" applyFill="1" applyBorder="1" applyAlignment="1">
      <alignment wrapText="1"/>
    </xf>
    <xf numFmtId="0" fontId="31" fillId="0" borderId="0" xfId="0" applyFont="1" applyFill="1" applyBorder="1"/>
    <xf numFmtId="0" fontId="31" fillId="0" borderId="0" xfId="0" applyFont="1" applyFill="1" applyBorder="1" applyAlignment="1">
      <alignment horizontal="justify" vertical="center"/>
    </xf>
    <xf numFmtId="0" fontId="16" fillId="8" borderId="8" xfId="0" applyFont="1" applyFill="1" applyBorder="1" applyAlignment="1">
      <alignment vertical="center" wrapText="1"/>
    </xf>
    <xf numFmtId="0" fontId="16" fillId="0" borderId="8" xfId="0" applyFont="1" applyFill="1" applyBorder="1" applyAlignment="1">
      <alignment vertical="center"/>
    </xf>
    <xf numFmtId="0" fontId="19" fillId="0" borderId="0" xfId="0" applyFont="1" applyAlignment="1">
      <alignment horizontal="justify" vertical="center"/>
    </xf>
    <xf numFmtId="0" fontId="16" fillId="0" borderId="0" xfId="0" applyFont="1" applyFill="1" applyBorder="1"/>
    <xf numFmtId="0" fontId="26" fillId="0" borderId="8" xfId="0" applyFont="1" applyFill="1" applyBorder="1" applyAlignment="1">
      <alignment horizontal="justify" vertical="center"/>
    </xf>
    <xf numFmtId="0" fontId="27" fillId="0" borderId="8" xfId="0" applyFont="1" applyFill="1" applyBorder="1" applyAlignment="1">
      <alignment horizontal="justify" vertical="center"/>
    </xf>
    <xf numFmtId="0" fontId="16" fillId="0" borderId="8" xfId="0" applyFont="1" applyFill="1" applyBorder="1" applyAlignment="1">
      <alignment horizontal="center" vertical="center"/>
    </xf>
    <xf numFmtId="0" fontId="27" fillId="0" borderId="0" xfId="0" applyFont="1" applyFill="1" applyAlignment="1">
      <alignment horizontal="justify" vertical="center"/>
    </xf>
    <xf numFmtId="0" fontId="16" fillId="0" borderId="0" xfId="0" applyFont="1" applyFill="1" applyAlignment="1">
      <alignment wrapText="1"/>
    </xf>
    <xf numFmtId="0" fontId="17" fillId="0" borderId="8" xfId="1" applyFont="1" applyBorder="1" applyAlignment="1">
      <alignment horizontal="center" vertical="center" wrapText="1"/>
    </xf>
    <xf numFmtId="0" fontId="16" fillId="0" borderId="8" xfId="0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 wrapText="1"/>
    </xf>
    <xf numFmtId="0" fontId="24" fillId="0" borderId="8" xfId="1" applyFont="1" applyBorder="1" applyAlignment="1">
      <alignment horizontal="center" vertical="center" wrapText="1"/>
    </xf>
    <xf numFmtId="0" fontId="23" fillId="0" borderId="8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24" fillId="0" borderId="8" xfId="1" applyFont="1" applyBorder="1" applyAlignment="1">
      <alignment horizontal="center" vertical="center"/>
    </xf>
    <xf numFmtId="0" fontId="24" fillId="5" borderId="8" xfId="1" applyFont="1" applyFill="1" applyBorder="1" applyAlignment="1">
      <alignment horizontal="center" vertical="center" wrapText="1"/>
    </xf>
    <xf numFmtId="0" fontId="17" fillId="0" borderId="8" xfId="1" applyFont="1" applyFill="1" applyBorder="1" applyAlignment="1">
      <alignment horizontal="center" vertical="center" wrapText="1"/>
    </xf>
    <xf numFmtId="0" fontId="27" fillId="0" borderId="8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center"/>
    </xf>
    <xf numFmtId="0" fontId="16" fillId="0" borderId="0" xfId="0" applyFont="1" applyBorder="1" applyAlignment="1">
      <alignment horizontal="left" vertical="top" wrapText="1"/>
    </xf>
    <xf numFmtId="0" fontId="25" fillId="0" borderId="8" xfId="0" applyFont="1" applyBorder="1" applyAlignment="1">
      <alignment horizontal="left" vertical="top" wrapText="1"/>
    </xf>
    <xf numFmtId="0" fontId="26" fillId="0" borderId="8" xfId="1" applyFont="1" applyBorder="1" applyAlignment="1">
      <alignment vertical="top" wrapText="1"/>
    </xf>
    <xf numFmtId="0" fontId="16" fillId="0" borderId="8" xfId="0" applyFont="1" applyBorder="1" applyAlignment="1">
      <alignment vertical="top" wrapText="1"/>
    </xf>
    <xf numFmtId="0" fontId="22" fillId="0" borderId="8" xfId="1" applyFont="1" applyBorder="1" applyAlignment="1">
      <alignment vertical="top" wrapText="1"/>
    </xf>
    <xf numFmtId="0" fontId="16" fillId="0" borderId="8" xfId="0" applyFont="1" applyFill="1" applyBorder="1" applyAlignment="1">
      <alignment horizontal="left" vertical="top" wrapText="1"/>
    </xf>
    <xf numFmtId="0" fontId="24" fillId="0" borderId="8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 wrapText="1"/>
    </xf>
    <xf numFmtId="0" fontId="19" fillId="0" borderId="8" xfId="1" applyFont="1" applyBorder="1" applyAlignment="1">
      <alignment horizontal="center" vertical="center" wrapText="1"/>
    </xf>
    <xf numFmtId="0" fontId="24" fillId="0" borderId="10" xfId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/>
    </xf>
    <xf numFmtId="0" fontId="17" fillId="0" borderId="8" xfId="1" applyFont="1" applyBorder="1" applyAlignment="1">
      <alignment horizontal="center" vertical="center" wrapText="1"/>
    </xf>
    <xf numFmtId="0" fontId="24" fillId="0" borderId="23" xfId="1" applyFont="1" applyBorder="1" applyAlignment="1">
      <alignment horizontal="center" vertical="center"/>
    </xf>
    <xf numFmtId="0" fontId="18" fillId="0" borderId="8" xfId="1" applyFont="1" applyBorder="1" applyAlignment="1">
      <alignment horizontal="center" vertical="center" wrapText="1"/>
    </xf>
    <xf numFmtId="0" fontId="23" fillId="0" borderId="10" xfId="1" applyFont="1" applyBorder="1" applyAlignment="1">
      <alignment horizontal="center" vertical="center"/>
    </xf>
    <xf numFmtId="0" fontId="23" fillId="0" borderId="23" xfId="1" applyFont="1" applyBorder="1" applyAlignment="1">
      <alignment horizontal="center" vertical="center"/>
    </xf>
    <xf numFmtId="0" fontId="23" fillId="0" borderId="22" xfId="1" applyFont="1" applyBorder="1" applyAlignment="1">
      <alignment horizontal="center" vertical="center"/>
    </xf>
    <xf numFmtId="0" fontId="23" fillId="0" borderId="8" xfId="1" applyFont="1" applyBorder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16" fillId="0" borderId="8" xfId="0" applyFont="1" applyBorder="1" applyAlignment="1">
      <alignment horizontal="center" vertical="center"/>
    </xf>
    <xf numFmtId="0" fontId="17" fillId="0" borderId="10" xfId="1" applyFont="1" applyBorder="1" applyAlignment="1">
      <alignment horizontal="center" vertical="center" wrapText="1"/>
    </xf>
    <xf numFmtId="0" fontId="17" fillId="0" borderId="23" xfId="1" applyFont="1" applyBorder="1" applyAlignment="1">
      <alignment horizontal="center" vertical="center" wrapText="1"/>
    </xf>
    <xf numFmtId="0" fontId="17" fillId="0" borderId="22" xfId="1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top" wrapText="1"/>
    </xf>
    <xf numFmtId="0" fontId="16" fillId="7" borderId="22" xfId="0" applyFont="1" applyFill="1" applyBorder="1" applyAlignment="1">
      <alignment horizontal="center" vertical="top" wrapText="1"/>
    </xf>
    <xf numFmtId="0" fontId="17" fillId="7" borderId="10" xfId="1" applyFont="1" applyFill="1" applyBorder="1" applyAlignment="1">
      <alignment horizontal="center" vertical="top" wrapText="1"/>
    </xf>
    <xf numFmtId="0" fontId="17" fillId="7" borderId="23" xfId="1" applyFont="1" applyFill="1" applyBorder="1" applyAlignment="1">
      <alignment horizontal="center" vertical="top" wrapText="1"/>
    </xf>
    <xf numFmtId="0" fontId="17" fillId="7" borderId="22" xfId="1" applyFont="1" applyFill="1" applyBorder="1" applyAlignment="1">
      <alignment horizontal="center" vertical="top" wrapText="1"/>
    </xf>
    <xf numFmtId="0" fontId="18" fillId="7" borderId="10" xfId="1" applyFont="1" applyFill="1" applyBorder="1" applyAlignment="1">
      <alignment horizontal="center" vertical="center" wrapText="1"/>
    </xf>
    <xf numFmtId="0" fontId="18" fillId="7" borderId="22" xfId="1" applyFont="1" applyFill="1" applyBorder="1" applyAlignment="1">
      <alignment horizontal="center" vertical="center" wrapText="1"/>
    </xf>
    <xf numFmtId="0" fontId="16" fillId="7" borderId="10" xfId="0" applyFont="1" applyFill="1" applyBorder="1" applyAlignment="1">
      <alignment horizontal="center" vertical="center"/>
    </xf>
    <xf numFmtId="0" fontId="16" fillId="7" borderId="22" xfId="0" applyFont="1" applyFill="1" applyBorder="1" applyAlignment="1">
      <alignment horizontal="center" vertical="center"/>
    </xf>
    <xf numFmtId="0" fontId="23" fillId="7" borderId="10" xfId="1" applyFont="1" applyFill="1" applyBorder="1" applyAlignment="1">
      <alignment horizontal="center" vertical="center" wrapText="1"/>
    </xf>
    <xf numFmtId="0" fontId="23" fillId="7" borderId="23" xfId="1" applyFont="1" applyFill="1" applyBorder="1" applyAlignment="1">
      <alignment horizontal="center" vertical="center" wrapText="1"/>
    </xf>
    <xf numFmtId="0" fontId="23" fillId="7" borderId="22" xfId="1" applyFont="1" applyFill="1" applyBorder="1" applyAlignment="1">
      <alignment horizontal="center" vertical="center" wrapText="1"/>
    </xf>
    <xf numFmtId="0" fontId="17" fillId="7" borderId="10" xfId="1" applyFont="1" applyFill="1" applyBorder="1" applyAlignment="1">
      <alignment horizontal="center" vertical="center" wrapText="1"/>
    </xf>
    <xf numFmtId="0" fontId="17" fillId="7" borderId="23" xfId="1" applyFont="1" applyFill="1" applyBorder="1" applyAlignment="1">
      <alignment horizontal="center" vertical="center" wrapText="1"/>
    </xf>
    <xf numFmtId="0" fontId="17" fillId="7" borderId="22" xfId="1" applyFont="1" applyFill="1" applyBorder="1" applyAlignment="1">
      <alignment horizontal="center" vertical="center" wrapText="1"/>
    </xf>
    <xf numFmtId="0" fontId="24" fillId="5" borderId="10" xfId="1" applyFont="1" applyFill="1" applyBorder="1" applyAlignment="1">
      <alignment horizontal="center" vertical="center"/>
    </xf>
    <xf numFmtId="0" fontId="24" fillId="5" borderId="22" xfId="1" applyFont="1" applyFill="1" applyBorder="1" applyAlignment="1">
      <alignment horizontal="center" vertical="center"/>
    </xf>
    <xf numFmtId="0" fontId="24" fillId="5" borderId="8" xfId="1" applyFont="1" applyFill="1" applyBorder="1" applyAlignment="1">
      <alignment horizontal="center" vertical="center" wrapText="1"/>
    </xf>
    <xf numFmtId="0" fontId="18" fillId="5" borderId="8" xfId="1" applyFont="1" applyFill="1" applyBorder="1" applyAlignment="1">
      <alignment horizontal="center" vertical="center" wrapText="1"/>
    </xf>
    <xf numFmtId="0" fontId="24" fillId="5" borderId="18" xfId="1" applyFont="1" applyFill="1" applyBorder="1" applyAlignment="1">
      <alignment horizontal="center" vertical="center" wrapText="1"/>
    </xf>
    <xf numFmtId="0" fontId="24" fillId="0" borderId="25" xfId="1" applyFont="1" applyBorder="1" applyAlignment="1">
      <alignment horizontal="center" vertical="center"/>
    </xf>
    <xf numFmtId="0" fontId="24" fillId="0" borderId="26" xfId="1" applyFont="1" applyBorder="1" applyAlignment="1">
      <alignment horizontal="center" vertical="center"/>
    </xf>
    <xf numFmtId="0" fontId="26" fillId="7" borderId="8" xfId="0" applyFont="1" applyFill="1" applyBorder="1" applyAlignment="1">
      <alignment horizontal="center" vertical="center" wrapText="1"/>
    </xf>
    <xf numFmtId="0" fontId="16" fillId="6" borderId="8" xfId="0" applyFont="1" applyFill="1" applyBorder="1" applyAlignment="1">
      <alignment horizontal="center" vertical="center"/>
    </xf>
    <xf numFmtId="0" fontId="17" fillId="6" borderId="10" xfId="1" applyFont="1" applyFill="1" applyBorder="1" applyAlignment="1">
      <alignment horizontal="center" vertical="center" wrapText="1"/>
    </xf>
    <xf numFmtId="0" fontId="17" fillId="6" borderId="23" xfId="1" applyFont="1" applyFill="1" applyBorder="1" applyAlignment="1">
      <alignment horizontal="center" vertical="center" wrapText="1"/>
    </xf>
    <xf numFmtId="0" fontId="17" fillId="6" borderId="22" xfId="1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 wrapText="1"/>
    </xf>
    <xf numFmtId="0" fontId="16" fillId="6" borderId="22" xfId="0" applyFont="1" applyFill="1" applyBorder="1" applyAlignment="1">
      <alignment horizontal="center" vertical="center" wrapText="1"/>
    </xf>
    <xf numFmtId="0" fontId="18" fillId="6" borderId="8" xfId="1" applyFont="1" applyFill="1" applyBorder="1" applyAlignment="1">
      <alignment horizontal="center" vertical="center" wrapText="1"/>
    </xf>
    <xf numFmtId="0" fontId="17" fillId="6" borderId="8" xfId="1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top" wrapText="1"/>
    </xf>
    <xf numFmtId="0" fontId="16" fillId="8" borderId="22" xfId="0" applyFont="1" applyFill="1" applyBorder="1" applyAlignment="1">
      <alignment horizontal="center" vertical="top" wrapText="1"/>
    </xf>
    <xf numFmtId="0" fontId="24" fillId="8" borderId="10" xfId="1" applyFont="1" applyFill="1" applyBorder="1" applyAlignment="1">
      <alignment horizontal="center" vertical="center"/>
    </xf>
    <xf numFmtId="0" fontId="24" fillId="8" borderId="23" xfId="1" applyFont="1" applyFill="1" applyBorder="1" applyAlignment="1">
      <alignment horizontal="center" vertical="center"/>
    </xf>
    <xf numFmtId="0" fontId="24" fillId="8" borderId="22" xfId="1" applyFont="1" applyFill="1" applyBorder="1" applyAlignment="1">
      <alignment horizontal="center" vertical="center"/>
    </xf>
    <xf numFmtId="0" fontId="24" fillId="8" borderId="8" xfId="1" applyFont="1" applyFill="1" applyBorder="1" applyAlignment="1">
      <alignment horizontal="center" vertical="center" wrapText="1"/>
    </xf>
    <xf numFmtId="0" fontId="17" fillId="8" borderId="10" xfId="1" applyFont="1" applyFill="1" applyBorder="1" applyAlignment="1">
      <alignment horizontal="center" vertical="top" wrapText="1"/>
    </xf>
    <xf numFmtId="0" fontId="17" fillId="8" borderId="23" xfId="1" applyFont="1" applyFill="1" applyBorder="1" applyAlignment="1">
      <alignment horizontal="center" vertical="top" wrapText="1"/>
    </xf>
    <xf numFmtId="0" fontId="17" fillId="8" borderId="22" xfId="1" applyFont="1" applyFill="1" applyBorder="1" applyAlignment="1">
      <alignment horizontal="center" vertical="top" wrapText="1"/>
    </xf>
    <xf numFmtId="0" fontId="18" fillId="8" borderId="10" xfId="1" applyFont="1" applyFill="1" applyBorder="1" applyAlignment="1">
      <alignment horizontal="center" vertical="center" wrapText="1"/>
    </xf>
    <xf numFmtId="0" fontId="18" fillId="8" borderId="22" xfId="1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/>
    </xf>
    <xf numFmtId="0" fontId="16" fillId="8" borderId="22" xfId="0" applyFont="1" applyFill="1" applyBorder="1" applyAlignment="1">
      <alignment horizontal="center" vertical="center"/>
    </xf>
    <xf numFmtId="0" fontId="23" fillId="6" borderId="23" xfId="1" applyFont="1" applyFill="1" applyBorder="1" applyAlignment="1">
      <alignment horizontal="center" vertical="center"/>
    </xf>
    <xf numFmtId="0" fontId="23" fillId="6" borderId="22" xfId="1" applyFont="1" applyFill="1" applyBorder="1" applyAlignment="1">
      <alignment horizontal="center" vertical="center"/>
    </xf>
    <xf numFmtId="0" fontId="23" fillId="6" borderId="10" xfId="1" applyFont="1" applyFill="1" applyBorder="1" applyAlignment="1">
      <alignment horizontal="center" vertical="center" wrapText="1"/>
    </xf>
    <xf numFmtId="0" fontId="23" fillId="6" borderId="23" xfId="1" applyFont="1" applyFill="1" applyBorder="1" applyAlignment="1">
      <alignment horizontal="center" vertical="center" wrapText="1"/>
    </xf>
    <xf numFmtId="0" fontId="23" fillId="6" borderId="22" xfId="1" applyFont="1" applyFill="1" applyBorder="1" applyAlignment="1">
      <alignment horizontal="center" vertical="center" wrapText="1"/>
    </xf>
    <xf numFmtId="0" fontId="16" fillId="6" borderId="10" xfId="0" applyFont="1" applyFill="1" applyBorder="1" applyAlignment="1">
      <alignment horizontal="center" vertical="center"/>
    </xf>
    <xf numFmtId="0" fontId="16" fillId="6" borderId="22" xfId="0" applyFont="1" applyFill="1" applyBorder="1" applyAlignment="1">
      <alignment horizontal="center" vertical="center"/>
    </xf>
    <xf numFmtId="0" fontId="16" fillId="6" borderId="10" xfId="0" applyFont="1" applyFill="1" applyBorder="1" applyAlignment="1">
      <alignment horizontal="center" vertical="top" wrapText="1"/>
    </xf>
    <xf numFmtId="0" fontId="16" fillId="6" borderId="22" xfId="0" applyFont="1" applyFill="1" applyBorder="1" applyAlignment="1">
      <alignment horizontal="center" vertical="top" wrapText="1"/>
    </xf>
    <xf numFmtId="0" fontId="18" fillId="8" borderId="8" xfId="1" applyFont="1" applyFill="1" applyBorder="1" applyAlignment="1">
      <alignment horizontal="center" vertical="center" wrapText="1"/>
    </xf>
    <xf numFmtId="0" fontId="17" fillId="0" borderId="8" xfId="1" applyFont="1" applyFill="1" applyBorder="1" applyAlignment="1">
      <alignment horizontal="center" vertical="center" wrapText="1"/>
    </xf>
    <xf numFmtId="0" fontId="16" fillId="0" borderId="8" xfId="0" applyFont="1" applyFill="1" applyBorder="1" applyAlignment="1">
      <alignment horizontal="center" vertical="center"/>
    </xf>
    <xf numFmtId="0" fontId="17" fillId="0" borderId="10" xfId="1" applyFont="1" applyFill="1" applyBorder="1" applyAlignment="1">
      <alignment horizontal="center" vertical="center" wrapText="1"/>
    </xf>
    <xf numFmtId="0" fontId="17" fillId="0" borderId="23" xfId="1" applyFont="1" applyFill="1" applyBorder="1" applyAlignment="1">
      <alignment horizontal="center" vertical="center" wrapText="1"/>
    </xf>
    <xf numFmtId="0" fontId="17" fillId="0" borderId="22" xfId="1" applyFont="1" applyFill="1" applyBorder="1" applyAlignment="1">
      <alignment horizontal="center" vertical="center" wrapText="1"/>
    </xf>
    <xf numFmtId="0" fontId="16" fillId="8" borderId="10" xfId="0" applyFont="1" applyFill="1" applyBorder="1" applyAlignment="1">
      <alignment horizontal="center" vertical="center" wrapText="1"/>
    </xf>
    <xf numFmtId="0" fontId="16" fillId="8" borderId="22" xfId="0" applyFont="1" applyFill="1" applyBorder="1" applyAlignment="1">
      <alignment horizontal="center" vertical="center" wrapText="1"/>
    </xf>
    <xf numFmtId="0" fontId="5" fillId="0" borderId="2" xfId="1" applyFont="1" applyFill="1" applyBorder="1" applyAlignment="1">
      <alignment horizontal="left" vertical="top" wrapText="1"/>
    </xf>
    <xf numFmtId="0" fontId="5" fillId="0" borderId="3" xfId="1" applyFont="1" applyFill="1" applyBorder="1" applyAlignment="1">
      <alignment horizontal="left" vertical="top" wrapText="1"/>
    </xf>
    <xf numFmtId="0" fontId="3" fillId="0" borderId="4" xfId="1" applyFont="1" applyBorder="1" applyAlignment="1">
      <alignment horizontal="left" vertical="top" wrapText="1"/>
    </xf>
    <xf numFmtId="0" fontId="3" fillId="0" borderId="5" xfId="1" applyFont="1" applyBorder="1" applyAlignment="1">
      <alignment horizontal="left" vertical="top" wrapText="1"/>
    </xf>
    <xf numFmtId="0" fontId="3" fillId="0" borderId="6" xfId="1" applyFont="1" applyBorder="1" applyAlignment="1">
      <alignment horizontal="left" vertical="top" wrapText="1"/>
    </xf>
    <xf numFmtId="0" fontId="3" fillId="0" borderId="7" xfId="1" applyFont="1" applyBorder="1" applyAlignment="1">
      <alignment horizontal="left" vertical="top" wrapText="1"/>
    </xf>
    <xf numFmtId="0" fontId="3" fillId="0" borderId="8" xfId="1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5" fillId="0" borderId="8" xfId="1" applyFont="1" applyFill="1" applyBorder="1" applyAlignment="1">
      <alignment horizontal="left" vertical="top" wrapText="1"/>
    </xf>
    <xf numFmtId="0" fontId="5" fillId="0" borderId="9" xfId="1" applyFont="1" applyFill="1" applyBorder="1" applyAlignment="1">
      <alignment horizontal="left" vertical="top" wrapText="1"/>
    </xf>
    <xf numFmtId="0" fontId="3" fillId="0" borderId="10" xfId="1" applyFont="1" applyFill="1" applyBorder="1" applyAlignment="1">
      <alignment horizontal="left" vertical="top" wrapText="1"/>
    </xf>
    <xf numFmtId="0" fontId="5" fillId="0" borderId="10" xfId="1" applyFont="1" applyFill="1" applyBorder="1" applyAlignment="1">
      <alignment horizontal="left" vertical="top" wrapText="1"/>
    </xf>
    <xf numFmtId="0" fontId="5" fillId="0" borderId="11" xfId="1" applyFont="1" applyFill="1" applyBorder="1" applyAlignment="1">
      <alignment horizontal="left" vertical="top" wrapText="1"/>
    </xf>
    <xf numFmtId="0" fontId="16" fillId="0" borderId="8" xfId="1" applyFont="1" applyBorder="1" applyAlignment="1">
      <alignment horizontal="left" vertical="top" wrapText="1"/>
    </xf>
    <xf numFmtId="0" fontId="5" fillId="0" borderId="18" xfId="1" applyFont="1" applyFill="1" applyBorder="1" applyAlignment="1">
      <alignment horizontal="left" vertical="top" wrapText="1"/>
    </xf>
    <xf numFmtId="0" fontId="5" fillId="0" borderId="19" xfId="1" applyFont="1" applyFill="1" applyBorder="1" applyAlignment="1">
      <alignment horizontal="left" vertical="top" wrapText="1"/>
    </xf>
    <xf numFmtId="0" fontId="5" fillId="0" borderId="0" xfId="1" applyFont="1" applyFill="1" applyBorder="1" applyAlignment="1">
      <alignment horizontal="left" vertical="top" wrapText="1"/>
    </xf>
    <xf numFmtId="0" fontId="5" fillId="0" borderId="20" xfId="1" applyFont="1" applyFill="1" applyBorder="1" applyAlignment="1">
      <alignment horizontal="left" vertical="top" wrapText="1"/>
    </xf>
    <xf numFmtId="0" fontId="3" fillId="0" borderId="15" xfId="1" applyFont="1" applyBorder="1" applyAlignment="1">
      <alignment horizontal="left" vertical="top" wrapText="1"/>
    </xf>
    <xf numFmtId="0" fontId="3" fillId="0" borderId="21" xfId="1" applyFont="1" applyBorder="1" applyAlignment="1">
      <alignment horizontal="left" vertical="top" wrapText="1"/>
    </xf>
    <xf numFmtId="0" fontId="3" fillId="0" borderId="24" xfId="1" applyFont="1" applyBorder="1" applyAlignment="1">
      <alignment horizontal="left" vertical="top" wrapText="1"/>
    </xf>
    <xf numFmtId="0" fontId="6" fillId="0" borderId="22" xfId="1" applyFont="1" applyBorder="1" applyAlignment="1">
      <alignment horizontal="left" vertical="top" wrapText="1"/>
    </xf>
    <xf numFmtId="0" fontId="3" fillId="0" borderId="8" xfId="1" applyFont="1" applyBorder="1" applyAlignment="1">
      <alignment horizontal="left" vertical="top" wrapText="1"/>
    </xf>
    <xf numFmtId="0" fontId="3" fillId="0" borderId="22" xfId="1" applyFont="1" applyBorder="1" applyAlignment="1">
      <alignment horizontal="left" vertical="top" wrapText="1"/>
    </xf>
    <xf numFmtId="0" fontId="3" fillId="0" borderId="14" xfId="1" applyFont="1" applyBorder="1" applyAlignment="1">
      <alignment horizontal="left" vertical="top" wrapText="1"/>
    </xf>
    <xf numFmtId="0" fontId="5" fillId="0" borderId="12" xfId="1" applyFont="1" applyFill="1" applyBorder="1" applyAlignment="1">
      <alignment horizontal="left" vertical="top" wrapText="1"/>
    </xf>
    <xf numFmtId="0" fontId="5" fillId="0" borderId="13" xfId="1" applyFont="1" applyFill="1" applyBorder="1" applyAlignment="1">
      <alignment horizontal="left" vertical="top" wrapText="1"/>
    </xf>
    <xf numFmtId="0" fontId="5" fillId="0" borderId="16" xfId="1" applyFont="1" applyFill="1" applyBorder="1" applyAlignment="1">
      <alignment horizontal="left" vertical="top" wrapText="1"/>
    </xf>
    <xf numFmtId="0" fontId="5" fillId="0" borderId="17" xfId="1" applyFont="1" applyFill="1" applyBorder="1" applyAlignment="1">
      <alignment horizontal="left" vertical="top" wrapText="1"/>
    </xf>
    <xf numFmtId="0" fontId="3" fillId="0" borderId="20" xfId="1" applyFont="1" applyBorder="1" applyAlignment="1">
      <alignment horizontal="left" vertical="top" wrapText="1"/>
    </xf>
    <xf numFmtId="0" fontId="3" fillId="0" borderId="17" xfId="1" applyFont="1" applyBorder="1" applyAlignment="1">
      <alignment horizontal="left" vertical="top" wrapText="1"/>
    </xf>
    <xf numFmtId="0" fontId="0" fillId="0" borderId="8" xfId="0" applyFill="1" applyBorder="1" applyAlignment="1">
      <alignment horizontal="left" vertical="top" wrapText="1"/>
    </xf>
    <xf numFmtId="0" fontId="17" fillId="0" borderId="8" xfId="1" applyFont="1" applyBorder="1" applyAlignment="1">
      <alignment horizontal="left" vertical="top" wrapText="1"/>
    </xf>
    <xf numFmtId="0" fontId="19" fillId="0" borderId="8" xfId="1" applyFont="1" applyBorder="1" applyAlignment="1">
      <alignment horizontal="left" vertical="top" wrapText="1"/>
    </xf>
    <xf numFmtId="0" fontId="0" fillId="0" borderId="8" xfId="0" applyBorder="1" applyAlignment="1">
      <alignment horizontal="center" vertical="center"/>
    </xf>
    <xf numFmtId="0" fontId="23" fillId="0" borderId="8" xfId="1" applyFont="1" applyBorder="1" applyAlignment="1">
      <alignment horizontal="left" vertical="top" wrapText="1"/>
    </xf>
    <xf numFmtId="0" fontId="21" fillId="0" borderId="8" xfId="1" applyFont="1" applyBorder="1" applyAlignment="1">
      <alignment horizontal="left" vertical="top" wrapText="1"/>
    </xf>
    <xf numFmtId="0" fontId="26" fillId="0" borderId="8" xfId="1" applyFont="1" applyBorder="1" applyAlignment="1">
      <alignment horizontal="left" vertical="top" wrapText="1"/>
    </xf>
    <xf numFmtId="0" fontId="16" fillId="0" borderId="0" xfId="0" applyFont="1" applyBorder="1" applyAlignment="1">
      <alignment vertical="center" wrapText="1"/>
    </xf>
    <xf numFmtId="0" fontId="14" fillId="3" borderId="8" xfId="0" applyFont="1" applyFill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26" fillId="0" borderId="8" xfId="0" applyFont="1" applyBorder="1" applyAlignment="1">
      <alignment horizontal="justify" vertical="center" wrapText="1"/>
    </xf>
    <xf numFmtId="0" fontId="19" fillId="0" borderId="10" xfId="1" applyFont="1" applyBorder="1" applyAlignment="1">
      <alignment horizontal="center" vertical="center" wrapText="1"/>
    </xf>
    <xf numFmtId="0" fontId="19" fillId="0" borderId="23" xfId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center" vertical="center" wrapText="1"/>
    </xf>
    <xf numFmtId="0" fontId="19" fillId="0" borderId="22" xfId="1" applyFont="1" applyBorder="1" applyAlignment="1">
      <alignment horizontal="center" vertical="center" wrapText="1"/>
    </xf>
    <xf numFmtId="0" fontId="24" fillId="0" borderId="10" xfId="1" applyFont="1" applyBorder="1" applyAlignment="1">
      <alignment horizontal="center" vertical="center" wrapText="1"/>
    </xf>
    <xf numFmtId="0" fontId="24" fillId="0" borderId="23" xfId="1" applyFont="1" applyBorder="1" applyAlignment="1">
      <alignment horizontal="center" vertical="center" wrapText="1"/>
    </xf>
    <xf numFmtId="0" fontId="24" fillId="0" borderId="22" xfId="1" applyFont="1" applyBorder="1" applyAlignment="1">
      <alignment horizontal="center" vertical="center" wrapText="1"/>
    </xf>
    <xf numFmtId="0" fontId="16" fillId="0" borderId="0" xfId="0" applyFont="1" applyBorder="1" applyAlignment="1">
      <alignment horizontal="left" vertical="center"/>
    </xf>
    <xf numFmtId="0" fontId="14" fillId="0" borderId="0" xfId="0" applyFont="1" applyBorder="1" applyAlignment="1">
      <alignment vertical="center"/>
    </xf>
    <xf numFmtId="0" fontId="23" fillId="0" borderId="0" xfId="1" applyFont="1" applyBorder="1" applyAlignment="1">
      <alignment vertical="center"/>
    </xf>
    <xf numFmtId="0" fontId="25" fillId="0" borderId="8" xfId="0" applyFont="1" applyBorder="1" applyAlignment="1">
      <alignment vertical="center"/>
    </xf>
    <xf numFmtId="0" fontId="25" fillId="0" borderId="0" xfId="0" applyFont="1" applyAlignment="1">
      <alignment vertical="center"/>
    </xf>
    <xf numFmtId="0" fontId="23" fillId="0" borderId="0" xfId="1" applyFont="1" applyBorder="1" applyAlignment="1">
      <alignment vertical="center" wrapText="1"/>
    </xf>
    <xf numFmtId="0" fontId="16" fillId="5" borderId="8" xfId="0" applyFont="1" applyFill="1" applyBorder="1" applyAlignment="1">
      <alignment vertical="center"/>
    </xf>
    <xf numFmtId="0" fontId="21" fillId="0" borderId="22" xfId="1" applyFont="1" applyBorder="1" applyAlignment="1">
      <alignment vertical="center" wrapText="1"/>
    </xf>
    <xf numFmtId="0" fontId="31" fillId="0" borderId="0" xfId="0" applyFont="1" applyBorder="1" applyAlignment="1">
      <alignment vertical="center"/>
    </xf>
    <xf numFmtId="0" fontId="16" fillId="0" borderId="0" xfId="0" applyFont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</xdr:row>
      <xdr:rowOff>75533</xdr:rowOff>
    </xdr:from>
    <xdr:to>
      <xdr:col>10</xdr:col>
      <xdr:colOff>859</xdr:colOff>
      <xdr:row>5</xdr:row>
      <xdr:rowOff>3132</xdr:rowOff>
    </xdr:to>
    <xdr:grpSp>
      <xdr:nvGrpSpPr>
        <xdr:cNvPr id="2" name="组合 2"/>
        <xdr:cNvGrpSpPr/>
      </xdr:nvGrpSpPr>
      <xdr:grpSpPr>
        <a:xfrm>
          <a:off x="1779814" y="706904"/>
          <a:ext cx="12143874" cy="504542"/>
          <a:chOff x="2676525" y="10829258"/>
          <a:chExt cx="11996009" cy="1229349"/>
        </a:xfrm>
      </xdr:grpSpPr>
      <xdr:pic>
        <xdr:nvPicPr>
          <xdr:cNvPr id="3" name="图片 2" descr="http://www.bgisample.com:8080/image/tway.jpg"/>
          <xdr:cNvPicPr>
            <a:picLocks noChangeAspect="1"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2676525" y="10829258"/>
            <a:ext cx="4467224" cy="772192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4" name="图片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721769" y="11722897"/>
            <a:ext cx="11950765" cy="335710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workspace_novobio\ProductDevelopmentResearch\SOP&#24314;&#31435;&#27969;&#31243;%20-%20mRNA_rui_2016091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-真核普通-链特异性转录组样品检测"/>
      <sheetName val="1-RNA检测"/>
      <sheetName val="1-Sheet1"/>
      <sheetName val="1-Sheet2"/>
      <sheetName val="2-真核普通-链特异性转录组文库建库+检测"/>
      <sheetName val="2-文库建库"/>
      <sheetName val="2-Sheet4"/>
      <sheetName val="3-客户自建文库检测SOP"/>
      <sheetName val="Sheet6"/>
      <sheetName val="4-文库定量SOP"/>
      <sheetName val="4-sheet7"/>
    </sheetNames>
    <sheetDataSet>
      <sheetData sheetId="0"/>
      <sheetData sheetId="1"/>
      <sheetData sheetId="2"/>
      <sheetData sheetId="3"/>
      <sheetData sheetId="4"/>
      <sheetData sheetId="5">
        <row r="41">
          <cell r="I41">
            <v>21</v>
          </cell>
          <cell r="J41">
            <v>21</v>
          </cell>
        </row>
        <row r="42">
          <cell r="I42">
            <v>3</v>
          </cell>
          <cell r="J42">
            <v>3</v>
          </cell>
        </row>
      </sheetData>
      <sheetData sheetId="6"/>
      <sheetData sheetId="7">
        <row r="29">
          <cell r="I29">
            <v>18</v>
          </cell>
        </row>
      </sheetData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topLeftCell="B18" zoomScale="70" zoomScaleNormal="70" workbookViewId="0">
      <selection activeCell="D22" sqref="D22:D24"/>
    </sheetView>
  </sheetViews>
  <sheetFormatPr defaultColWidth="33.33203125" defaultRowHeight="15.6"/>
  <cols>
    <col min="1" max="1" width="2.33203125" style="53" customWidth="1"/>
    <col min="2" max="2" width="11.6640625" style="53" customWidth="1"/>
    <col min="3" max="3" width="15.6640625" style="111" customWidth="1"/>
    <col min="4" max="4" width="22.33203125" style="113" customWidth="1"/>
    <col min="5" max="5" width="20.33203125" style="113" customWidth="1"/>
    <col min="6" max="6" width="12.88671875" style="111" customWidth="1"/>
    <col min="7" max="7" width="39.5546875" style="344" customWidth="1"/>
    <col min="8" max="8" width="63.6640625" style="344" customWidth="1"/>
    <col min="9" max="11" width="33.33203125" style="113"/>
    <col min="12" max="12" width="63.6640625" style="113" customWidth="1"/>
    <col min="13" max="16384" width="33.33203125" style="113"/>
  </cols>
  <sheetData>
    <row r="1" spans="1:12" s="53" customFormat="1">
      <c r="A1" s="53" t="s">
        <v>207</v>
      </c>
      <c r="C1" s="52"/>
      <c r="F1" s="52"/>
      <c r="G1" s="342"/>
      <c r="H1" s="342"/>
    </row>
    <row r="2" spans="1:12" s="53" customFormat="1">
      <c r="A2" s="353" t="s">
        <v>208</v>
      </c>
      <c r="B2" s="353"/>
      <c r="C2" s="52"/>
      <c r="F2" s="52"/>
      <c r="G2" s="342"/>
      <c r="H2" s="342"/>
    </row>
    <row r="3" spans="1:12" s="53" customFormat="1">
      <c r="A3" s="353"/>
      <c r="B3" s="353"/>
      <c r="C3" s="52"/>
      <c r="F3" s="52"/>
      <c r="G3" s="342"/>
      <c r="H3" s="342"/>
    </row>
    <row r="4" spans="1:12" s="53" customFormat="1">
      <c r="C4" s="52"/>
      <c r="F4" s="52" t="s">
        <v>209</v>
      </c>
      <c r="G4" s="342" t="s">
        <v>210</v>
      </c>
      <c r="H4" s="342" t="s">
        <v>211</v>
      </c>
      <c r="I4" s="53" t="s">
        <v>212</v>
      </c>
      <c r="J4" s="53" t="s">
        <v>213</v>
      </c>
    </row>
    <row r="5" spans="1:12" s="53" customFormat="1" ht="69.599999999999994">
      <c r="A5" s="55"/>
      <c r="B5" s="223" t="s">
        <v>214</v>
      </c>
      <c r="C5" s="224" t="s">
        <v>215</v>
      </c>
      <c r="D5" s="225" t="s">
        <v>216</v>
      </c>
      <c r="E5" s="225"/>
      <c r="F5" s="211" t="s">
        <v>217</v>
      </c>
      <c r="G5" s="57" t="s">
        <v>218</v>
      </c>
      <c r="H5" s="211"/>
      <c r="I5" s="211" t="s">
        <v>219</v>
      </c>
      <c r="J5" s="211" t="s">
        <v>220</v>
      </c>
      <c r="K5" s="58"/>
      <c r="L5" s="58"/>
    </row>
    <row r="6" spans="1:12" s="53" customFormat="1" ht="87">
      <c r="A6" s="55"/>
      <c r="B6" s="223"/>
      <c r="C6" s="224"/>
      <c r="D6" s="225" t="s">
        <v>221</v>
      </c>
      <c r="E6" s="225"/>
      <c r="F6" s="211" t="s">
        <v>217</v>
      </c>
      <c r="G6" s="57" t="s">
        <v>222</v>
      </c>
      <c r="H6" s="211"/>
      <c r="I6" s="211" t="s">
        <v>223</v>
      </c>
      <c r="J6" s="211" t="s">
        <v>224</v>
      </c>
      <c r="K6" s="58"/>
      <c r="L6" s="58"/>
    </row>
    <row r="7" spans="1:12" s="53" customFormat="1" ht="124.8">
      <c r="A7" s="55"/>
      <c r="B7" s="223"/>
      <c r="C7" s="224"/>
      <c r="D7" s="225" t="s">
        <v>225</v>
      </c>
      <c r="E7" s="225"/>
      <c r="F7" s="211" t="s">
        <v>226</v>
      </c>
      <c r="G7" s="59" t="s">
        <v>227</v>
      </c>
      <c r="H7" s="59"/>
      <c r="I7" s="61" t="s">
        <v>228</v>
      </c>
      <c r="J7" s="61" t="s">
        <v>228</v>
      </c>
      <c r="K7" s="62"/>
    </row>
    <row r="8" spans="1:12" s="53" customFormat="1" ht="17.399999999999999">
      <c r="A8" s="55"/>
      <c r="B8" s="223"/>
      <c r="C8" s="224"/>
      <c r="D8" s="225" t="s">
        <v>229</v>
      </c>
      <c r="E8" s="211" t="s">
        <v>230</v>
      </c>
      <c r="F8" s="207" t="s">
        <v>231</v>
      </c>
      <c r="G8" s="59"/>
      <c r="H8" s="59"/>
      <c r="I8" s="209" t="s">
        <v>232</v>
      </c>
      <c r="J8" s="209" t="s">
        <v>233</v>
      </c>
      <c r="K8" s="66"/>
    </row>
    <row r="9" spans="1:12" s="53" customFormat="1" ht="17.399999999999999">
      <c r="A9" s="55"/>
      <c r="B9" s="223"/>
      <c r="C9" s="224"/>
      <c r="D9" s="225"/>
      <c r="E9" s="211" t="s">
        <v>234</v>
      </c>
      <c r="F9" s="207" t="s">
        <v>235</v>
      </c>
      <c r="G9" s="59"/>
      <c r="H9" s="59"/>
      <c r="I9" s="209">
        <v>600</v>
      </c>
      <c r="J9" s="209">
        <v>980</v>
      </c>
      <c r="K9" s="66"/>
    </row>
    <row r="10" spans="1:12" s="53" customFormat="1" ht="17.399999999999999">
      <c r="A10" s="55"/>
      <c r="B10" s="223"/>
      <c r="C10" s="224"/>
      <c r="D10" s="225"/>
      <c r="E10" s="211" t="s">
        <v>236</v>
      </c>
      <c r="F10" s="207" t="s">
        <v>237</v>
      </c>
      <c r="G10" s="59"/>
      <c r="H10" s="59"/>
      <c r="I10" s="209">
        <v>21</v>
      </c>
      <c r="J10" s="209">
        <v>18</v>
      </c>
      <c r="K10" s="66"/>
    </row>
    <row r="11" spans="1:12" s="53" customFormat="1" ht="62.4">
      <c r="A11" s="55"/>
      <c r="B11" s="223"/>
      <c r="C11" s="224"/>
      <c r="D11" s="225" t="s">
        <v>238</v>
      </c>
      <c r="E11" s="225"/>
      <c r="F11" s="207" t="s">
        <v>239</v>
      </c>
      <c r="G11" s="59" t="s">
        <v>240</v>
      </c>
      <c r="H11" s="59"/>
      <c r="I11" s="67">
        <v>2</v>
      </c>
      <c r="J11" s="67" t="s">
        <v>241</v>
      </c>
      <c r="K11" s="68"/>
    </row>
    <row r="12" spans="1:12" s="53" customFormat="1" ht="17.399999999999999">
      <c r="A12" s="55"/>
      <c r="B12" s="55"/>
      <c r="C12" s="66"/>
      <c r="D12" s="58"/>
      <c r="E12" s="58"/>
      <c r="F12" s="52"/>
      <c r="G12" s="342"/>
      <c r="H12" s="342"/>
      <c r="I12" s="68"/>
      <c r="J12" s="68"/>
      <c r="K12" s="68"/>
    </row>
    <row r="13" spans="1:12" s="354" customFormat="1" ht="17.399999999999999">
      <c r="A13" s="69"/>
      <c r="B13" s="70"/>
      <c r="C13" s="71" t="s">
        <v>242</v>
      </c>
      <c r="D13" s="72" t="s">
        <v>243</v>
      </c>
      <c r="E13" s="72" t="s">
        <v>244</v>
      </c>
      <c r="F13" s="73" t="s">
        <v>245</v>
      </c>
      <c r="G13" s="343" t="s">
        <v>246</v>
      </c>
      <c r="H13" s="343" t="s">
        <v>247</v>
      </c>
      <c r="I13" s="74" t="s">
        <v>51</v>
      </c>
      <c r="J13" s="74" t="s">
        <v>248</v>
      </c>
      <c r="K13" s="75"/>
    </row>
    <row r="14" spans="1:12" ht="17.399999999999999">
      <c r="A14" s="55"/>
      <c r="B14" s="212" t="s">
        <v>249</v>
      </c>
      <c r="C14" s="209" t="s">
        <v>250</v>
      </c>
      <c r="D14" s="206" t="s">
        <v>251</v>
      </c>
      <c r="E14" s="211"/>
      <c r="F14" s="207"/>
      <c r="G14" s="59"/>
      <c r="H14" s="59"/>
      <c r="I14" s="67"/>
      <c r="J14" s="67"/>
      <c r="K14" s="68"/>
    </row>
    <row r="15" spans="1:12" ht="17.399999999999999">
      <c r="A15" s="55"/>
      <c r="B15" s="226" t="s">
        <v>252</v>
      </c>
      <c r="C15" s="224" t="s">
        <v>253</v>
      </c>
      <c r="D15" s="228" t="s">
        <v>254</v>
      </c>
      <c r="E15" s="214" t="s">
        <v>255</v>
      </c>
      <c r="F15" s="207" t="s">
        <v>237</v>
      </c>
      <c r="G15" s="59"/>
      <c r="H15" s="59"/>
      <c r="I15" s="67">
        <v>1</v>
      </c>
      <c r="J15" s="67">
        <v>1</v>
      </c>
      <c r="K15" s="68"/>
    </row>
    <row r="16" spans="1:12" ht="129" customHeight="1">
      <c r="A16" s="55"/>
      <c r="B16" s="227"/>
      <c r="C16" s="224"/>
      <c r="D16" s="228"/>
      <c r="E16" s="81" t="s">
        <v>256</v>
      </c>
      <c r="F16" s="207" t="s">
        <v>257</v>
      </c>
      <c r="G16" s="106" t="s">
        <v>258</v>
      </c>
      <c r="H16" s="106" t="s">
        <v>259</v>
      </c>
      <c r="I16" s="64">
        <f>(I9*I15)/100-I15</f>
        <v>5</v>
      </c>
      <c r="J16" s="64">
        <f>(J9*J15)/100-J15</f>
        <v>8.8000000000000007</v>
      </c>
    </row>
    <row r="17" spans="1:12" ht="30.6" customHeight="1">
      <c r="A17" s="55"/>
      <c r="B17" s="212"/>
      <c r="C17" s="82" t="s">
        <v>260</v>
      </c>
      <c r="D17" s="225" t="s">
        <v>238</v>
      </c>
      <c r="E17" s="225"/>
      <c r="F17" s="207" t="s">
        <v>261</v>
      </c>
      <c r="G17" s="59" t="s">
        <v>262</v>
      </c>
      <c r="H17" s="59" t="s">
        <v>263</v>
      </c>
      <c r="I17" s="211" t="s">
        <v>262</v>
      </c>
      <c r="J17" s="211" t="s">
        <v>264</v>
      </c>
      <c r="K17" s="58"/>
    </row>
    <row r="18" spans="1:12" ht="62.4">
      <c r="A18" s="55"/>
      <c r="B18" s="226" t="s">
        <v>265</v>
      </c>
      <c r="C18" s="350" t="s">
        <v>266</v>
      </c>
      <c r="D18" s="228" t="s">
        <v>267</v>
      </c>
      <c r="E18" s="214" t="s">
        <v>74</v>
      </c>
      <c r="F18" s="207" t="s">
        <v>261</v>
      </c>
      <c r="G18" s="59" t="s">
        <v>268</v>
      </c>
      <c r="H18" s="59" t="s">
        <v>514</v>
      </c>
      <c r="I18" s="64" t="s">
        <v>269</v>
      </c>
      <c r="J18" s="64" t="s">
        <v>270</v>
      </c>
    </row>
    <row r="19" spans="1:12" ht="109.2">
      <c r="A19" s="55"/>
      <c r="B19" s="229"/>
      <c r="C19" s="351"/>
      <c r="D19" s="228"/>
      <c r="E19" s="206" t="s">
        <v>79</v>
      </c>
      <c r="F19" s="207" t="s">
        <v>217</v>
      </c>
      <c r="G19" s="59" t="s">
        <v>271</v>
      </c>
      <c r="H19" s="59" t="s">
        <v>77</v>
      </c>
      <c r="I19" s="64" t="s">
        <v>272</v>
      </c>
      <c r="J19" s="64" t="s">
        <v>273</v>
      </c>
    </row>
    <row r="20" spans="1:12" ht="34.799999999999997">
      <c r="A20" s="55"/>
      <c r="B20" s="229"/>
      <c r="C20" s="351"/>
      <c r="D20" s="228"/>
      <c r="E20" s="206" t="s">
        <v>504</v>
      </c>
      <c r="F20" s="207" t="s">
        <v>235</v>
      </c>
      <c r="G20" s="59" t="s">
        <v>517</v>
      </c>
      <c r="H20" s="59" t="s">
        <v>513</v>
      </c>
      <c r="I20" s="64">
        <v>73.5</v>
      </c>
      <c r="J20" s="64">
        <v>93</v>
      </c>
    </row>
    <row r="21" spans="1:12" ht="34.799999999999997">
      <c r="A21" s="55"/>
      <c r="B21" s="229"/>
      <c r="C21" s="351"/>
      <c r="D21" s="228"/>
      <c r="E21" s="208" t="s">
        <v>503</v>
      </c>
      <c r="F21" s="207" t="s">
        <v>257</v>
      </c>
      <c r="G21" s="59" t="s">
        <v>518</v>
      </c>
      <c r="H21" s="59" t="s">
        <v>92</v>
      </c>
      <c r="I21" s="64">
        <f>I20*((I16+I15)/I15)</f>
        <v>441</v>
      </c>
      <c r="J21" s="64">
        <f>J20*((J16+J15)/J15)</f>
        <v>911.40000000000009</v>
      </c>
    </row>
    <row r="22" spans="1:12" ht="17.399999999999999">
      <c r="A22" s="55"/>
      <c r="B22" s="229"/>
      <c r="C22" s="351"/>
      <c r="D22" s="346" t="s">
        <v>96</v>
      </c>
      <c r="E22" s="84" t="s">
        <v>97</v>
      </c>
      <c r="F22" s="207" t="s">
        <v>115</v>
      </c>
      <c r="G22" s="59" t="s">
        <v>507</v>
      </c>
      <c r="I22" s="209">
        <f>I21*I10</f>
        <v>9261</v>
      </c>
      <c r="J22" s="209">
        <f>J21*J10</f>
        <v>16405.2</v>
      </c>
      <c r="K22" s="66"/>
      <c r="L22" s="355"/>
    </row>
    <row r="23" spans="1:12" ht="17.399999999999999">
      <c r="A23" s="55"/>
      <c r="B23" s="229"/>
      <c r="C23" s="351"/>
      <c r="D23" s="347"/>
      <c r="E23" s="84" t="s">
        <v>505</v>
      </c>
      <c r="F23" s="207" t="s">
        <v>115</v>
      </c>
      <c r="G23" s="59" t="s">
        <v>508</v>
      </c>
      <c r="H23" s="59"/>
      <c r="I23" s="211">
        <f>I20</f>
        <v>73.5</v>
      </c>
      <c r="J23" s="211">
        <f>J20</f>
        <v>93</v>
      </c>
      <c r="K23" s="66"/>
      <c r="L23" s="355"/>
    </row>
    <row r="24" spans="1:12" ht="34.799999999999997">
      <c r="A24" s="55"/>
      <c r="B24" s="229"/>
      <c r="C24" s="351"/>
      <c r="D24" s="348"/>
      <c r="E24" s="208" t="s">
        <v>512</v>
      </c>
      <c r="F24" s="207" t="s">
        <v>257</v>
      </c>
      <c r="G24" s="59" t="s">
        <v>515</v>
      </c>
      <c r="H24" s="59" t="s">
        <v>277</v>
      </c>
      <c r="I24" s="209" t="s">
        <v>509</v>
      </c>
      <c r="J24" s="209" t="s">
        <v>506</v>
      </c>
      <c r="K24" s="66"/>
      <c r="L24" s="355"/>
    </row>
    <row r="25" spans="1:12" ht="41.4" customHeight="1">
      <c r="A25" s="55"/>
      <c r="B25" s="227"/>
      <c r="C25" s="352"/>
      <c r="D25" s="349" t="s">
        <v>510</v>
      </c>
      <c r="E25" s="208"/>
      <c r="F25" s="207" t="s">
        <v>115</v>
      </c>
      <c r="G25" s="59" t="s">
        <v>516</v>
      </c>
      <c r="H25" s="59" t="s">
        <v>519</v>
      </c>
      <c r="I25" s="209"/>
      <c r="J25" s="209"/>
      <c r="K25" s="66"/>
      <c r="L25" s="355"/>
    </row>
    <row r="26" spans="1:12" ht="46.8">
      <c r="A26" s="55"/>
      <c r="B26" s="226" t="s">
        <v>283</v>
      </c>
      <c r="C26" s="224" t="s">
        <v>284</v>
      </c>
      <c r="D26" s="230" t="s">
        <v>285</v>
      </c>
      <c r="E26" s="230"/>
      <c r="F26" s="207" t="s">
        <v>286</v>
      </c>
      <c r="G26" s="94" t="s">
        <v>287</v>
      </c>
      <c r="H26" s="94" t="s">
        <v>288</v>
      </c>
      <c r="I26" s="209">
        <f>I29+I38</f>
        <v>5.4421768707482991</v>
      </c>
      <c r="J26" s="209">
        <f>J29+J38</f>
        <v>4.301075268817204</v>
      </c>
      <c r="K26" s="66"/>
      <c r="L26" s="355"/>
    </row>
    <row r="27" spans="1:12" ht="46.8">
      <c r="A27" s="55"/>
      <c r="B27" s="227"/>
      <c r="C27" s="224"/>
      <c r="D27" s="230" t="s">
        <v>289</v>
      </c>
      <c r="E27" s="230"/>
      <c r="F27" s="87" t="s">
        <v>257</v>
      </c>
      <c r="G27" s="94" t="s">
        <v>290</v>
      </c>
      <c r="H27" s="94" t="s">
        <v>291</v>
      </c>
      <c r="I27" s="213">
        <f>I30+I40</f>
        <v>0.90702947845804993</v>
      </c>
      <c r="J27" s="213">
        <f>J30+J40</f>
        <v>0.43888523151195957</v>
      </c>
      <c r="K27" s="66" t="s">
        <v>292</v>
      </c>
      <c r="L27" s="355"/>
    </row>
    <row r="28" spans="1:12" ht="34.799999999999997">
      <c r="A28" s="55"/>
      <c r="B28" s="212" t="s">
        <v>293</v>
      </c>
      <c r="C28" s="209" t="s">
        <v>294</v>
      </c>
      <c r="D28" s="206" t="s">
        <v>171</v>
      </c>
      <c r="E28" s="206"/>
      <c r="F28" s="87"/>
      <c r="G28" s="94"/>
      <c r="H28" s="94" t="s">
        <v>295</v>
      </c>
      <c r="I28" s="209"/>
      <c r="J28" s="209"/>
      <c r="K28" s="66"/>
      <c r="L28" s="355"/>
    </row>
    <row r="29" spans="1:12" ht="17.25" customHeight="1">
      <c r="A29" s="89"/>
      <c r="B29" s="231" t="s">
        <v>296</v>
      </c>
      <c r="C29" s="234" t="s">
        <v>297</v>
      </c>
      <c r="D29" s="228" t="s">
        <v>298</v>
      </c>
      <c r="E29" s="90" t="s">
        <v>299</v>
      </c>
      <c r="F29" s="87" t="s">
        <v>257</v>
      </c>
      <c r="G29" s="94" t="s">
        <v>300</v>
      </c>
      <c r="H29" s="94" t="s">
        <v>301</v>
      </c>
      <c r="I29" s="210">
        <f>200/I20</f>
        <v>2.7210884353741496</v>
      </c>
      <c r="J29" s="210">
        <f>200/J20</f>
        <v>2.150537634408602</v>
      </c>
      <c r="K29" s="92"/>
      <c r="L29" s="355"/>
    </row>
    <row r="30" spans="1:12" ht="91.5" customHeight="1">
      <c r="A30" s="89"/>
      <c r="B30" s="232"/>
      <c r="C30" s="234"/>
      <c r="D30" s="228"/>
      <c r="E30" s="208" t="s">
        <v>302</v>
      </c>
      <c r="F30" s="87" t="s">
        <v>286</v>
      </c>
      <c r="G30" s="94" t="s">
        <v>303</v>
      </c>
      <c r="H30" s="94"/>
      <c r="I30" s="93">
        <f>200/I21</f>
        <v>0.45351473922902497</v>
      </c>
      <c r="J30" s="93">
        <f>200/J21</f>
        <v>0.21944261575597979</v>
      </c>
      <c r="K30" s="66" t="s">
        <v>292</v>
      </c>
      <c r="L30" s="355"/>
    </row>
    <row r="31" spans="1:12" ht="31.2">
      <c r="A31" s="55"/>
      <c r="B31" s="232"/>
      <c r="C31" s="234"/>
      <c r="D31" s="228"/>
      <c r="E31" s="206" t="s">
        <v>134</v>
      </c>
      <c r="F31" s="87" t="s">
        <v>135</v>
      </c>
      <c r="G31" s="94" t="s">
        <v>304</v>
      </c>
      <c r="H31" s="94" t="s">
        <v>137</v>
      </c>
      <c r="I31" s="356" t="s">
        <v>138</v>
      </c>
      <c r="J31" s="356" t="s">
        <v>138</v>
      </c>
      <c r="K31" s="357"/>
      <c r="L31" s="355"/>
    </row>
    <row r="32" spans="1:12" ht="62.4">
      <c r="A32" s="55"/>
      <c r="B32" s="233"/>
      <c r="C32" s="234"/>
      <c r="D32" s="228"/>
      <c r="E32" s="97" t="s">
        <v>139</v>
      </c>
      <c r="F32" s="87" t="s">
        <v>135</v>
      </c>
      <c r="G32" s="94" t="s">
        <v>305</v>
      </c>
      <c r="H32" s="94" t="s">
        <v>306</v>
      </c>
      <c r="I32" s="209" t="s">
        <v>307</v>
      </c>
      <c r="J32" s="209" t="s">
        <v>308</v>
      </c>
      <c r="K32" s="66"/>
      <c r="L32" s="355"/>
    </row>
    <row r="33" spans="1:12" ht="62.4">
      <c r="A33" s="55"/>
      <c r="B33" s="212" t="s">
        <v>309</v>
      </c>
      <c r="C33" s="210" t="s">
        <v>310</v>
      </c>
      <c r="D33" s="98"/>
      <c r="E33" s="206" t="s">
        <v>311</v>
      </c>
      <c r="F33" s="87" t="s">
        <v>312</v>
      </c>
      <c r="G33" s="94" t="s">
        <v>313</v>
      </c>
      <c r="H33" s="94"/>
      <c r="I33" s="209" t="s">
        <v>314</v>
      </c>
      <c r="J33" s="209" t="s">
        <v>315</v>
      </c>
      <c r="K33" s="66"/>
      <c r="L33" s="355"/>
    </row>
    <row r="34" spans="1:12" ht="104.25" customHeight="1">
      <c r="A34" s="55" t="s">
        <v>316</v>
      </c>
      <c r="B34" s="228" t="s">
        <v>317</v>
      </c>
      <c r="C34" s="236" t="s">
        <v>318</v>
      </c>
      <c r="D34" s="64"/>
      <c r="E34" s="206" t="s">
        <v>319</v>
      </c>
      <c r="F34" s="87" t="s">
        <v>217</v>
      </c>
      <c r="G34" s="94" t="s">
        <v>320</v>
      </c>
      <c r="H34" s="99" t="s">
        <v>321</v>
      </c>
      <c r="I34" s="209" t="s">
        <v>322</v>
      </c>
      <c r="J34" s="209" t="s">
        <v>322</v>
      </c>
      <c r="L34" s="100"/>
    </row>
    <row r="35" spans="1:12" ht="31.2">
      <c r="A35" s="55"/>
      <c r="B35" s="228"/>
      <c r="C35" s="236"/>
      <c r="D35" s="64"/>
      <c r="E35" s="208" t="s">
        <v>323</v>
      </c>
      <c r="F35" s="87" t="s">
        <v>87</v>
      </c>
      <c r="G35" s="94" t="s">
        <v>148</v>
      </c>
      <c r="H35" s="94"/>
      <c r="I35" s="209">
        <v>1</v>
      </c>
      <c r="J35" s="209">
        <v>0</v>
      </c>
      <c r="K35" s="66"/>
      <c r="L35" s="355"/>
    </row>
    <row r="36" spans="1:12" ht="93.75" customHeight="1">
      <c r="A36" s="55"/>
      <c r="B36" s="228"/>
      <c r="C36" s="236"/>
      <c r="D36" s="64"/>
      <c r="E36" s="208" t="s">
        <v>149</v>
      </c>
      <c r="F36" s="87"/>
      <c r="G36" s="94" t="s">
        <v>150</v>
      </c>
      <c r="H36" s="94" t="s">
        <v>324</v>
      </c>
      <c r="I36" s="209" t="s">
        <v>152</v>
      </c>
      <c r="J36" s="209" t="s">
        <v>152</v>
      </c>
      <c r="K36" s="66"/>
      <c r="L36" s="358"/>
    </row>
    <row r="37" spans="1:12" ht="51.75" customHeight="1">
      <c r="A37" s="55"/>
      <c r="B37" s="228"/>
      <c r="C37" s="237" t="s">
        <v>325</v>
      </c>
      <c r="D37" s="240" t="s">
        <v>326</v>
      </c>
      <c r="E37" s="230" t="s">
        <v>299</v>
      </c>
      <c r="F37" s="87" t="s">
        <v>115</v>
      </c>
      <c r="G37" s="94" t="s">
        <v>327</v>
      </c>
      <c r="H37" s="94" t="s">
        <v>328</v>
      </c>
      <c r="I37" s="64">
        <f>100/I20</f>
        <v>1.3605442176870748</v>
      </c>
      <c r="J37" s="359">
        <f>100/J20</f>
        <v>1.075268817204301</v>
      </c>
      <c r="L37" s="355"/>
    </row>
    <row r="38" spans="1:12" ht="31.2">
      <c r="A38" s="55"/>
      <c r="B38" s="228"/>
      <c r="C38" s="238"/>
      <c r="D38" s="241"/>
      <c r="E38" s="230"/>
      <c r="F38" s="87" t="s">
        <v>115</v>
      </c>
      <c r="G38" s="94" t="s">
        <v>300</v>
      </c>
      <c r="H38" s="360" t="s">
        <v>329</v>
      </c>
      <c r="I38" s="64">
        <f>200/I20</f>
        <v>2.7210884353741496</v>
      </c>
      <c r="J38" s="359">
        <f>200/J20</f>
        <v>2.150537634408602</v>
      </c>
      <c r="L38" s="361"/>
    </row>
    <row r="39" spans="1:12" ht="17.399999999999999">
      <c r="A39" s="55"/>
      <c r="B39" s="228"/>
      <c r="C39" s="238"/>
      <c r="D39" s="240" t="s">
        <v>330</v>
      </c>
      <c r="E39" s="230" t="s">
        <v>331</v>
      </c>
      <c r="F39" s="87" t="s">
        <v>115</v>
      </c>
      <c r="G39" s="94" t="s">
        <v>332</v>
      </c>
      <c r="H39" s="94" t="s">
        <v>328</v>
      </c>
      <c r="I39" s="359">
        <f>100/I21</f>
        <v>0.22675736961451248</v>
      </c>
      <c r="J39" s="359">
        <f>100/J21</f>
        <v>0.10972130787798989</v>
      </c>
      <c r="K39" s="66" t="s">
        <v>292</v>
      </c>
      <c r="L39" s="361"/>
    </row>
    <row r="40" spans="1:12" ht="58.5" customHeight="1">
      <c r="A40" s="55"/>
      <c r="B40" s="228"/>
      <c r="C40" s="238"/>
      <c r="D40" s="241"/>
      <c r="E40" s="230"/>
      <c r="F40" s="87" t="s">
        <v>115</v>
      </c>
      <c r="G40" s="94" t="s">
        <v>303</v>
      </c>
      <c r="H40" s="360" t="s">
        <v>333</v>
      </c>
      <c r="I40" s="359">
        <f>200/I21</f>
        <v>0.45351473922902497</v>
      </c>
      <c r="J40" s="359">
        <f>200/J21</f>
        <v>0.21944261575597979</v>
      </c>
      <c r="K40" s="66" t="s">
        <v>292</v>
      </c>
      <c r="L40" s="103"/>
    </row>
    <row r="41" spans="1:12" ht="106.5" customHeight="1">
      <c r="A41" s="55"/>
      <c r="B41" s="228"/>
      <c r="C41" s="238"/>
      <c r="D41" s="98"/>
      <c r="E41" s="206" t="s">
        <v>157</v>
      </c>
      <c r="F41" s="87" t="s">
        <v>135</v>
      </c>
      <c r="G41" s="59" t="s">
        <v>334</v>
      </c>
      <c r="H41" s="59" t="s">
        <v>160</v>
      </c>
      <c r="I41" s="104" t="s">
        <v>335</v>
      </c>
      <c r="J41" s="104"/>
      <c r="L41" s="53"/>
    </row>
    <row r="42" spans="1:12" ht="202.8">
      <c r="A42" s="55"/>
      <c r="B42" s="228"/>
      <c r="C42" s="238"/>
      <c r="D42" s="98"/>
      <c r="E42" s="206" t="s">
        <v>162</v>
      </c>
      <c r="F42" s="87" t="s">
        <v>336</v>
      </c>
      <c r="G42" s="59" t="s">
        <v>337</v>
      </c>
      <c r="H42" s="345" t="s">
        <v>338</v>
      </c>
      <c r="I42" s="104" t="s">
        <v>339</v>
      </c>
      <c r="J42" s="104"/>
      <c r="L42" s="103"/>
    </row>
    <row r="43" spans="1:12" ht="69.599999999999994">
      <c r="A43" s="55"/>
      <c r="B43" s="228"/>
      <c r="C43" s="238"/>
      <c r="D43" s="228" t="s">
        <v>165</v>
      </c>
      <c r="E43" s="105" t="s">
        <v>166</v>
      </c>
      <c r="F43" s="207" t="s">
        <v>340</v>
      </c>
      <c r="G43" s="59"/>
      <c r="H43" s="345" t="s">
        <v>341</v>
      </c>
      <c r="I43" s="104" t="s">
        <v>342</v>
      </c>
      <c r="J43" s="106"/>
      <c r="L43" s="103"/>
    </row>
    <row r="44" spans="1:12" ht="17.399999999999999">
      <c r="A44" s="55"/>
      <c r="B44" s="228"/>
      <c r="C44" s="238"/>
      <c r="D44" s="228"/>
      <c r="E44" s="84" t="s">
        <v>343</v>
      </c>
      <c r="F44" s="207" t="s">
        <v>344</v>
      </c>
      <c r="G44" s="59"/>
      <c r="H44" s="345" t="s">
        <v>345</v>
      </c>
      <c r="I44" s="104" t="s">
        <v>282</v>
      </c>
      <c r="J44" s="64"/>
      <c r="L44" s="103"/>
    </row>
    <row r="45" spans="1:12" ht="17.399999999999999">
      <c r="A45" s="55"/>
      <c r="B45" s="228"/>
      <c r="C45" s="238"/>
      <c r="D45" s="228"/>
      <c r="E45" s="84" t="s">
        <v>346</v>
      </c>
      <c r="F45" s="207" t="s">
        <v>344</v>
      </c>
      <c r="G45" s="59"/>
      <c r="H45" s="345" t="s">
        <v>345</v>
      </c>
      <c r="I45" s="104" t="s">
        <v>282</v>
      </c>
      <c r="J45" s="64"/>
      <c r="L45" s="103"/>
    </row>
    <row r="46" spans="1:12" ht="17.399999999999999">
      <c r="A46" s="55"/>
      <c r="B46" s="228"/>
      <c r="C46" s="238"/>
      <c r="D46" s="228"/>
      <c r="E46" s="84" t="s">
        <v>347</v>
      </c>
      <c r="F46" s="207" t="s">
        <v>348</v>
      </c>
      <c r="G46" s="59"/>
      <c r="H46" s="345" t="s">
        <v>349</v>
      </c>
      <c r="I46" s="104" t="s">
        <v>350</v>
      </c>
      <c r="J46" s="104"/>
      <c r="K46" s="107"/>
      <c r="L46" s="103"/>
    </row>
    <row r="47" spans="1:12" ht="17.399999999999999">
      <c r="A47" s="55"/>
      <c r="B47" s="228"/>
      <c r="C47" s="239"/>
      <c r="D47" s="228"/>
      <c r="E47" s="84" t="s">
        <v>351</v>
      </c>
      <c r="F47" s="207" t="s">
        <v>348</v>
      </c>
      <c r="G47" s="59"/>
      <c r="H47" s="59" t="s">
        <v>352</v>
      </c>
      <c r="I47" s="104" t="s">
        <v>352</v>
      </c>
      <c r="J47" s="104"/>
      <c r="K47" s="107"/>
      <c r="L47" s="344"/>
    </row>
    <row r="48" spans="1:12" ht="343.2">
      <c r="A48" s="55"/>
      <c r="B48" s="212" t="s">
        <v>353</v>
      </c>
      <c r="C48" s="209" t="s">
        <v>511</v>
      </c>
      <c r="D48" s="228" t="s">
        <v>354</v>
      </c>
      <c r="E48" s="228"/>
      <c r="F48" s="110" t="s">
        <v>355</v>
      </c>
      <c r="G48" s="59" t="s">
        <v>356</v>
      </c>
      <c r="H48" s="59" t="s">
        <v>502</v>
      </c>
      <c r="I48" s="104" t="s">
        <v>357</v>
      </c>
      <c r="J48" s="104" t="s">
        <v>358</v>
      </c>
      <c r="K48" s="107"/>
      <c r="L48" s="344"/>
    </row>
    <row r="49" spans="4:5">
      <c r="D49" s="344"/>
      <c r="E49" s="112"/>
    </row>
    <row r="50" spans="4:5">
      <c r="D50" s="362"/>
      <c r="E50" s="112"/>
    </row>
    <row r="51" spans="4:5">
      <c r="D51" s="362"/>
      <c r="E51" s="112"/>
    </row>
    <row r="52" spans="4:5">
      <c r="D52" s="362"/>
      <c r="E52" s="112"/>
    </row>
  </sheetData>
  <mergeCells count="32">
    <mergeCell ref="D48:E48"/>
    <mergeCell ref="D50:D52"/>
    <mergeCell ref="B34:B47"/>
    <mergeCell ref="C34:C36"/>
    <mergeCell ref="C37:C47"/>
    <mergeCell ref="D37:D38"/>
    <mergeCell ref="E37:E38"/>
    <mergeCell ref="D39:D40"/>
    <mergeCell ref="E39:E40"/>
    <mergeCell ref="D43:D47"/>
    <mergeCell ref="B26:B27"/>
    <mergeCell ref="C26:C27"/>
    <mergeCell ref="D26:E26"/>
    <mergeCell ref="D27:E27"/>
    <mergeCell ref="B29:B32"/>
    <mergeCell ref="C29:C32"/>
    <mergeCell ref="D29:D32"/>
    <mergeCell ref="B15:B16"/>
    <mergeCell ref="C15:C16"/>
    <mergeCell ref="D15:D16"/>
    <mergeCell ref="D17:E17"/>
    <mergeCell ref="D18:D21"/>
    <mergeCell ref="D22:D24"/>
    <mergeCell ref="C18:C25"/>
    <mergeCell ref="B18:B25"/>
    <mergeCell ref="B5:B11"/>
    <mergeCell ref="C5:C11"/>
    <mergeCell ref="D5:E5"/>
    <mergeCell ref="D6:E6"/>
    <mergeCell ref="D7:E7"/>
    <mergeCell ref="D8:D10"/>
    <mergeCell ref="D11:E11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topLeftCell="A47" zoomScale="70" zoomScaleNormal="70" workbookViewId="0">
      <selection activeCell="H50" sqref="H50"/>
    </sheetView>
  </sheetViews>
  <sheetFormatPr defaultColWidth="33.33203125" defaultRowHeight="15.6"/>
  <cols>
    <col min="1" max="1" width="2.33203125" style="51" customWidth="1"/>
    <col min="2" max="2" width="11.6640625" style="51" customWidth="1"/>
    <col min="3" max="3" width="15.6640625" style="111" customWidth="1"/>
    <col min="4" max="4" width="17.6640625" style="79" customWidth="1"/>
    <col min="5" max="5" width="20.33203125" style="79" customWidth="1"/>
    <col min="6" max="6" width="12.88671875" style="111" customWidth="1"/>
    <col min="7" max="7" width="31.33203125" style="113" customWidth="1"/>
    <col min="8" max="8" width="63.6640625" style="79" customWidth="1"/>
    <col min="9" max="9" width="33.33203125" style="79"/>
    <col min="10" max="10" width="33.33203125" style="160"/>
    <col min="11" max="11" width="33.33203125" style="79"/>
    <col min="12" max="12" width="63.6640625" style="79" customWidth="1"/>
    <col min="13" max="16384" width="33.33203125" style="79"/>
  </cols>
  <sheetData>
    <row r="1" spans="1:12" s="51" customFormat="1" ht="35.25" customHeight="1">
      <c r="A1" s="51" t="s">
        <v>359</v>
      </c>
      <c r="C1" s="114" t="s">
        <v>360</v>
      </c>
      <c r="F1" s="52"/>
      <c r="G1" s="53"/>
      <c r="J1" s="115"/>
    </row>
    <row r="2" spans="1:12" s="51" customFormat="1">
      <c r="A2" s="54" t="s">
        <v>361</v>
      </c>
      <c r="B2" s="54"/>
      <c r="C2" s="52"/>
      <c r="F2" s="52"/>
      <c r="G2" s="53"/>
      <c r="J2" s="115"/>
    </row>
    <row r="3" spans="1:12" s="51" customFormat="1">
      <c r="A3" s="54"/>
      <c r="B3" s="54"/>
      <c r="C3" s="52"/>
      <c r="F3" s="52"/>
      <c r="G3" s="53"/>
      <c r="J3" s="115"/>
    </row>
    <row r="4" spans="1:12" s="51" customFormat="1">
      <c r="C4" s="52"/>
      <c r="F4" s="52" t="s">
        <v>209</v>
      </c>
      <c r="G4" s="53" t="s">
        <v>362</v>
      </c>
      <c r="H4" s="51" t="s">
        <v>363</v>
      </c>
      <c r="I4" s="51" t="s">
        <v>364</v>
      </c>
      <c r="J4" s="115" t="s">
        <v>213</v>
      </c>
      <c r="K4" s="51" t="s">
        <v>365</v>
      </c>
    </row>
    <row r="5" spans="1:12" s="51" customFormat="1" ht="52.2">
      <c r="A5" s="55"/>
      <c r="B5" s="223" t="s">
        <v>214</v>
      </c>
      <c r="C5" s="224" t="s">
        <v>215</v>
      </c>
      <c r="D5" s="225" t="s">
        <v>216</v>
      </c>
      <c r="E5" s="225"/>
      <c r="F5" s="56" t="s">
        <v>366</v>
      </c>
      <c r="G5" s="116" t="s">
        <v>367</v>
      </c>
      <c r="H5" s="56"/>
      <c r="I5" s="56" t="s">
        <v>368</v>
      </c>
      <c r="J5" s="117" t="s">
        <v>369</v>
      </c>
      <c r="K5" s="58"/>
      <c r="L5" s="58"/>
    </row>
    <row r="6" spans="1:12" s="51" customFormat="1" ht="121.8">
      <c r="A6" s="55"/>
      <c r="B6" s="223"/>
      <c r="C6" s="224"/>
      <c r="D6" s="225" t="s">
        <v>221</v>
      </c>
      <c r="E6" s="225"/>
      <c r="F6" s="56" t="s">
        <v>135</v>
      </c>
      <c r="G6" s="118" t="s">
        <v>370</v>
      </c>
      <c r="H6" s="56"/>
      <c r="I6" s="56" t="s">
        <v>371</v>
      </c>
      <c r="J6" s="117" t="s">
        <v>372</v>
      </c>
      <c r="K6" s="58"/>
      <c r="L6" s="58"/>
    </row>
    <row r="7" spans="1:12" s="51" customFormat="1" ht="124.8">
      <c r="A7" s="55"/>
      <c r="B7" s="223"/>
      <c r="C7" s="224"/>
      <c r="D7" s="225" t="s">
        <v>373</v>
      </c>
      <c r="E7" s="225"/>
      <c r="F7" s="56" t="s">
        <v>366</v>
      </c>
      <c r="G7" s="119" t="s">
        <v>374</v>
      </c>
      <c r="H7" s="60"/>
      <c r="I7" s="61" t="s">
        <v>375</v>
      </c>
      <c r="J7" s="120" t="s">
        <v>228</v>
      </c>
      <c r="K7" s="62"/>
    </row>
    <row r="8" spans="1:12" s="51" customFormat="1" ht="17.399999999999999">
      <c r="A8" s="55"/>
      <c r="B8" s="223"/>
      <c r="C8" s="224"/>
      <c r="D8" s="56"/>
      <c r="E8" s="121" t="s">
        <v>376</v>
      </c>
      <c r="F8" s="121" t="s">
        <v>377</v>
      </c>
      <c r="G8" s="59"/>
      <c r="H8" s="60"/>
      <c r="I8" s="65" t="s">
        <v>378</v>
      </c>
      <c r="J8" s="120"/>
      <c r="K8" s="62"/>
    </row>
    <row r="9" spans="1:12" s="51" customFormat="1" ht="17.399999999999999">
      <c r="A9" s="55"/>
      <c r="B9" s="223"/>
      <c r="C9" s="224"/>
      <c r="D9" s="225" t="s">
        <v>229</v>
      </c>
      <c r="E9" s="56" t="s">
        <v>230</v>
      </c>
      <c r="F9" s="63" t="s">
        <v>379</v>
      </c>
      <c r="G9" s="64"/>
      <c r="H9" s="60"/>
      <c r="I9" s="65" t="s">
        <v>322</v>
      </c>
      <c r="J9" s="122" t="s">
        <v>381</v>
      </c>
      <c r="K9" s="66"/>
    </row>
    <row r="10" spans="1:12" s="51" customFormat="1" ht="17.399999999999999">
      <c r="A10" s="55"/>
      <c r="B10" s="223"/>
      <c r="C10" s="224"/>
      <c r="D10" s="225"/>
      <c r="E10" s="56" t="s">
        <v>234</v>
      </c>
      <c r="F10" s="63" t="s">
        <v>84</v>
      </c>
      <c r="G10" s="64"/>
      <c r="H10" s="60"/>
      <c r="I10" s="65">
        <v>40.299999999999997</v>
      </c>
      <c r="J10" s="122">
        <v>980</v>
      </c>
      <c r="K10" s="66"/>
    </row>
    <row r="11" spans="1:12" s="51" customFormat="1" ht="17.399999999999999">
      <c r="A11" s="55"/>
      <c r="B11" s="223"/>
      <c r="C11" s="224"/>
      <c r="D11" s="225"/>
      <c r="E11" s="56" t="s">
        <v>236</v>
      </c>
      <c r="F11" s="63" t="s">
        <v>84</v>
      </c>
      <c r="G11" s="64"/>
      <c r="H11" s="60"/>
      <c r="I11" s="65">
        <v>100</v>
      </c>
      <c r="J11" s="122">
        <v>18</v>
      </c>
      <c r="K11" s="66"/>
    </row>
    <row r="12" spans="1:12" s="51" customFormat="1" ht="62.4">
      <c r="A12" s="55"/>
      <c r="B12" s="223"/>
      <c r="C12" s="224"/>
      <c r="D12" s="225" t="s">
        <v>238</v>
      </c>
      <c r="E12" s="225"/>
      <c r="F12" s="63" t="s">
        <v>382</v>
      </c>
      <c r="G12" s="59" t="s">
        <v>383</v>
      </c>
      <c r="H12" s="60"/>
      <c r="I12" s="67" t="s">
        <v>384</v>
      </c>
      <c r="J12" s="122" t="s">
        <v>241</v>
      </c>
      <c r="K12" s="68" t="s">
        <v>385</v>
      </c>
    </row>
    <row r="13" spans="1:12" s="51" customFormat="1" ht="17.399999999999999">
      <c r="A13" s="55"/>
      <c r="B13" s="55"/>
      <c r="C13" s="66"/>
      <c r="D13" s="58"/>
      <c r="E13" s="58"/>
      <c r="F13" s="52"/>
      <c r="G13" s="53"/>
      <c r="I13" s="68"/>
      <c r="J13" s="123"/>
      <c r="K13" s="68"/>
    </row>
    <row r="14" spans="1:12" s="76" customFormat="1" ht="17.399999999999999">
      <c r="A14" s="69"/>
      <c r="B14" s="70"/>
      <c r="C14" s="71" t="s">
        <v>386</v>
      </c>
      <c r="D14" s="72" t="s">
        <v>387</v>
      </c>
      <c r="E14" s="72" t="s">
        <v>388</v>
      </c>
      <c r="F14" s="73" t="s">
        <v>389</v>
      </c>
      <c r="G14" s="74" t="s">
        <v>390</v>
      </c>
      <c r="H14" s="74" t="s">
        <v>363</v>
      </c>
      <c r="I14" s="74" t="s">
        <v>391</v>
      </c>
      <c r="J14" s="124" t="s">
        <v>392</v>
      </c>
      <c r="K14" s="75"/>
    </row>
    <row r="15" spans="1:12" ht="17.399999999999999">
      <c r="A15" s="55"/>
      <c r="B15" s="77" t="s">
        <v>393</v>
      </c>
      <c r="C15" s="65" t="s">
        <v>394</v>
      </c>
      <c r="D15" s="78" t="s">
        <v>251</v>
      </c>
      <c r="E15" s="56"/>
      <c r="F15" s="63"/>
      <c r="G15" s="64"/>
      <c r="H15" s="60"/>
      <c r="I15" s="67"/>
      <c r="J15" s="122"/>
      <c r="K15" s="68"/>
    </row>
    <row r="16" spans="1:12" ht="17.399999999999999">
      <c r="A16" s="55"/>
      <c r="B16" s="226" t="s">
        <v>395</v>
      </c>
      <c r="C16" s="224" t="s">
        <v>396</v>
      </c>
      <c r="D16" s="244" t="s">
        <v>397</v>
      </c>
      <c r="E16" s="80" t="s">
        <v>255</v>
      </c>
      <c r="F16" s="63" t="s">
        <v>84</v>
      </c>
      <c r="G16" s="64"/>
      <c r="H16" s="60"/>
      <c r="I16" s="67">
        <v>10</v>
      </c>
      <c r="J16" s="122">
        <v>1</v>
      </c>
      <c r="K16" s="68"/>
    </row>
    <row r="17" spans="1:12" ht="36" customHeight="1">
      <c r="A17" s="55"/>
      <c r="B17" s="229"/>
      <c r="C17" s="224"/>
      <c r="D17" s="245"/>
      <c r="E17" s="247" t="s">
        <v>398</v>
      </c>
      <c r="F17" s="249" t="s">
        <v>399</v>
      </c>
      <c r="G17" s="242" t="s">
        <v>400</v>
      </c>
      <c r="H17" s="242" t="s">
        <v>401</v>
      </c>
      <c r="I17" s="60">
        <f>(I10*I16)/50-I16</f>
        <v>-1.9399999999999995</v>
      </c>
      <c r="J17" s="122"/>
      <c r="K17" s="68"/>
    </row>
    <row r="18" spans="1:12" ht="93.75" customHeight="1">
      <c r="A18" s="55"/>
      <c r="B18" s="227"/>
      <c r="C18" s="224"/>
      <c r="D18" s="246"/>
      <c r="E18" s="248"/>
      <c r="F18" s="250"/>
      <c r="G18" s="243"/>
      <c r="H18" s="243"/>
      <c r="I18" s="60">
        <f>(I10*I16)/20-I16</f>
        <v>10.149999999999999</v>
      </c>
      <c r="J18" s="125">
        <f>(J10*J16)/100-J16</f>
        <v>8.8000000000000007</v>
      </c>
    </row>
    <row r="19" spans="1:12" ht="17.25" customHeight="1">
      <c r="A19" s="55"/>
      <c r="B19" s="77"/>
      <c r="C19" s="82" t="s">
        <v>402</v>
      </c>
      <c r="D19" s="225" t="s">
        <v>238</v>
      </c>
      <c r="E19" s="225"/>
      <c r="F19" s="63" t="s">
        <v>261</v>
      </c>
      <c r="G19" s="126" t="s">
        <v>403</v>
      </c>
      <c r="H19" s="60" t="s">
        <v>263</v>
      </c>
      <c r="I19" s="56" t="s">
        <v>403</v>
      </c>
      <c r="J19" s="117" t="s">
        <v>264</v>
      </c>
      <c r="K19" s="58"/>
    </row>
    <row r="20" spans="1:12" ht="34.5" customHeight="1">
      <c r="A20" s="55"/>
      <c r="B20" s="226" t="s">
        <v>404</v>
      </c>
      <c r="C20" s="224" t="s">
        <v>266</v>
      </c>
      <c r="D20" s="228" t="s">
        <v>267</v>
      </c>
      <c r="E20" s="80" t="s">
        <v>74</v>
      </c>
      <c r="F20" s="63" t="s">
        <v>261</v>
      </c>
      <c r="G20" s="126" t="s">
        <v>268</v>
      </c>
      <c r="H20" s="60" t="s">
        <v>77</v>
      </c>
      <c r="I20" s="60" t="s">
        <v>405</v>
      </c>
      <c r="J20" s="125" t="s">
        <v>270</v>
      </c>
    </row>
    <row r="21" spans="1:12" ht="109.2">
      <c r="A21" s="55"/>
      <c r="B21" s="229"/>
      <c r="C21" s="224"/>
      <c r="D21" s="228"/>
      <c r="E21" s="78" t="s">
        <v>79</v>
      </c>
      <c r="F21" s="63" t="s">
        <v>312</v>
      </c>
      <c r="G21" s="59" t="s">
        <v>271</v>
      </c>
      <c r="H21" s="60" t="s">
        <v>77</v>
      </c>
      <c r="I21" s="127" t="s">
        <v>406</v>
      </c>
      <c r="J21" s="125" t="s">
        <v>273</v>
      </c>
    </row>
    <row r="22" spans="1:12" ht="34.799999999999997">
      <c r="A22" s="55"/>
      <c r="B22" s="229"/>
      <c r="C22" s="224"/>
      <c r="D22" s="228"/>
      <c r="E22" s="78" t="s">
        <v>83</v>
      </c>
      <c r="F22" s="63" t="s">
        <v>84</v>
      </c>
      <c r="G22" s="64" t="s">
        <v>85</v>
      </c>
      <c r="H22" s="60"/>
      <c r="I22" s="60">
        <v>18</v>
      </c>
      <c r="J22" s="125">
        <v>93</v>
      </c>
    </row>
    <row r="23" spans="1:12" ht="34.799999999999997">
      <c r="A23" s="55"/>
      <c r="B23" s="229"/>
      <c r="C23" s="224"/>
      <c r="D23" s="228"/>
      <c r="E23" s="83" t="s">
        <v>89</v>
      </c>
      <c r="F23" s="63" t="s">
        <v>90</v>
      </c>
      <c r="G23" s="64" t="s">
        <v>274</v>
      </c>
      <c r="H23" s="60" t="s">
        <v>92</v>
      </c>
      <c r="I23" s="60">
        <f>I22*((I18+I16)/I16)</f>
        <v>36.269999999999996</v>
      </c>
      <c r="J23" s="125">
        <f>J22*((J18+J16)/J16)</f>
        <v>911.40000000000009</v>
      </c>
    </row>
    <row r="24" spans="1:12" ht="17.399999999999999">
      <c r="A24" s="55"/>
      <c r="B24" s="229"/>
      <c r="C24" s="224"/>
      <c r="D24" s="225" t="s">
        <v>96</v>
      </c>
      <c r="E24" s="78" t="s">
        <v>97</v>
      </c>
      <c r="F24" s="63" t="s">
        <v>115</v>
      </c>
      <c r="G24" s="64" t="s">
        <v>275</v>
      </c>
      <c r="I24" s="65">
        <f>I23*I11</f>
        <v>3626.9999999999995</v>
      </c>
      <c r="J24" s="122">
        <f>J23*J11</f>
        <v>16405.2</v>
      </c>
      <c r="K24" s="66"/>
      <c r="L24" s="85"/>
    </row>
    <row r="25" spans="1:12" ht="17.399999999999999">
      <c r="A25" s="55"/>
      <c r="B25" s="229"/>
      <c r="C25" s="224"/>
      <c r="D25" s="225"/>
      <c r="E25" s="83" t="s">
        <v>93</v>
      </c>
      <c r="F25" s="63" t="s">
        <v>63</v>
      </c>
      <c r="G25" s="64" t="s">
        <v>276</v>
      </c>
      <c r="H25" s="126" t="s">
        <v>407</v>
      </c>
      <c r="I25" s="65" t="s">
        <v>408</v>
      </c>
      <c r="J25" s="122" t="s">
        <v>278</v>
      </c>
      <c r="K25" s="66"/>
      <c r="L25" s="85"/>
    </row>
    <row r="26" spans="1:12" ht="17.399999999999999">
      <c r="A26" s="55"/>
      <c r="B26" s="229"/>
      <c r="C26" s="224"/>
      <c r="D26" s="56"/>
      <c r="E26" s="78" t="s">
        <v>279</v>
      </c>
      <c r="F26" s="63" t="s">
        <v>115</v>
      </c>
      <c r="G26" s="64" t="s">
        <v>280</v>
      </c>
      <c r="H26" s="64"/>
      <c r="I26" s="56" t="s">
        <v>409</v>
      </c>
      <c r="J26" s="117" t="s">
        <v>281</v>
      </c>
      <c r="K26" s="66"/>
      <c r="L26" s="85"/>
    </row>
    <row r="27" spans="1:12" ht="17.399999999999999">
      <c r="A27" s="55"/>
      <c r="B27" s="227"/>
      <c r="C27" s="224"/>
      <c r="D27" s="56"/>
      <c r="E27" s="83" t="s">
        <v>93</v>
      </c>
      <c r="F27" s="63" t="s">
        <v>63</v>
      </c>
      <c r="G27" s="64" t="s">
        <v>276</v>
      </c>
      <c r="H27" s="126" t="s">
        <v>407</v>
      </c>
      <c r="I27" s="65" t="s">
        <v>282</v>
      </c>
      <c r="J27" s="122" t="s">
        <v>282</v>
      </c>
      <c r="K27" s="66"/>
      <c r="L27" s="85"/>
    </row>
    <row r="28" spans="1:12" s="133" customFormat="1" ht="34.5" customHeight="1">
      <c r="A28" s="128"/>
      <c r="B28" s="257" t="s">
        <v>410</v>
      </c>
      <c r="C28" s="259" t="s">
        <v>284</v>
      </c>
      <c r="D28" s="260" t="s">
        <v>285</v>
      </c>
      <c r="E28" s="260"/>
      <c r="F28" s="129" t="s">
        <v>90</v>
      </c>
      <c r="G28" s="130" t="s">
        <v>411</v>
      </c>
      <c r="H28" s="131" t="s">
        <v>288</v>
      </c>
      <c r="I28" s="88" t="e">
        <f>#REF!+I40</f>
        <v>#REF!</v>
      </c>
      <c r="J28" s="122" t="e">
        <f>#REF!+J40</f>
        <v>#REF!</v>
      </c>
      <c r="K28" s="261" t="s">
        <v>412</v>
      </c>
      <c r="L28" s="132"/>
    </row>
    <row r="29" spans="1:12" s="133" customFormat="1" ht="17.399999999999999">
      <c r="A29" s="128"/>
      <c r="B29" s="258"/>
      <c r="C29" s="259"/>
      <c r="D29" s="260" t="s">
        <v>289</v>
      </c>
      <c r="E29" s="260"/>
      <c r="F29" s="134" t="s">
        <v>413</v>
      </c>
      <c r="G29" s="130" t="s">
        <v>414</v>
      </c>
      <c r="H29" s="131" t="s">
        <v>291</v>
      </c>
      <c r="I29" s="88">
        <f>I32+I42</f>
        <v>11.02839812517232</v>
      </c>
      <c r="J29" s="122">
        <f>J32+J42</f>
        <v>0.43888523151195957</v>
      </c>
      <c r="K29" s="261"/>
      <c r="L29" s="132"/>
    </row>
    <row r="30" spans="1:12" s="133" customFormat="1" ht="34.799999999999997">
      <c r="A30" s="128"/>
      <c r="B30" s="135" t="s">
        <v>415</v>
      </c>
      <c r="C30" s="88" t="s">
        <v>416</v>
      </c>
      <c r="D30" s="136" t="s">
        <v>171</v>
      </c>
      <c r="E30" s="136"/>
      <c r="F30" s="134"/>
      <c r="G30" s="130"/>
      <c r="H30" s="131" t="s">
        <v>295</v>
      </c>
      <c r="I30" s="88"/>
      <c r="J30" s="122"/>
      <c r="K30" s="261"/>
      <c r="L30" s="132"/>
    </row>
    <row r="31" spans="1:12" ht="17.25" customHeight="1">
      <c r="A31" s="89"/>
      <c r="B31" s="232"/>
      <c r="C31" s="251" t="s">
        <v>417</v>
      </c>
      <c r="D31" s="254" t="s">
        <v>418</v>
      </c>
      <c r="E31" s="83" t="s">
        <v>419</v>
      </c>
      <c r="F31" s="249" t="s">
        <v>115</v>
      </c>
      <c r="G31" s="126" t="s">
        <v>420</v>
      </c>
      <c r="H31" s="242"/>
      <c r="I31" s="91">
        <f>20/I23</f>
        <v>0.55141990625861603</v>
      </c>
      <c r="J31" s="137"/>
      <c r="K31" s="92"/>
      <c r="L31" s="85"/>
    </row>
    <row r="32" spans="1:12" ht="17.25" customHeight="1">
      <c r="A32" s="89"/>
      <c r="B32" s="232"/>
      <c r="C32" s="252"/>
      <c r="D32" s="255"/>
      <c r="E32" s="138" t="s">
        <v>421</v>
      </c>
      <c r="F32" s="250"/>
      <c r="G32" s="126" t="s">
        <v>422</v>
      </c>
      <c r="H32" s="243"/>
      <c r="I32" s="139">
        <f>200/I23</f>
        <v>5.5141990625861599</v>
      </c>
      <c r="J32" s="137">
        <f>200/J23</f>
        <v>0.21944261575597979</v>
      </c>
      <c r="K32" s="68" t="s">
        <v>292</v>
      </c>
      <c r="L32" s="85"/>
    </row>
    <row r="33" spans="1:12" ht="31.2">
      <c r="A33" s="55"/>
      <c r="B33" s="232"/>
      <c r="C33" s="252"/>
      <c r="D33" s="255"/>
      <c r="E33" s="78" t="s">
        <v>134</v>
      </c>
      <c r="F33" s="87" t="s">
        <v>135</v>
      </c>
      <c r="G33" s="94" t="s">
        <v>304</v>
      </c>
      <c r="H33" s="86" t="s">
        <v>137</v>
      </c>
      <c r="I33" s="95" t="s">
        <v>138</v>
      </c>
      <c r="J33" s="140" t="s">
        <v>138</v>
      </c>
      <c r="K33" s="96"/>
      <c r="L33" s="85"/>
    </row>
    <row r="34" spans="1:12" ht="343.2">
      <c r="A34" s="55"/>
      <c r="B34" s="233"/>
      <c r="C34" s="253"/>
      <c r="D34" s="256"/>
      <c r="E34" s="91" t="s">
        <v>423</v>
      </c>
      <c r="F34" s="87" t="s">
        <v>135</v>
      </c>
      <c r="G34" s="94" t="s">
        <v>424</v>
      </c>
      <c r="H34" s="86" t="s">
        <v>306</v>
      </c>
      <c r="I34" s="65" t="s">
        <v>307</v>
      </c>
      <c r="J34" s="122" t="s">
        <v>308</v>
      </c>
      <c r="K34" s="66"/>
      <c r="L34" s="85"/>
    </row>
    <row r="35" spans="1:12" ht="62.4">
      <c r="A35" s="55"/>
      <c r="B35" s="77" t="s">
        <v>309</v>
      </c>
      <c r="C35" s="137" t="s">
        <v>425</v>
      </c>
      <c r="D35" s="141"/>
      <c r="E35" s="142" t="s">
        <v>311</v>
      </c>
      <c r="F35" s="143" t="s">
        <v>312</v>
      </c>
      <c r="G35" s="144" t="s">
        <v>313</v>
      </c>
      <c r="H35" s="145"/>
      <c r="I35" s="122" t="s">
        <v>314</v>
      </c>
      <c r="J35" s="122" t="s">
        <v>315</v>
      </c>
      <c r="K35" s="66"/>
      <c r="L35" s="85"/>
    </row>
    <row r="36" spans="1:12" ht="104.25" customHeight="1">
      <c r="A36" s="55" t="s">
        <v>426</v>
      </c>
      <c r="B36" s="228" t="s">
        <v>427</v>
      </c>
      <c r="C36" s="265" t="s">
        <v>428</v>
      </c>
      <c r="D36" s="125"/>
      <c r="E36" s="142" t="s">
        <v>319</v>
      </c>
      <c r="F36" s="143" t="s">
        <v>135</v>
      </c>
      <c r="G36" s="144" t="s">
        <v>429</v>
      </c>
      <c r="H36" s="146" t="s">
        <v>321</v>
      </c>
      <c r="I36" s="122" t="s">
        <v>322</v>
      </c>
      <c r="J36" s="122" t="s">
        <v>322</v>
      </c>
      <c r="L36" s="100"/>
    </row>
    <row r="37" spans="1:12" ht="17.399999999999999">
      <c r="A37" s="55"/>
      <c r="B37" s="228"/>
      <c r="C37" s="265"/>
      <c r="D37" s="125"/>
      <c r="E37" s="147" t="s">
        <v>323</v>
      </c>
      <c r="F37" s="143" t="s">
        <v>87</v>
      </c>
      <c r="G37" s="148" t="s">
        <v>148</v>
      </c>
      <c r="H37" s="145"/>
      <c r="I37" s="122">
        <v>1</v>
      </c>
      <c r="J37" s="122">
        <v>0</v>
      </c>
      <c r="K37" s="66"/>
      <c r="L37" s="85"/>
    </row>
    <row r="38" spans="1:12" ht="64.2">
      <c r="A38" s="55"/>
      <c r="B38" s="228"/>
      <c r="C38" s="265"/>
      <c r="D38" s="125"/>
      <c r="E38" s="147" t="s">
        <v>149</v>
      </c>
      <c r="F38" s="143"/>
      <c r="G38" s="144" t="s">
        <v>150</v>
      </c>
      <c r="H38" s="149" t="s">
        <v>430</v>
      </c>
      <c r="I38" s="122" t="s">
        <v>152</v>
      </c>
      <c r="J38" s="122" t="s">
        <v>152</v>
      </c>
      <c r="K38" s="66"/>
      <c r="L38" s="101"/>
    </row>
    <row r="39" spans="1:12" ht="51.75" customHeight="1">
      <c r="A39" s="55"/>
      <c r="B39" s="228"/>
      <c r="C39" s="266" t="s">
        <v>325</v>
      </c>
      <c r="D39" s="269" t="s">
        <v>431</v>
      </c>
      <c r="E39" s="271" t="s">
        <v>299</v>
      </c>
      <c r="F39" s="143" t="s">
        <v>115</v>
      </c>
      <c r="G39" s="148" t="s">
        <v>327</v>
      </c>
      <c r="H39" s="145" t="s">
        <v>328</v>
      </c>
      <c r="I39" s="125">
        <f>100/I22</f>
        <v>5.5555555555555554</v>
      </c>
      <c r="J39" s="125">
        <f>100/J22</f>
        <v>1.075268817204301</v>
      </c>
      <c r="L39" s="85"/>
    </row>
    <row r="40" spans="1:12" ht="17.399999999999999">
      <c r="A40" s="55"/>
      <c r="B40" s="228"/>
      <c r="C40" s="267"/>
      <c r="D40" s="270"/>
      <c r="E40" s="271"/>
      <c r="F40" s="143" t="s">
        <v>115</v>
      </c>
      <c r="G40" s="148" t="s">
        <v>300</v>
      </c>
      <c r="H40" s="150" t="s">
        <v>329</v>
      </c>
      <c r="I40" s="125">
        <f>200/I22</f>
        <v>11.111111111111111</v>
      </c>
      <c r="J40" s="125">
        <f>200/J22</f>
        <v>2.150537634408602</v>
      </c>
      <c r="L40" s="102"/>
    </row>
    <row r="41" spans="1:12" ht="17.399999999999999">
      <c r="A41" s="55"/>
      <c r="B41" s="228"/>
      <c r="C41" s="267"/>
      <c r="D41" s="269" t="s">
        <v>432</v>
      </c>
      <c r="E41" s="271" t="s">
        <v>331</v>
      </c>
      <c r="F41" s="143" t="s">
        <v>115</v>
      </c>
      <c r="G41" s="148" t="s">
        <v>332</v>
      </c>
      <c r="H41" s="145" t="s">
        <v>328</v>
      </c>
      <c r="I41" s="125">
        <f>100/I23</f>
        <v>2.7570995312930799</v>
      </c>
      <c r="J41" s="125">
        <f>100/J23</f>
        <v>0.10972130787798989</v>
      </c>
      <c r="K41" s="66" t="s">
        <v>292</v>
      </c>
      <c r="L41" s="102"/>
    </row>
    <row r="42" spans="1:12" ht="17.399999999999999">
      <c r="A42" s="55"/>
      <c r="B42" s="228"/>
      <c r="C42" s="267"/>
      <c r="D42" s="270"/>
      <c r="E42" s="271"/>
      <c r="F42" s="143" t="s">
        <v>115</v>
      </c>
      <c r="G42" s="148" t="s">
        <v>303</v>
      </c>
      <c r="H42" s="150" t="s">
        <v>333</v>
      </c>
      <c r="I42" s="125">
        <f>200/I23</f>
        <v>5.5141990625861599</v>
      </c>
      <c r="J42" s="125">
        <f>200/J23</f>
        <v>0.21944261575597979</v>
      </c>
      <c r="K42" s="66" t="s">
        <v>292</v>
      </c>
      <c r="L42" s="103"/>
    </row>
    <row r="43" spans="1:12" ht="51.75" customHeight="1">
      <c r="A43" s="55"/>
      <c r="B43" s="228"/>
      <c r="C43" s="267"/>
      <c r="D43" s="141"/>
      <c r="E43" s="142" t="s">
        <v>157</v>
      </c>
      <c r="F43" s="143" t="s">
        <v>433</v>
      </c>
      <c r="G43" s="151" t="s">
        <v>334</v>
      </c>
      <c r="H43" s="152" t="s">
        <v>160</v>
      </c>
      <c r="I43" s="153" t="s">
        <v>434</v>
      </c>
      <c r="J43" s="153"/>
      <c r="L43" s="51"/>
    </row>
    <row r="44" spans="1:12" ht="202.8">
      <c r="A44" s="55"/>
      <c r="B44" s="228"/>
      <c r="C44" s="267"/>
      <c r="D44" s="141"/>
      <c r="E44" s="142" t="s">
        <v>162</v>
      </c>
      <c r="F44" s="143" t="s">
        <v>433</v>
      </c>
      <c r="G44" s="151" t="s">
        <v>337</v>
      </c>
      <c r="H44" s="154" t="s">
        <v>338</v>
      </c>
      <c r="I44" s="153" t="s">
        <v>339</v>
      </c>
      <c r="J44" s="153"/>
      <c r="L44" s="103"/>
    </row>
    <row r="45" spans="1:12" ht="69.599999999999994">
      <c r="A45" s="55"/>
      <c r="B45" s="228"/>
      <c r="C45" s="267"/>
      <c r="D45" s="272" t="s">
        <v>165</v>
      </c>
      <c r="E45" s="147" t="s">
        <v>166</v>
      </c>
      <c r="F45" s="155" t="s">
        <v>435</v>
      </c>
      <c r="G45" s="152"/>
      <c r="H45" s="154" t="s">
        <v>436</v>
      </c>
      <c r="I45" s="153" t="s">
        <v>342</v>
      </c>
      <c r="J45" s="156"/>
      <c r="L45" s="103"/>
    </row>
    <row r="46" spans="1:12" ht="17.399999999999999">
      <c r="A46" s="55"/>
      <c r="B46" s="228"/>
      <c r="C46" s="267"/>
      <c r="D46" s="272"/>
      <c r="E46" s="142" t="s">
        <v>343</v>
      </c>
      <c r="F46" s="155" t="s">
        <v>437</v>
      </c>
      <c r="G46" s="152"/>
      <c r="H46" s="154" t="s">
        <v>438</v>
      </c>
      <c r="I46" s="153" t="s">
        <v>282</v>
      </c>
      <c r="J46" s="125"/>
      <c r="L46" s="103"/>
    </row>
    <row r="47" spans="1:12" ht="17.399999999999999">
      <c r="A47" s="55"/>
      <c r="B47" s="228"/>
      <c r="C47" s="267"/>
      <c r="D47" s="272"/>
      <c r="E47" s="142" t="s">
        <v>346</v>
      </c>
      <c r="F47" s="155" t="s">
        <v>437</v>
      </c>
      <c r="G47" s="152"/>
      <c r="H47" s="154" t="s">
        <v>438</v>
      </c>
      <c r="I47" s="153" t="s">
        <v>282</v>
      </c>
      <c r="J47" s="125"/>
      <c r="L47" s="103"/>
    </row>
    <row r="48" spans="1:12" ht="17.399999999999999">
      <c r="A48" s="55"/>
      <c r="B48" s="228"/>
      <c r="C48" s="267"/>
      <c r="D48" s="272"/>
      <c r="E48" s="142" t="s">
        <v>347</v>
      </c>
      <c r="F48" s="155" t="s">
        <v>439</v>
      </c>
      <c r="G48" s="152"/>
      <c r="H48" s="154" t="s">
        <v>349</v>
      </c>
      <c r="I48" s="153" t="s">
        <v>350</v>
      </c>
      <c r="J48" s="153"/>
      <c r="K48" s="107"/>
      <c r="L48" s="103"/>
    </row>
    <row r="49" spans="1:12" ht="17.399999999999999">
      <c r="A49" s="55"/>
      <c r="B49" s="228"/>
      <c r="C49" s="268"/>
      <c r="D49" s="272"/>
      <c r="E49" s="142" t="s">
        <v>351</v>
      </c>
      <c r="F49" s="155" t="s">
        <v>439</v>
      </c>
      <c r="G49" s="152"/>
      <c r="H49" s="157" t="s">
        <v>352</v>
      </c>
      <c r="I49" s="153" t="s">
        <v>352</v>
      </c>
      <c r="J49" s="153"/>
      <c r="K49" s="107"/>
      <c r="L49" s="109"/>
    </row>
    <row r="50" spans="1:12" ht="409.6">
      <c r="A50" s="55"/>
      <c r="B50" s="262" t="s">
        <v>440</v>
      </c>
      <c r="C50" s="65"/>
      <c r="D50" s="228" t="s">
        <v>354</v>
      </c>
      <c r="E50" s="228"/>
      <c r="F50" s="110" t="s">
        <v>355</v>
      </c>
      <c r="G50" s="64" t="s">
        <v>441</v>
      </c>
      <c r="H50" s="108" t="s">
        <v>442</v>
      </c>
      <c r="I50" s="104" t="s">
        <v>357</v>
      </c>
      <c r="J50" s="153" t="s">
        <v>358</v>
      </c>
      <c r="K50" s="107"/>
      <c r="L50" s="109"/>
    </row>
    <row r="51" spans="1:12" ht="93.6">
      <c r="A51" s="79"/>
      <c r="B51" s="263"/>
      <c r="C51" s="158"/>
      <c r="D51" s="264" t="s">
        <v>443</v>
      </c>
      <c r="E51" s="264"/>
      <c r="F51" s="126" t="s">
        <v>261</v>
      </c>
      <c r="G51" s="126" t="s">
        <v>441</v>
      </c>
      <c r="H51" s="159" t="s">
        <v>444</v>
      </c>
      <c r="I51" s="158"/>
      <c r="J51" s="125"/>
    </row>
    <row r="52" spans="1:12">
      <c r="A52" s="79"/>
      <c r="B52" s="79"/>
      <c r="C52" s="79"/>
      <c r="D52" s="235"/>
      <c r="E52" s="112"/>
      <c r="F52" s="79"/>
      <c r="G52" s="79"/>
    </row>
    <row r="53" spans="1:12">
      <c r="A53" s="79"/>
      <c r="B53" s="79"/>
      <c r="C53" s="79"/>
      <c r="D53" s="235"/>
      <c r="E53" s="112"/>
      <c r="F53" s="79"/>
      <c r="G53" s="79"/>
    </row>
    <row r="54" spans="1:12">
      <c r="A54" s="79"/>
      <c r="B54" s="79"/>
      <c r="C54" s="79"/>
      <c r="D54" s="235"/>
      <c r="E54" s="112"/>
      <c r="F54" s="79"/>
      <c r="G54" s="79"/>
    </row>
  </sheetData>
  <mergeCells count="41">
    <mergeCell ref="B50:B51"/>
    <mergeCell ref="D50:E50"/>
    <mergeCell ref="D51:E51"/>
    <mergeCell ref="D52:D54"/>
    <mergeCell ref="B36:B49"/>
    <mergeCell ref="C36:C38"/>
    <mergeCell ref="C39:C49"/>
    <mergeCell ref="D39:D40"/>
    <mergeCell ref="E39:E40"/>
    <mergeCell ref="D41:D42"/>
    <mergeCell ref="E41:E42"/>
    <mergeCell ref="D45:D49"/>
    <mergeCell ref="B28:B29"/>
    <mergeCell ref="C28:C29"/>
    <mergeCell ref="D28:E28"/>
    <mergeCell ref="K28:K30"/>
    <mergeCell ref="D29:E29"/>
    <mergeCell ref="B31:B34"/>
    <mergeCell ref="C31:C34"/>
    <mergeCell ref="D31:D34"/>
    <mergeCell ref="F31:F32"/>
    <mergeCell ref="H31:H32"/>
    <mergeCell ref="H17:H18"/>
    <mergeCell ref="D19:E19"/>
    <mergeCell ref="B20:B27"/>
    <mergeCell ref="C20:C27"/>
    <mergeCell ref="D20:D23"/>
    <mergeCell ref="D24:D25"/>
    <mergeCell ref="B16:B18"/>
    <mergeCell ref="C16:C18"/>
    <mergeCell ref="D16:D18"/>
    <mergeCell ref="E17:E18"/>
    <mergeCell ref="F17:F18"/>
    <mergeCell ref="G17:G18"/>
    <mergeCell ref="B5:B12"/>
    <mergeCell ref="C5:C12"/>
    <mergeCell ref="D5:E5"/>
    <mergeCell ref="D6:E6"/>
    <mergeCell ref="D7:E7"/>
    <mergeCell ref="D9:D11"/>
    <mergeCell ref="D12:E12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topLeftCell="A21" zoomScale="70" zoomScaleNormal="70" workbookViewId="0">
      <selection activeCell="G25" sqref="G25:G28"/>
    </sheetView>
  </sheetViews>
  <sheetFormatPr defaultColWidth="33.33203125" defaultRowHeight="15.6"/>
  <cols>
    <col min="1" max="1" width="2.33203125" style="51" customWidth="1"/>
    <col min="2" max="2" width="11.6640625" style="51" customWidth="1"/>
    <col min="3" max="3" width="15.6640625" style="111" customWidth="1"/>
    <col min="4" max="4" width="17.6640625" style="79" customWidth="1"/>
    <col min="5" max="5" width="20.33203125" style="79" customWidth="1"/>
    <col min="6" max="6" width="12.88671875" style="111" customWidth="1"/>
    <col min="7" max="7" width="31.33203125" style="113" customWidth="1"/>
    <col min="8" max="8" width="63.6640625" style="79" customWidth="1"/>
    <col min="9" max="9" width="33.33203125" style="79"/>
    <col min="10" max="10" width="33.33203125" style="160"/>
    <col min="11" max="11" width="33.33203125" style="79"/>
    <col min="12" max="12" width="63.6640625" style="79" customWidth="1"/>
    <col min="13" max="16384" width="33.33203125" style="79"/>
  </cols>
  <sheetData>
    <row r="1" spans="1:12" s="51" customFormat="1" ht="35.25" customHeight="1">
      <c r="A1" s="51" t="s">
        <v>359</v>
      </c>
      <c r="C1" s="114" t="s">
        <v>360</v>
      </c>
      <c r="F1" s="52"/>
      <c r="G1" s="53"/>
      <c r="J1" s="115"/>
    </row>
    <row r="2" spans="1:12" s="51" customFormat="1">
      <c r="A2" s="54" t="s">
        <v>445</v>
      </c>
      <c r="B2" s="54"/>
      <c r="C2" s="52"/>
      <c r="F2" s="52"/>
      <c r="G2" s="53"/>
      <c r="J2" s="115"/>
    </row>
    <row r="3" spans="1:12" s="51" customFormat="1">
      <c r="A3" s="54"/>
      <c r="B3" s="54"/>
      <c r="C3" s="52"/>
      <c r="F3" s="52"/>
      <c r="G3" s="53"/>
      <c r="J3" s="115"/>
    </row>
    <row r="4" spans="1:12" s="51" customFormat="1">
      <c r="C4" s="52"/>
      <c r="F4" s="52" t="s">
        <v>209</v>
      </c>
      <c r="G4" s="53" t="s">
        <v>362</v>
      </c>
      <c r="H4" s="51" t="s">
        <v>363</v>
      </c>
      <c r="I4" s="51" t="s">
        <v>446</v>
      </c>
      <c r="J4" s="115" t="s">
        <v>213</v>
      </c>
      <c r="K4" s="51" t="s">
        <v>365</v>
      </c>
    </row>
    <row r="5" spans="1:12" s="51" customFormat="1" ht="52.2">
      <c r="A5" s="55"/>
      <c r="B5" s="223" t="s">
        <v>214</v>
      </c>
      <c r="C5" s="224" t="s">
        <v>447</v>
      </c>
      <c r="D5" s="225" t="s">
        <v>216</v>
      </c>
      <c r="E5" s="225"/>
      <c r="F5" s="56" t="s">
        <v>135</v>
      </c>
      <c r="G5" s="116" t="s">
        <v>367</v>
      </c>
      <c r="H5" s="56"/>
      <c r="I5" s="56" t="s">
        <v>368</v>
      </c>
      <c r="J5" s="117" t="s">
        <v>369</v>
      </c>
      <c r="K5" s="58"/>
      <c r="L5" s="58"/>
    </row>
    <row r="6" spans="1:12" s="51" customFormat="1" ht="121.8">
      <c r="A6" s="55"/>
      <c r="B6" s="223"/>
      <c r="C6" s="224"/>
      <c r="D6" s="225" t="s">
        <v>221</v>
      </c>
      <c r="E6" s="225"/>
      <c r="F6" s="56" t="s">
        <v>135</v>
      </c>
      <c r="G6" s="118" t="s">
        <v>370</v>
      </c>
      <c r="H6" s="56"/>
      <c r="I6" s="56" t="s">
        <v>448</v>
      </c>
      <c r="J6" s="117" t="s">
        <v>449</v>
      </c>
      <c r="K6" s="58"/>
      <c r="L6" s="58"/>
    </row>
    <row r="7" spans="1:12" s="51" customFormat="1" ht="124.8">
      <c r="A7" s="55"/>
      <c r="B7" s="223"/>
      <c r="C7" s="224"/>
      <c r="D7" s="225" t="s">
        <v>373</v>
      </c>
      <c r="E7" s="225"/>
      <c r="F7" s="56" t="s">
        <v>135</v>
      </c>
      <c r="G7" s="119" t="s">
        <v>374</v>
      </c>
      <c r="H7" s="60"/>
      <c r="I7" s="56" t="s">
        <v>450</v>
      </c>
      <c r="J7" s="120" t="s">
        <v>228</v>
      </c>
      <c r="K7" s="62"/>
    </row>
    <row r="8" spans="1:12" s="51" customFormat="1" ht="17.399999999999999">
      <c r="A8" s="55"/>
      <c r="B8" s="223"/>
      <c r="C8" s="224"/>
      <c r="D8" s="56"/>
      <c r="E8" s="121" t="s">
        <v>376</v>
      </c>
      <c r="F8" s="121" t="s">
        <v>377</v>
      </c>
      <c r="G8" s="59"/>
      <c r="H8" s="60"/>
      <c r="I8" s="65" t="s">
        <v>451</v>
      </c>
      <c r="J8" s="120"/>
      <c r="K8" s="62"/>
    </row>
    <row r="9" spans="1:12" s="51" customFormat="1" ht="17.399999999999999">
      <c r="A9" s="55"/>
      <c r="B9" s="223"/>
      <c r="C9" s="224"/>
      <c r="D9" s="225" t="s">
        <v>229</v>
      </c>
      <c r="E9" s="56" t="s">
        <v>230</v>
      </c>
      <c r="F9" s="63" t="s">
        <v>231</v>
      </c>
      <c r="G9" s="64"/>
      <c r="H9" s="60"/>
      <c r="I9" s="65" t="s">
        <v>322</v>
      </c>
      <c r="J9" s="122" t="s">
        <v>380</v>
      </c>
      <c r="K9" s="66"/>
    </row>
    <row r="10" spans="1:12" s="51" customFormat="1" ht="17.399999999999999">
      <c r="A10" s="55"/>
      <c r="B10" s="223"/>
      <c r="C10" s="224"/>
      <c r="D10" s="225"/>
      <c r="E10" s="56" t="s">
        <v>234</v>
      </c>
      <c r="F10" s="63" t="s">
        <v>84</v>
      </c>
      <c r="G10" s="64"/>
      <c r="H10" s="60"/>
      <c r="I10" s="65">
        <v>0.318</v>
      </c>
      <c r="J10" s="122">
        <v>980</v>
      </c>
      <c r="K10" s="66"/>
    </row>
    <row r="11" spans="1:12" s="51" customFormat="1" ht="17.399999999999999">
      <c r="A11" s="55"/>
      <c r="B11" s="223"/>
      <c r="C11" s="224"/>
      <c r="D11" s="225"/>
      <c r="E11" s="56" t="s">
        <v>236</v>
      </c>
      <c r="F11" s="63" t="s">
        <v>84</v>
      </c>
      <c r="G11" s="64"/>
      <c r="H11" s="60"/>
      <c r="I11" s="65">
        <v>10</v>
      </c>
      <c r="J11" s="122">
        <v>18</v>
      </c>
      <c r="K11" s="66"/>
    </row>
    <row r="12" spans="1:12" s="51" customFormat="1" ht="62.4">
      <c r="A12" s="55"/>
      <c r="B12" s="223"/>
      <c r="C12" s="224"/>
      <c r="D12" s="225" t="s">
        <v>238</v>
      </c>
      <c r="E12" s="225"/>
      <c r="F12" s="63" t="s">
        <v>452</v>
      </c>
      <c r="G12" s="59" t="s">
        <v>453</v>
      </c>
      <c r="H12" s="60"/>
      <c r="I12" s="67" t="s">
        <v>454</v>
      </c>
      <c r="J12" s="122" t="s">
        <v>241</v>
      </c>
      <c r="K12" s="68" t="s">
        <v>385</v>
      </c>
    </row>
    <row r="13" spans="1:12" s="51" customFormat="1" ht="17.399999999999999">
      <c r="A13" s="55"/>
      <c r="B13" s="55"/>
      <c r="C13" s="66"/>
      <c r="D13" s="58"/>
      <c r="E13" s="58"/>
      <c r="F13" s="52"/>
      <c r="G13" s="53"/>
      <c r="I13" s="68"/>
      <c r="J13" s="123"/>
      <c r="K13" s="68"/>
    </row>
    <row r="14" spans="1:12" s="76" customFormat="1" ht="17.399999999999999">
      <c r="A14" s="69"/>
      <c r="B14" s="70"/>
      <c r="C14" s="71" t="s">
        <v>455</v>
      </c>
      <c r="D14" s="72" t="s">
        <v>387</v>
      </c>
      <c r="E14" s="72" t="s">
        <v>388</v>
      </c>
      <c r="F14" s="73" t="s">
        <v>245</v>
      </c>
      <c r="G14" s="74" t="s">
        <v>456</v>
      </c>
      <c r="H14" s="74" t="s">
        <v>363</v>
      </c>
      <c r="I14" s="74" t="s">
        <v>51</v>
      </c>
      <c r="J14" s="124" t="s">
        <v>457</v>
      </c>
      <c r="K14" s="75"/>
    </row>
    <row r="15" spans="1:12" ht="17.399999999999999">
      <c r="A15" s="55"/>
      <c r="B15" s="77" t="s">
        <v>393</v>
      </c>
      <c r="C15" s="65" t="s">
        <v>394</v>
      </c>
      <c r="D15" s="78" t="s">
        <v>251</v>
      </c>
      <c r="E15" s="56"/>
      <c r="F15" s="63"/>
      <c r="G15" s="64"/>
      <c r="H15" s="60"/>
      <c r="I15" s="67"/>
      <c r="J15" s="122"/>
      <c r="K15" s="68"/>
    </row>
    <row r="16" spans="1:12" s="168" customFormat="1" ht="17.399999999999999">
      <c r="A16" s="161"/>
      <c r="B16" s="275" t="s">
        <v>395</v>
      </c>
      <c r="C16" s="278" t="s">
        <v>396</v>
      </c>
      <c r="D16" s="279" t="s">
        <v>458</v>
      </c>
      <c r="E16" s="162" t="s">
        <v>255</v>
      </c>
      <c r="F16" s="163" t="s">
        <v>84</v>
      </c>
      <c r="G16" s="164"/>
      <c r="H16" s="165"/>
      <c r="I16" s="166">
        <v>1</v>
      </c>
      <c r="J16" s="122">
        <v>1</v>
      </c>
      <c r="K16" s="167"/>
    </row>
    <row r="17" spans="1:12" s="168" customFormat="1" ht="36" customHeight="1">
      <c r="A17" s="161"/>
      <c r="B17" s="276"/>
      <c r="C17" s="278"/>
      <c r="D17" s="280"/>
      <c r="E17" s="282" t="s">
        <v>459</v>
      </c>
      <c r="F17" s="284" t="s">
        <v>399</v>
      </c>
      <c r="G17" s="273" t="s">
        <v>460</v>
      </c>
      <c r="H17" s="273" t="s">
        <v>461</v>
      </c>
      <c r="I17" s="165">
        <f>2/I10-I16</f>
        <v>5.2893081761006284</v>
      </c>
      <c r="J17" s="122"/>
      <c r="K17" s="167"/>
    </row>
    <row r="18" spans="1:12" s="168" customFormat="1" ht="39" customHeight="1">
      <c r="A18" s="161"/>
      <c r="B18" s="277"/>
      <c r="C18" s="278"/>
      <c r="D18" s="281"/>
      <c r="E18" s="283"/>
      <c r="F18" s="285"/>
      <c r="G18" s="274"/>
      <c r="H18" s="274"/>
      <c r="I18" s="165"/>
      <c r="J18" s="125">
        <f>(J10*J16)/100-J16</f>
        <v>8.8000000000000007</v>
      </c>
    </row>
    <row r="19" spans="1:12" ht="17.25" customHeight="1">
      <c r="A19" s="55"/>
      <c r="B19" s="77"/>
      <c r="C19" s="82" t="s">
        <v>402</v>
      </c>
      <c r="D19" s="225" t="s">
        <v>238</v>
      </c>
      <c r="E19" s="225"/>
      <c r="F19" s="63" t="s">
        <v>261</v>
      </c>
      <c r="G19" s="126" t="s">
        <v>264</v>
      </c>
      <c r="H19" s="60" t="s">
        <v>263</v>
      </c>
      <c r="I19" s="56" t="s">
        <v>264</v>
      </c>
      <c r="J19" s="117" t="s">
        <v>264</v>
      </c>
      <c r="K19" s="58"/>
    </row>
    <row r="20" spans="1:12" ht="34.5" customHeight="1">
      <c r="A20" s="55"/>
      <c r="B20" s="226" t="s">
        <v>404</v>
      </c>
      <c r="C20" s="224" t="s">
        <v>266</v>
      </c>
      <c r="D20" s="228" t="s">
        <v>267</v>
      </c>
      <c r="E20" s="80" t="s">
        <v>74</v>
      </c>
      <c r="F20" s="63" t="s">
        <v>261</v>
      </c>
      <c r="G20" s="126" t="s">
        <v>462</v>
      </c>
      <c r="H20" s="60" t="s">
        <v>77</v>
      </c>
      <c r="I20" s="60" t="s">
        <v>405</v>
      </c>
      <c r="J20" s="125" t="s">
        <v>270</v>
      </c>
    </row>
    <row r="21" spans="1:12" ht="109.2">
      <c r="A21" s="55"/>
      <c r="B21" s="229"/>
      <c r="C21" s="224"/>
      <c r="D21" s="228"/>
      <c r="E21" s="78" t="s">
        <v>79</v>
      </c>
      <c r="F21" s="63" t="s">
        <v>312</v>
      </c>
      <c r="G21" s="59" t="s">
        <v>271</v>
      </c>
      <c r="H21" s="60" t="s">
        <v>77</v>
      </c>
      <c r="I21" s="127" t="s">
        <v>406</v>
      </c>
      <c r="J21" s="125" t="s">
        <v>273</v>
      </c>
    </row>
    <row r="22" spans="1:12" ht="34.799999999999997">
      <c r="A22" s="55"/>
      <c r="B22" s="229"/>
      <c r="C22" s="224"/>
      <c r="D22" s="228"/>
      <c r="E22" s="78" t="s">
        <v>83</v>
      </c>
      <c r="F22" s="63" t="s">
        <v>84</v>
      </c>
      <c r="G22" s="64" t="s">
        <v>85</v>
      </c>
      <c r="H22" s="60"/>
      <c r="I22" s="60">
        <v>0.28199999999999997</v>
      </c>
      <c r="J22" s="125">
        <v>93</v>
      </c>
    </row>
    <row r="23" spans="1:12" ht="34.799999999999997">
      <c r="A23" s="55"/>
      <c r="B23" s="229"/>
      <c r="C23" s="224"/>
      <c r="D23" s="228"/>
      <c r="E23" s="83" t="s">
        <v>89</v>
      </c>
      <c r="F23" s="63" t="s">
        <v>90</v>
      </c>
      <c r="G23" s="64" t="s">
        <v>274</v>
      </c>
      <c r="H23" s="60" t="s">
        <v>92</v>
      </c>
      <c r="I23" s="60">
        <f>I22*((I18+I16)/I16)</f>
        <v>0.28199999999999997</v>
      </c>
      <c r="J23" s="125"/>
    </row>
    <row r="24" spans="1:12" ht="34.799999999999997">
      <c r="A24" s="55"/>
      <c r="B24" s="229"/>
      <c r="C24" s="224"/>
      <c r="D24" s="228"/>
      <c r="E24" s="169" t="s">
        <v>89</v>
      </c>
      <c r="F24" s="163" t="s">
        <v>90</v>
      </c>
      <c r="G24" s="164" t="s">
        <v>463</v>
      </c>
      <c r="H24" s="168" t="s">
        <v>464</v>
      </c>
      <c r="I24" s="170">
        <f>I22</f>
        <v>0.28199999999999997</v>
      </c>
      <c r="J24" s="125">
        <f>J22*((J18+J16)/J16)</f>
        <v>911.40000000000009</v>
      </c>
    </row>
    <row r="25" spans="1:12" ht="17.399999999999999">
      <c r="A25" s="55"/>
      <c r="B25" s="229"/>
      <c r="C25" s="224"/>
      <c r="D25" s="225" t="s">
        <v>96</v>
      </c>
      <c r="E25" s="78" t="s">
        <v>97</v>
      </c>
      <c r="F25" s="63" t="s">
        <v>115</v>
      </c>
      <c r="G25" s="64" t="s">
        <v>275</v>
      </c>
      <c r="I25" s="65">
        <f>I23*I11</f>
        <v>2.82</v>
      </c>
      <c r="J25" s="122">
        <f>J24*J11</f>
        <v>16405.2</v>
      </c>
      <c r="K25" s="66"/>
      <c r="L25" s="85"/>
    </row>
    <row r="26" spans="1:12" ht="17.399999999999999">
      <c r="A26" s="55"/>
      <c r="B26" s="229"/>
      <c r="C26" s="224"/>
      <c r="D26" s="225"/>
      <c r="E26" s="83" t="s">
        <v>93</v>
      </c>
      <c r="F26" s="63" t="s">
        <v>63</v>
      </c>
      <c r="G26" s="64" t="s">
        <v>276</v>
      </c>
      <c r="H26" s="126" t="s">
        <v>407</v>
      </c>
      <c r="I26" s="65" t="s">
        <v>465</v>
      </c>
      <c r="J26" s="122" t="s">
        <v>278</v>
      </c>
      <c r="K26" s="66"/>
      <c r="L26" s="85"/>
    </row>
    <row r="27" spans="1:12" ht="17.399999999999999">
      <c r="A27" s="55"/>
      <c r="B27" s="229"/>
      <c r="C27" s="224"/>
      <c r="D27" s="56"/>
      <c r="E27" s="78" t="s">
        <v>279</v>
      </c>
      <c r="F27" s="63" t="s">
        <v>115</v>
      </c>
      <c r="G27" s="64" t="s">
        <v>280</v>
      </c>
      <c r="H27" s="64"/>
      <c r="I27" s="56" t="s">
        <v>466</v>
      </c>
      <c r="J27" s="117" t="s">
        <v>281</v>
      </c>
      <c r="K27" s="66"/>
      <c r="L27" s="85"/>
    </row>
    <row r="28" spans="1:12" ht="17.399999999999999">
      <c r="A28" s="55"/>
      <c r="B28" s="227"/>
      <c r="C28" s="224"/>
      <c r="D28" s="56"/>
      <c r="E28" s="83" t="s">
        <v>93</v>
      </c>
      <c r="F28" s="63" t="s">
        <v>63</v>
      </c>
      <c r="G28" s="64" t="s">
        <v>276</v>
      </c>
      <c r="H28" s="126" t="s">
        <v>407</v>
      </c>
      <c r="I28" s="65" t="s">
        <v>282</v>
      </c>
      <c r="J28" s="122" t="s">
        <v>282</v>
      </c>
      <c r="K28" s="66"/>
      <c r="L28" s="85"/>
    </row>
    <row r="29" spans="1:12" ht="17.399999999999999">
      <c r="A29" s="55"/>
      <c r="B29" s="171"/>
      <c r="C29" s="126" t="s">
        <v>467</v>
      </c>
      <c r="D29" s="126"/>
      <c r="E29" s="169" t="s">
        <v>468</v>
      </c>
      <c r="F29" s="126" t="s">
        <v>469</v>
      </c>
      <c r="G29" s="126" t="s">
        <v>470</v>
      </c>
      <c r="H29" s="126" t="s">
        <v>471</v>
      </c>
      <c r="I29" s="65" t="s">
        <v>472</v>
      </c>
      <c r="J29" s="122"/>
      <c r="K29" s="66"/>
      <c r="L29" s="85"/>
    </row>
    <row r="30" spans="1:12" s="168" customFormat="1" ht="34.5" customHeight="1">
      <c r="A30" s="161"/>
      <c r="B30" s="275" t="s">
        <v>473</v>
      </c>
      <c r="C30" s="278" t="s">
        <v>474</v>
      </c>
      <c r="D30" s="295" t="s">
        <v>285</v>
      </c>
      <c r="E30" s="295"/>
      <c r="F30" s="163" t="s">
        <v>90</v>
      </c>
      <c r="G30" s="172" t="s">
        <v>475</v>
      </c>
      <c r="H30" s="173" t="s">
        <v>288</v>
      </c>
      <c r="I30" s="166">
        <f>I42</f>
        <v>14.184397163120568</v>
      </c>
      <c r="J30" s="122" t="e">
        <f>#REF!+J42</f>
        <v>#REF!</v>
      </c>
      <c r="K30" s="261" t="s">
        <v>412</v>
      </c>
      <c r="L30" s="174"/>
    </row>
    <row r="31" spans="1:12" s="168" customFormat="1" ht="17.399999999999999">
      <c r="A31" s="161"/>
      <c r="B31" s="277"/>
      <c r="C31" s="278"/>
      <c r="D31" s="295" t="s">
        <v>289</v>
      </c>
      <c r="E31" s="295"/>
      <c r="F31" s="175" t="s">
        <v>476</v>
      </c>
      <c r="G31" s="172" t="s">
        <v>477</v>
      </c>
      <c r="H31" s="173" t="s">
        <v>291</v>
      </c>
      <c r="I31" s="166">
        <f>I44</f>
        <v>14.184397163120568</v>
      </c>
      <c r="J31" s="122">
        <f>J34+J44</f>
        <v>0.43888523151195957</v>
      </c>
      <c r="K31" s="261"/>
      <c r="L31" s="174"/>
    </row>
    <row r="32" spans="1:12" s="168" customFormat="1" ht="34.799999999999997">
      <c r="A32" s="161"/>
      <c r="B32" s="176" t="s">
        <v>478</v>
      </c>
      <c r="C32" s="166" t="s">
        <v>416</v>
      </c>
      <c r="D32" s="162" t="s">
        <v>171</v>
      </c>
      <c r="E32" s="162"/>
      <c r="F32" s="175"/>
      <c r="G32" s="172"/>
      <c r="H32" s="173" t="s">
        <v>295</v>
      </c>
      <c r="I32" s="166"/>
      <c r="J32" s="122"/>
      <c r="K32" s="261"/>
      <c r="L32" s="174"/>
    </row>
    <row r="33" spans="1:12" s="160" customFormat="1" ht="17.25" customHeight="1">
      <c r="A33" s="177"/>
      <c r="B33" s="286"/>
      <c r="C33" s="288" t="s">
        <v>417</v>
      </c>
      <c r="D33" s="266" t="s">
        <v>418</v>
      </c>
      <c r="E33" s="147" t="s">
        <v>419</v>
      </c>
      <c r="F33" s="291" t="s">
        <v>115</v>
      </c>
      <c r="G33" s="152" t="s">
        <v>420</v>
      </c>
      <c r="H33" s="293"/>
      <c r="I33" s="137">
        <f>20/I23</f>
        <v>70.921985815602838</v>
      </c>
      <c r="J33" s="137"/>
      <c r="K33" s="178"/>
      <c r="L33" s="179"/>
    </row>
    <row r="34" spans="1:12" s="160" customFormat="1" ht="17.25" customHeight="1">
      <c r="A34" s="177"/>
      <c r="B34" s="286"/>
      <c r="C34" s="289"/>
      <c r="D34" s="267"/>
      <c r="E34" s="180" t="s">
        <v>421</v>
      </c>
      <c r="F34" s="292"/>
      <c r="G34" s="152" t="s">
        <v>422</v>
      </c>
      <c r="H34" s="294"/>
      <c r="I34" s="137">
        <f>200/I23</f>
        <v>709.21985815602841</v>
      </c>
      <c r="J34" s="137">
        <f>200/J24</f>
        <v>0.21944261575597979</v>
      </c>
      <c r="K34" s="123" t="s">
        <v>292</v>
      </c>
      <c r="L34" s="179"/>
    </row>
    <row r="35" spans="1:12" s="160" customFormat="1" ht="31.2">
      <c r="A35" s="181"/>
      <c r="B35" s="286"/>
      <c r="C35" s="289"/>
      <c r="D35" s="267"/>
      <c r="E35" s="142" t="s">
        <v>134</v>
      </c>
      <c r="F35" s="143" t="s">
        <v>135</v>
      </c>
      <c r="G35" s="144" t="s">
        <v>304</v>
      </c>
      <c r="H35" s="145" t="s">
        <v>137</v>
      </c>
      <c r="I35" s="140" t="s">
        <v>138</v>
      </c>
      <c r="J35" s="140" t="s">
        <v>138</v>
      </c>
      <c r="K35" s="182"/>
      <c r="L35" s="179"/>
    </row>
    <row r="36" spans="1:12" s="160" customFormat="1" ht="78">
      <c r="A36" s="181"/>
      <c r="B36" s="287"/>
      <c r="C36" s="290"/>
      <c r="D36" s="268"/>
      <c r="E36" s="137" t="s">
        <v>423</v>
      </c>
      <c r="F36" s="143" t="s">
        <v>135</v>
      </c>
      <c r="G36" s="144" t="s">
        <v>305</v>
      </c>
      <c r="H36" s="145" t="s">
        <v>306</v>
      </c>
      <c r="I36" s="122" t="s">
        <v>307</v>
      </c>
      <c r="J36" s="122" t="s">
        <v>308</v>
      </c>
      <c r="K36" s="123"/>
      <c r="L36" s="179"/>
    </row>
    <row r="37" spans="1:12" s="170" customFormat="1" ht="62.4">
      <c r="A37" s="183"/>
      <c r="B37" s="184" t="s">
        <v>309</v>
      </c>
      <c r="C37" s="139" t="s">
        <v>479</v>
      </c>
      <c r="D37" s="185"/>
      <c r="E37" s="80" t="s">
        <v>311</v>
      </c>
      <c r="F37" s="186" t="s">
        <v>312</v>
      </c>
      <c r="G37" s="187" t="s">
        <v>313</v>
      </c>
      <c r="H37" s="188"/>
      <c r="I37" s="67" t="s">
        <v>314</v>
      </c>
      <c r="J37" s="122" t="s">
        <v>315</v>
      </c>
      <c r="K37" s="68"/>
      <c r="L37" s="189"/>
    </row>
    <row r="38" spans="1:12" s="170" customFormat="1" ht="104.25" customHeight="1">
      <c r="A38" s="183" t="s">
        <v>426</v>
      </c>
      <c r="B38" s="296" t="s">
        <v>480</v>
      </c>
      <c r="C38" s="297" t="s">
        <v>481</v>
      </c>
      <c r="D38" s="127"/>
      <c r="E38" s="80" t="s">
        <v>319</v>
      </c>
      <c r="F38" s="186" t="s">
        <v>135</v>
      </c>
      <c r="G38" s="187" t="s">
        <v>429</v>
      </c>
      <c r="H38" s="190" t="s">
        <v>321</v>
      </c>
      <c r="I38" s="67" t="s">
        <v>322</v>
      </c>
      <c r="J38" s="122" t="s">
        <v>322</v>
      </c>
      <c r="L38" s="191"/>
    </row>
    <row r="39" spans="1:12" s="170" customFormat="1" ht="17.399999999999999">
      <c r="A39" s="183"/>
      <c r="B39" s="296"/>
      <c r="C39" s="297"/>
      <c r="D39" s="127"/>
      <c r="E39" s="81" t="s">
        <v>323</v>
      </c>
      <c r="F39" s="186" t="s">
        <v>87</v>
      </c>
      <c r="G39" s="192" t="s">
        <v>482</v>
      </c>
      <c r="H39" s="188"/>
      <c r="I39" s="67">
        <v>1</v>
      </c>
      <c r="J39" s="122">
        <v>0</v>
      </c>
      <c r="K39" s="68"/>
      <c r="L39" s="189"/>
    </row>
    <row r="40" spans="1:12" s="170" customFormat="1" ht="62.4">
      <c r="A40" s="183"/>
      <c r="B40" s="296"/>
      <c r="C40" s="297"/>
      <c r="D40" s="127"/>
      <c r="E40" s="169" t="s">
        <v>483</v>
      </c>
      <c r="F40" s="186"/>
      <c r="G40" s="187" t="s">
        <v>150</v>
      </c>
      <c r="H40" s="193" t="s">
        <v>484</v>
      </c>
      <c r="I40" s="67" t="s">
        <v>152</v>
      </c>
      <c r="J40" s="122" t="s">
        <v>152</v>
      </c>
      <c r="K40" s="68"/>
      <c r="L40" s="194"/>
    </row>
    <row r="41" spans="1:12" s="170" customFormat="1" ht="51.75" customHeight="1">
      <c r="A41" s="183"/>
      <c r="B41" s="296"/>
      <c r="C41" s="298" t="s">
        <v>325</v>
      </c>
      <c r="D41" s="301" t="s">
        <v>485</v>
      </c>
      <c r="E41" s="295" t="s">
        <v>299</v>
      </c>
      <c r="F41" s="175" t="s">
        <v>115</v>
      </c>
      <c r="G41" s="172" t="s">
        <v>486</v>
      </c>
      <c r="H41" s="173"/>
      <c r="I41" s="165">
        <f>2/1</f>
        <v>2</v>
      </c>
      <c r="J41" s="125">
        <f>100/J22</f>
        <v>1.075268817204301</v>
      </c>
      <c r="L41" s="189"/>
    </row>
    <row r="42" spans="1:12" s="170" customFormat="1" ht="17.399999999999999">
      <c r="A42" s="183"/>
      <c r="B42" s="296"/>
      <c r="C42" s="299"/>
      <c r="D42" s="302"/>
      <c r="E42" s="295"/>
      <c r="F42" s="143" t="s">
        <v>115</v>
      </c>
      <c r="G42" s="148" t="s">
        <v>487</v>
      </c>
      <c r="H42" s="150" t="s">
        <v>329</v>
      </c>
      <c r="I42" s="125">
        <f>4/I23</f>
        <v>14.184397163120568</v>
      </c>
      <c r="J42" s="125">
        <f>200/J22</f>
        <v>2.150537634408602</v>
      </c>
      <c r="L42" s="195"/>
    </row>
    <row r="43" spans="1:12" s="170" customFormat="1" ht="17.399999999999999">
      <c r="A43" s="183"/>
      <c r="B43" s="296"/>
      <c r="C43" s="299"/>
      <c r="D43" s="301" t="s">
        <v>488</v>
      </c>
      <c r="E43" s="295" t="s">
        <v>132</v>
      </c>
      <c r="F43" s="175" t="s">
        <v>115</v>
      </c>
      <c r="G43" s="172" t="s">
        <v>489</v>
      </c>
      <c r="H43" s="173" t="s">
        <v>328</v>
      </c>
      <c r="I43" s="165">
        <f>2/I24</f>
        <v>7.0921985815602842</v>
      </c>
      <c r="J43" s="125">
        <f>100/J24</f>
        <v>0.10972130787798989</v>
      </c>
      <c r="K43" s="68" t="s">
        <v>292</v>
      </c>
      <c r="L43" s="195"/>
    </row>
    <row r="44" spans="1:12" s="170" customFormat="1" ht="17.399999999999999">
      <c r="A44" s="183"/>
      <c r="B44" s="296"/>
      <c r="C44" s="299"/>
      <c r="D44" s="302"/>
      <c r="E44" s="295"/>
      <c r="F44" s="143" t="s">
        <v>115</v>
      </c>
      <c r="G44" s="148" t="s">
        <v>487</v>
      </c>
      <c r="H44" s="150" t="s">
        <v>333</v>
      </c>
      <c r="I44" s="125">
        <f>4/I23</f>
        <v>14.184397163120568</v>
      </c>
      <c r="J44" s="125">
        <f>200/J24</f>
        <v>0.21944261575597979</v>
      </c>
      <c r="K44" s="68" t="s">
        <v>292</v>
      </c>
      <c r="L44" s="196"/>
    </row>
    <row r="45" spans="1:12" s="170" customFormat="1" ht="51.75" customHeight="1">
      <c r="A45" s="183"/>
      <c r="B45" s="296"/>
      <c r="C45" s="299"/>
      <c r="D45" s="185"/>
      <c r="E45" s="80" t="s">
        <v>157</v>
      </c>
      <c r="F45" s="186" t="s">
        <v>135</v>
      </c>
      <c r="G45" s="197" t="s">
        <v>490</v>
      </c>
      <c r="H45" s="198" t="s">
        <v>160</v>
      </c>
      <c r="I45" s="199" t="s">
        <v>491</v>
      </c>
      <c r="J45" s="153"/>
      <c r="L45" s="200"/>
    </row>
    <row r="46" spans="1:12" s="170" customFormat="1" ht="109.2">
      <c r="A46" s="183"/>
      <c r="B46" s="296"/>
      <c r="C46" s="299"/>
      <c r="D46" s="185"/>
      <c r="E46" s="80" t="s">
        <v>162</v>
      </c>
      <c r="F46" s="186" t="s">
        <v>135</v>
      </c>
      <c r="G46" s="197" t="s">
        <v>492</v>
      </c>
      <c r="H46" s="201"/>
      <c r="I46" s="202" t="s">
        <v>493</v>
      </c>
      <c r="J46" s="153"/>
      <c r="L46" s="196"/>
    </row>
    <row r="47" spans="1:12" s="170" customFormat="1" ht="52.2">
      <c r="A47" s="183"/>
      <c r="B47" s="296"/>
      <c r="C47" s="299"/>
      <c r="D47" s="296" t="s">
        <v>165</v>
      </c>
      <c r="E47" s="81" t="s">
        <v>166</v>
      </c>
      <c r="F47" s="203" t="s">
        <v>167</v>
      </c>
      <c r="G47" s="198"/>
      <c r="H47" s="201" t="s">
        <v>168</v>
      </c>
      <c r="I47" s="202" t="s">
        <v>494</v>
      </c>
      <c r="J47" s="156"/>
      <c r="L47" s="196"/>
    </row>
    <row r="48" spans="1:12" s="170" customFormat="1" ht="17.399999999999999">
      <c r="A48" s="183"/>
      <c r="B48" s="296"/>
      <c r="C48" s="299"/>
      <c r="D48" s="296"/>
      <c r="E48" s="142" t="s">
        <v>343</v>
      </c>
      <c r="F48" s="155" t="s">
        <v>495</v>
      </c>
      <c r="G48" s="152"/>
      <c r="H48" s="154" t="s">
        <v>496</v>
      </c>
      <c r="I48" s="153" t="s">
        <v>282</v>
      </c>
      <c r="J48" s="125"/>
      <c r="L48" s="196"/>
    </row>
    <row r="49" spans="1:12" s="170" customFormat="1" ht="17.399999999999999">
      <c r="A49" s="183"/>
      <c r="B49" s="296"/>
      <c r="C49" s="299"/>
      <c r="D49" s="296"/>
      <c r="E49" s="142" t="s">
        <v>346</v>
      </c>
      <c r="F49" s="155" t="s">
        <v>495</v>
      </c>
      <c r="G49" s="152"/>
      <c r="H49" s="154" t="s">
        <v>496</v>
      </c>
      <c r="I49" s="153" t="s">
        <v>282</v>
      </c>
      <c r="J49" s="125"/>
      <c r="L49" s="196"/>
    </row>
    <row r="50" spans="1:12" s="170" customFormat="1" ht="17.399999999999999">
      <c r="A50" s="183"/>
      <c r="B50" s="296"/>
      <c r="C50" s="299"/>
      <c r="D50" s="296"/>
      <c r="E50" s="142" t="s">
        <v>347</v>
      </c>
      <c r="F50" s="155" t="s">
        <v>497</v>
      </c>
      <c r="G50" s="152"/>
      <c r="H50" s="154" t="s">
        <v>349</v>
      </c>
      <c r="I50" s="153" t="s">
        <v>350</v>
      </c>
      <c r="J50" s="153"/>
      <c r="K50" s="204"/>
      <c r="L50" s="196"/>
    </row>
    <row r="51" spans="1:12" s="170" customFormat="1" ht="17.399999999999999">
      <c r="A51" s="183"/>
      <c r="B51" s="296"/>
      <c r="C51" s="300"/>
      <c r="D51" s="296"/>
      <c r="E51" s="142" t="s">
        <v>351</v>
      </c>
      <c r="F51" s="155" t="s">
        <v>497</v>
      </c>
      <c r="G51" s="152"/>
      <c r="H51" s="157" t="s">
        <v>352</v>
      </c>
      <c r="I51" s="153" t="s">
        <v>352</v>
      </c>
      <c r="J51" s="153"/>
      <c r="K51" s="204"/>
      <c r="L51" s="205"/>
    </row>
    <row r="52" spans="1:12" ht="409.6">
      <c r="A52" s="55"/>
      <c r="B52" s="262" t="s">
        <v>498</v>
      </c>
      <c r="C52" s="65"/>
      <c r="D52" s="228" t="s">
        <v>354</v>
      </c>
      <c r="E52" s="228"/>
      <c r="F52" s="110" t="s">
        <v>355</v>
      </c>
      <c r="G52" s="64" t="s">
        <v>499</v>
      </c>
      <c r="H52" s="108" t="s">
        <v>500</v>
      </c>
      <c r="I52" s="104" t="s">
        <v>357</v>
      </c>
      <c r="J52" s="153" t="s">
        <v>358</v>
      </c>
      <c r="K52" s="107"/>
      <c r="L52" s="109"/>
    </row>
    <row r="53" spans="1:12" ht="218.4">
      <c r="A53" s="79"/>
      <c r="B53" s="263"/>
      <c r="C53" s="158"/>
      <c r="D53" s="264" t="s">
        <v>443</v>
      </c>
      <c r="E53" s="264"/>
      <c r="F53" s="126" t="s">
        <v>261</v>
      </c>
      <c r="G53" s="126" t="s">
        <v>499</v>
      </c>
      <c r="H53" s="159" t="s">
        <v>501</v>
      </c>
      <c r="I53" s="104" t="s">
        <v>357</v>
      </c>
      <c r="J53" s="125"/>
    </row>
    <row r="54" spans="1:12">
      <c r="A54" s="79"/>
      <c r="B54" s="79"/>
      <c r="C54" s="79"/>
      <c r="D54" s="235"/>
      <c r="E54" s="112"/>
      <c r="F54" s="79"/>
      <c r="G54" s="79"/>
    </row>
    <row r="55" spans="1:12">
      <c r="A55" s="79"/>
      <c r="B55" s="79"/>
      <c r="C55" s="79"/>
      <c r="D55" s="235"/>
      <c r="E55" s="112"/>
      <c r="F55" s="79"/>
      <c r="G55" s="79"/>
    </row>
    <row r="56" spans="1:12">
      <c r="A56" s="79"/>
      <c r="B56" s="79"/>
      <c r="C56" s="79"/>
      <c r="D56" s="235"/>
      <c r="E56" s="112"/>
      <c r="F56" s="79"/>
      <c r="G56" s="79"/>
    </row>
  </sheetData>
  <mergeCells count="41">
    <mergeCell ref="B52:B53"/>
    <mergeCell ref="D52:E52"/>
    <mergeCell ref="D53:E53"/>
    <mergeCell ref="D54:D56"/>
    <mergeCell ref="B38:B51"/>
    <mergeCell ref="C38:C40"/>
    <mergeCell ref="C41:C51"/>
    <mergeCell ref="D41:D42"/>
    <mergeCell ref="E41:E42"/>
    <mergeCell ref="D43:D44"/>
    <mergeCell ref="E43:E44"/>
    <mergeCell ref="D47:D51"/>
    <mergeCell ref="B30:B31"/>
    <mergeCell ref="C30:C31"/>
    <mergeCell ref="D30:E30"/>
    <mergeCell ref="K30:K32"/>
    <mergeCell ref="D31:E31"/>
    <mergeCell ref="B33:B36"/>
    <mergeCell ref="C33:C36"/>
    <mergeCell ref="D33:D36"/>
    <mergeCell ref="F33:F34"/>
    <mergeCell ref="H33:H34"/>
    <mergeCell ref="H17:H18"/>
    <mergeCell ref="D19:E19"/>
    <mergeCell ref="B20:B28"/>
    <mergeCell ref="C20:C28"/>
    <mergeCell ref="D20:D24"/>
    <mergeCell ref="D25:D26"/>
    <mergeCell ref="B16:B18"/>
    <mergeCell ref="C16:C18"/>
    <mergeCell ref="D16:D18"/>
    <mergeCell ref="E17:E18"/>
    <mergeCell ref="F17:F18"/>
    <mergeCell ref="G17:G18"/>
    <mergeCell ref="B5:B12"/>
    <mergeCell ref="C5:C12"/>
    <mergeCell ref="D5:E5"/>
    <mergeCell ref="D6:E6"/>
    <mergeCell ref="D7:E7"/>
    <mergeCell ref="D9:D11"/>
    <mergeCell ref="D12:E12"/>
  </mergeCells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3"/>
  <sheetViews>
    <sheetView topLeftCell="A54" zoomScale="70" zoomScaleNormal="70" workbookViewId="0">
      <selection activeCell="G76" sqref="G76"/>
    </sheetView>
  </sheetViews>
  <sheetFormatPr defaultColWidth="8.88671875" defaultRowHeight="14.4"/>
  <cols>
    <col min="1" max="1" width="8.88671875" style="2"/>
    <col min="2" max="2" width="16.5546875" style="2" customWidth="1"/>
    <col min="3" max="3" width="18.88671875" style="2" customWidth="1"/>
    <col min="4" max="4" width="19.6640625" style="2" customWidth="1"/>
    <col min="5" max="5" width="22.109375" style="2" customWidth="1"/>
    <col min="6" max="6" width="8.88671875" style="2" customWidth="1"/>
    <col min="7" max="7" width="47" style="2" customWidth="1"/>
    <col min="8" max="8" width="30.6640625" style="2" customWidth="1"/>
    <col min="9" max="9" width="13.109375" style="2" bestFit="1" customWidth="1"/>
    <col min="10" max="10" width="17.33203125" style="2" customWidth="1"/>
    <col min="11" max="16384" width="8.88671875" style="2"/>
  </cols>
  <sheetData>
    <row r="1" spans="1:10" ht="33" thickBot="1">
      <c r="A1" s="1" t="s">
        <v>0</v>
      </c>
      <c r="B1" s="303"/>
      <c r="C1" s="303"/>
      <c r="D1" s="303"/>
      <c r="E1" s="303"/>
      <c r="F1" s="303"/>
      <c r="G1" s="303"/>
      <c r="H1" s="303"/>
      <c r="I1" s="303"/>
      <c r="J1" s="304"/>
    </row>
    <row r="2" spans="1:10" ht="16.2">
      <c r="A2" s="305" t="s">
        <v>1</v>
      </c>
      <c r="B2" s="306"/>
      <c r="C2" s="306"/>
      <c r="D2" s="306"/>
      <c r="E2" s="306"/>
      <c r="F2" s="306"/>
      <c r="G2" s="306"/>
      <c r="H2" s="306"/>
      <c r="I2" s="306"/>
      <c r="J2" s="307"/>
    </row>
    <row r="3" spans="1:10">
      <c r="A3" s="308" t="s">
        <v>2</v>
      </c>
      <c r="B3" s="309" t="s">
        <v>3</v>
      </c>
      <c r="C3" s="310"/>
      <c r="D3" s="310"/>
      <c r="E3" s="310"/>
      <c r="F3" s="310"/>
      <c r="G3" s="310"/>
      <c r="H3" s="310"/>
      <c r="I3" s="310"/>
      <c r="J3" s="311"/>
    </row>
    <row r="4" spans="1:10">
      <c r="A4" s="308"/>
      <c r="B4" s="309"/>
      <c r="C4" s="310"/>
      <c r="D4" s="310"/>
      <c r="E4" s="310"/>
      <c r="F4" s="310"/>
      <c r="G4" s="310"/>
      <c r="H4" s="310"/>
      <c r="I4" s="310"/>
      <c r="J4" s="311"/>
    </row>
    <row r="5" spans="1:10" ht="16.2">
      <c r="A5" s="308"/>
      <c r="B5" s="3" t="s">
        <v>4</v>
      </c>
      <c r="C5" s="312"/>
      <c r="D5" s="312"/>
      <c r="E5" s="312"/>
      <c r="F5" s="312"/>
      <c r="G5" s="312"/>
      <c r="H5" s="312"/>
      <c r="I5" s="312"/>
      <c r="J5" s="313"/>
    </row>
    <row r="6" spans="1:10" ht="16.2">
      <c r="A6" s="308"/>
      <c r="B6" s="309" t="s">
        <v>5</v>
      </c>
      <c r="C6" s="3" t="s">
        <v>6</v>
      </c>
      <c r="D6" s="312"/>
      <c r="E6" s="312"/>
      <c r="F6" s="312"/>
      <c r="G6" s="312"/>
      <c r="H6" s="312"/>
      <c r="I6" s="312"/>
      <c r="J6" s="313"/>
    </row>
    <row r="7" spans="1:10" ht="16.2">
      <c r="A7" s="308"/>
      <c r="B7" s="309"/>
      <c r="C7" s="3" t="s">
        <v>7</v>
      </c>
      <c r="D7" s="312"/>
      <c r="E7" s="312"/>
      <c r="F7" s="312"/>
      <c r="G7" s="312"/>
      <c r="H7" s="312"/>
      <c r="I7" s="312"/>
      <c r="J7" s="313"/>
    </row>
    <row r="8" spans="1:10" ht="32.4">
      <c r="A8" s="308"/>
      <c r="B8" s="309" t="s">
        <v>8</v>
      </c>
      <c r="C8" s="3" t="s">
        <v>9</v>
      </c>
      <c r="D8" s="312"/>
      <c r="E8" s="312"/>
      <c r="F8" s="312"/>
      <c r="G8" s="312"/>
      <c r="H8" s="312"/>
      <c r="I8" s="312"/>
      <c r="J8" s="313"/>
    </row>
    <row r="9" spans="1:10" ht="16.2">
      <c r="A9" s="308"/>
      <c r="B9" s="309"/>
      <c r="C9" s="3" t="s">
        <v>6</v>
      </c>
      <c r="D9" s="312"/>
      <c r="E9" s="312"/>
      <c r="F9" s="312"/>
      <c r="G9" s="312"/>
      <c r="H9" s="312"/>
      <c r="I9" s="312"/>
      <c r="J9" s="313"/>
    </row>
    <row r="10" spans="1:10" ht="16.2">
      <c r="A10" s="308"/>
      <c r="B10" s="314"/>
      <c r="C10" s="4" t="s">
        <v>10</v>
      </c>
      <c r="D10" s="315"/>
      <c r="E10" s="315"/>
      <c r="F10" s="315"/>
      <c r="G10" s="315"/>
      <c r="H10" s="315"/>
      <c r="I10" s="315"/>
      <c r="J10" s="316"/>
    </row>
    <row r="11" spans="1:10" ht="16.2">
      <c r="A11" s="308" t="s">
        <v>11</v>
      </c>
      <c r="B11" s="3" t="s">
        <v>12</v>
      </c>
      <c r="C11" s="329" t="s">
        <v>13</v>
      </c>
      <c r="D11" s="329"/>
      <c r="E11" s="329"/>
      <c r="F11" s="329" t="s">
        <v>14</v>
      </c>
      <c r="G11" s="329"/>
      <c r="H11" s="329"/>
      <c r="I11" s="329"/>
      <c r="J11" s="330"/>
    </row>
    <row r="12" spans="1:10" ht="32.4">
      <c r="A12" s="308"/>
      <c r="B12" s="5" t="s">
        <v>15</v>
      </c>
      <c r="C12" s="6" t="s">
        <v>16</v>
      </c>
      <c r="D12" s="331" t="s">
        <v>17</v>
      </c>
      <c r="E12" s="331"/>
      <c r="F12" s="331"/>
      <c r="G12" s="331"/>
      <c r="H12" s="331"/>
      <c r="I12" s="331"/>
      <c r="J12" s="332"/>
    </row>
    <row r="13" spans="1:10" ht="16.2">
      <c r="A13" s="308"/>
      <c r="B13" s="7" t="s">
        <v>18</v>
      </c>
      <c r="C13" s="318" t="s">
        <v>19</v>
      </c>
      <c r="D13" s="319"/>
      <c r="E13" s="319" t="s">
        <v>20</v>
      </c>
      <c r="F13" s="319"/>
      <c r="G13" s="319"/>
      <c r="H13" s="319" t="s">
        <v>21</v>
      </c>
      <c r="I13" s="320"/>
      <c r="J13" s="321"/>
    </row>
    <row r="14" spans="1:10" ht="16.2">
      <c r="A14" s="308" t="s">
        <v>22</v>
      </c>
      <c r="B14" s="322" t="s">
        <v>23</v>
      </c>
      <c r="C14" s="8" t="s">
        <v>24</v>
      </c>
      <c r="D14" s="323" t="s">
        <v>25</v>
      </c>
      <c r="E14" s="325" t="s">
        <v>26</v>
      </c>
      <c r="F14" s="327" t="s">
        <v>27</v>
      </c>
      <c r="G14" s="327" t="s">
        <v>28</v>
      </c>
      <c r="H14" s="328" t="s">
        <v>29</v>
      </c>
      <c r="I14" s="9" t="s">
        <v>30</v>
      </c>
      <c r="J14" s="333" t="s">
        <v>31</v>
      </c>
    </row>
    <row r="15" spans="1:10">
      <c r="A15" s="308"/>
      <c r="B15" s="322"/>
      <c r="C15" s="10" t="s">
        <v>32</v>
      </c>
      <c r="D15" s="324"/>
      <c r="E15" s="326"/>
      <c r="F15" s="326"/>
      <c r="G15" s="326"/>
      <c r="H15" s="322"/>
      <c r="I15" s="11" t="s">
        <v>33</v>
      </c>
      <c r="J15" s="334"/>
    </row>
    <row r="16" spans="1:10">
      <c r="A16" s="308"/>
      <c r="B16" s="322"/>
      <c r="C16" s="10" t="s">
        <v>34</v>
      </c>
      <c r="D16" s="324"/>
      <c r="E16" s="326"/>
      <c r="F16" s="326"/>
      <c r="G16" s="326"/>
      <c r="H16" s="322"/>
      <c r="I16" s="11" t="s">
        <v>35</v>
      </c>
      <c r="J16" s="334"/>
    </row>
    <row r="17" spans="1:11" ht="15.6">
      <c r="A17" s="308"/>
      <c r="B17" s="322"/>
      <c r="C17" s="10" t="s">
        <v>36</v>
      </c>
      <c r="D17" s="324"/>
      <c r="E17" s="326"/>
      <c r="F17" s="326"/>
      <c r="G17" s="326"/>
      <c r="H17" s="322"/>
      <c r="I17" s="12"/>
      <c r="J17" s="334"/>
    </row>
    <row r="18" spans="1:11" ht="15.6">
      <c r="A18" s="308"/>
      <c r="B18" s="322"/>
      <c r="C18" s="10" t="s">
        <v>37</v>
      </c>
      <c r="D18" s="324"/>
      <c r="E18" s="326"/>
      <c r="F18" s="326"/>
      <c r="G18" s="326"/>
      <c r="H18" s="322"/>
      <c r="I18" s="12"/>
      <c r="J18" s="334"/>
    </row>
    <row r="19" spans="1:11" ht="15.6">
      <c r="A19" s="308"/>
      <c r="B19" s="322"/>
      <c r="C19" s="10" t="s">
        <v>38</v>
      </c>
      <c r="D19" s="324"/>
      <c r="E19" s="326"/>
      <c r="F19" s="326"/>
      <c r="G19" s="326"/>
      <c r="H19" s="322"/>
      <c r="I19" s="12"/>
      <c r="J19" s="334"/>
    </row>
    <row r="20" spans="1:11" ht="15.6">
      <c r="A20" s="308"/>
      <c r="B20" s="322"/>
      <c r="C20" s="10" t="s">
        <v>39</v>
      </c>
      <c r="D20" s="324"/>
      <c r="E20" s="326"/>
      <c r="F20" s="326"/>
      <c r="G20" s="326"/>
      <c r="H20" s="322"/>
      <c r="I20" s="12"/>
      <c r="J20" s="334"/>
    </row>
    <row r="21" spans="1:11" ht="15.6">
      <c r="A21" s="308"/>
      <c r="B21" s="322"/>
      <c r="C21" s="10" t="s">
        <v>40</v>
      </c>
      <c r="D21" s="324"/>
      <c r="E21" s="326"/>
      <c r="F21" s="326"/>
      <c r="G21" s="326"/>
      <c r="H21" s="322"/>
      <c r="I21" s="12"/>
      <c r="J21" s="334"/>
    </row>
    <row r="22" spans="1:11" ht="15.6">
      <c r="A22" s="308"/>
      <c r="B22" s="322"/>
      <c r="C22" s="10" t="s">
        <v>41</v>
      </c>
      <c r="D22" s="324"/>
      <c r="E22" s="326"/>
      <c r="F22" s="326"/>
      <c r="G22" s="326"/>
      <c r="H22" s="322"/>
      <c r="I22" s="12"/>
      <c r="J22" s="334"/>
    </row>
    <row r="23" spans="1:11" ht="15.6">
      <c r="A23" s="308"/>
      <c r="B23" s="322"/>
      <c r="C23" s="10" t="s">
        <v>42</v>
      </c>
      <c r="D23" s="324"/>
      <c r="E23" s="326"/>
      <c r="F23" s="326"/>
      <c r="G23" s="326"/>
      <c r="H23" s="322"/>
      <c r="I23" s="12"/>
      <c r="J23" s="334"/>
    </row>
    <row r="24" spans="1:11" ht="15.6">
      <c r="A24" s="308"/>
      <c r="B24" s="322"/>
      <c r="C24" s="10" t="s">
        <v>43</v>
      </c>
      <c r="D24" s="324"/>
      <c r="E24" s="326"/>
      <c r="F24" s="326"/>
      <c r="G24" s="326"/>
      <c r="H24" s="322"/>
      <c r="I24" s="12"/>
      <c r="J24" s="334"/>
    </row>
    <row r="25" spans="1:11" ht="15.6">
      <c r="A25" s="308"/>
      <c r="B25" s="322"/>
      <c r="C25" s="13" t="s">
        <v>44</v>
      </c>
      <c r="D25" s="324"/>
      <c r="E25" s="326"/>
      <c r="F25" s="326"/>
      <c r="G25" s="326"/>
      <c r="H25" s="322"/>
      <c r="I25" s="14"/>
      <c r="J25" s="334"/>
    </row>
    <row r="27" spans="1:11" s="20" customFormat="1" ht="31.2">
      <c r="A27" s="15"/>
      <c r="B27" s="16"/>
      <c r="C27" s="16" t="s">
        <v>45</v>
      </c>
      <c r="D27" s="17" t="s">
        <v>46</v>
      </c>
      <c r="E27" s="17" t="s">
        <v>47</v>
      </c>
      <c r="F27" s="18" t="s">
        <v>48</v>
      </c>
      <c r="G27" s="18" t="s">
        <v>49</v>
      </c>
      <c r="H27" s="18" t="s">
        <v>50</v>
      </c>
      <c r="I27" s="18" t="s">
        <v>51</v>
      </c>
      <c r="J27" s="18" t="s">
        <v>52</v>
      </c>
      <c r="K27" s="19"/>
    </row>
    <row r="28" spans="1:11">
      <c r="B28" s="310" t="s">
        <v>53</v>
      </c>
      <c r="C28" s="21" t="s">
        <v>54</v>
      </c>
      <c r="D28" s="21" t="s">
        <v>55</v>
      </c>
      <c r="E28" s="21"/>
      <c r="F28" s="21"/>
      <c r="G28" s="21"/>
      <c r="H28" s="21"/>
      <c r="I28" s="22" t="s">
        <v>56</v>
      </c>
      <c r="J28" s="21" t="s">
        <v>57</v>
      </c>
    </row>
    <row r="29" spans="1:11">
      <c r="B29" s="310"/>
      <c r="C29" s="21"/>
      <c r="D29" s="21" t="s">
        <v>58</v>
      </c>
      <c r="E29" s="21" t="s">
        <v>59</v>
      </c>
      <c r="F29" s="21" t="s">
        <v>60</v>
      </c>
      <c r="G29" s="21" t="s">
        <v>61</v>
      </c>
      <c r="H29" s="21"/>
      <c r="I29" s="21">
        <f>'[1]2-文库建库'!I41-'[1]2-文库建库'!I42</f>
        <v>18</v>
      </c>
      <c r="J29" s="21">
        <f>'[1]2-文库建库'!J41-'[1]2-文库建库'!J42</f>
        <v>18</v>
      </c>
    </row>
    <row r="30" spans="1:11" ht="28.8">
      <c r="B30" s="310"/>
      <c r="C30" s="21"/>
      <c r="D30" s="21"/>
      <c r="E30" s="21" t="s">
        <v>62</v>
      </c>
      <c r="F30" s="21" t="s">
        <v>63</v>
      </c>
      <c r="G30" s="23" t="s">
        <v>64</v>
      </c>
      <c r="H30" s="21" t="s">
        <v>65</v>
      </c>
      <c r="I30" s="21" t="s">
        <v>66</v>
      </c>
      <c r="J30" s="21" t="s">
        <v>66</v>
      </c>
    </row>
    <row r="31" spans="1:11">
      <c r="B31" s="310"/>
      <c r="C31" s="21"/>
      <c r="D31" s="24" t="s">
        <v>67</v>
      </c>
      <c r="E31" s="21"/>
      <c r="F31" s="21"/>
      <c r="G31" s="21"/>
      <c r="H31" s="21"/>
      <c r="I31" s="21"/>
      <c r="J31" s="21"/>
    </row>
    <row r="32" spans="1:11" ht="43.2">
      <c r="B32" s="310"/>
      <c r="C32" s="24" t="s">
        <v>68</v>
      </c>
      <c r="D32" s="24" t="s">
        <v>69</v>
      </c>
      <c r="E32" s="21"/>
      <c r="F32" s="21"/>
      <c r="G32" s="21"/>
      <c r="H32" s="21"/>
      <c r="I32" s="21"/>
      <c r="J32" s="21"/>
    </row>
    <row r="33" spans="1:10" ht="28.8">
      <c r="B33" s="21"/>
      <c r="C33" s="24" t="s">
        <v>70</v>
      </c>
      <c r="D33" s="24" t="s">
        <v>71</v>
      </c>
      <c r="E33" s="21"/>
      <c r="F33" s="21"/>
      <c r="G33" s="21"/>
      <c r="H33" s="21"/>
      <c r="I33" s="21"/>
      <c r="J33" s="21"/>
    </row>
    <row r="34" spans="1:10" ht="78">
      <c r="B34" s="21"/>
      <c r="C34" s="335" t="s">
        <v>72</v>
      </c>
      <c r="D34" s="336" t="s">
        <v>73</v>
      </c>
      <c r="E34" s="25" t="s">
        <v>74</v>
      </c>
      <c r="F34" s="23" t="s">
        <v>75</v>
      </c>
      <c r="G34" s="23" t="s">
        <v>76</v>
      </c>
      <c r="H34" s="26" t="s">
        <v>77</v>
      </c>
      <c r="I34" s="21" t="s">
        <v>78</v>
      </c>
      <c r="J34" s="21" t="s">
        <v>78</v>
      </c>
    </row>
    <row r="35" spans="1:10" ht="109.2">
      <c r="B35" s="21"/>
      <c r="C35" s="335"/>
      <c r="D35" s="336"/>
      <c r="E35" s="27" t="s">
        <v>79</v>
      </c>
      <c r="F35" s="23" t="s">
        <v>80</v>
      </c>
      <c r="G35" s="23" t="s">
        <v>81</v>
      </c>
      <c r="H35" s="26" t="s">
        <v>77</v>
      </c>
      <c r="I35" s="21" t="s">
        <v>82</v>
      </c>
      <c r="J35" s="21" t="s">
        <v>82</v>
      </c>
    </row>
    <row r="36" spans="1:10" ht="34.799999999999997">
      <c r="B36" s="21"/>
      <c r="C36" s="335"/>
      <c r="D36" s="336"/>
      <c r="E36" s="27" t="s">
        <v>83</v>
      </c>
      <c r="F36" s="26" t="s">
        <v>84</v>
      </c>
      <c r="G36" s="26" t="s">
        <v>85</v>
      </c>
      <c r="H36" s="21"/>
      <c r="I36" s="21">
        <v>16.7</v>
      </c>
      <c r="J36" s="21">
        <v>15.9</v>
      </c>
    </row>
    <row r="37" spans="1:10" ht="17.399999999999999">
      <c r="B37" s="21"/>
      <c r="C37" s="335"/>
      <c r="D37" s="336"/>
      <c r="E37" s="27" t="s">
        <v>86</v>
      </c>
      <c r="F37" s="26" t="s">
        <v>87</v>
      </c>
      <c r="G37" s="26" t="s">
        <v>88</v>
      </c>
      <c r="H37" s="21"/>
      <c r="I37" s="21">
        <v>1</v>
      </c>
      <c r="J37" s="21">
        <v>1</v>
      </c>
    </row>
    <row r="38" spans="1:10" ht="34.799999999999997">
      <c r="B38" s="21"/>
      <c r="C38" s="335"/>
      <c r="D38" s="336"/>
      <c r="E38" s="28" t="s">
        <v>89</v>
      </c>
      <c r="F38" s="26" t="s">
        <v>90</v>
      </c>
      <c r="G38" s="26" t="s">
        <v>91</v>
      </c>
      <c r="H38" s="26" t="s">
        <v>92</v>
      </c>
      <c r="I38" s="21">
        <f>I36*I37</f>
        <v>16.7</v>
      </c>
      <c r="J38" s="21">
        <f>J36*J37</f>
        <v>15.9</v>
      </c>
    </row>
    <row r="39" spans="1:10" ht="31.2">
      <c r="B39" s="21"/>
      <c r="C39" s="335"/>
      <c r="D39" s="27"/>
      <c r="E39" s="28" t="s">
        <v>93</v>
      </c>
      <c r="F39" s="26" t="s">
        <v>63</v>
      </c>
      <c r="G39" s="26"/>
      <c r="H39" s="21" t="s">
        <v>94</v>
      </c>
      <c r="I39" s="21" t="s">
        <v>95</v>
      </c>
      <c r="J39" s="21" t="s">
        <v>95</v>
      </c>
    </row>
    <row r="40" spans="1:10" ht="31.2">
      <c r="B40" s="21"/>
      <c r="C40" s="335"/>
      <c r="D40" s="337" t="s">
        <v>96</v>
      </c>
      <c r="E40" s="28" t="s">
        <v>97</v>
      </c>
      <c r="F40" s="26" t="s">
        <v>98</v>
      </c>
      <c r="G40" s="23" t="s">
        <v>99</v>
      </c>
      <c r="H40" s="21" t="s">
        <v>65</v>
      </c>
      <c r="I40" s="21">
        <f>I29*I38</f>
        <v>300.59999999999997</v>
      </c>
      <c r="J40" s="21">
        <f>J29*J38</f>
        <v>286.2</v>
      </c>
    </row>
    <row r="41" spans="1:10" ht="31.2">
      <c r="B41" s="21"/>
      <c r="C41" s="335"/>
      <c r="D41" s="337"/>
      <c r="E41" s="28" t="s">
        <v>93</v>
      </c>
      <c r="F41" s="26" t="s">
        <v>100</v>
      </c>
      <c r="G41" s="26"/>
      <c r="H41" s="23" t="s">
        <v>101</v>
      </c>
      <c r="I41" s="21" t="s">
        <v>95</v>
      </c>
      <c r="J41" s="21" t="s">
        <v>95</v>
      </c>
    </row>
    <row r="42" spans="1:10" s="31" customFormat="1" ht="46.8">
      <c r="A42" s="29"/>
      <c r="B42" s="317" t="s">
        <v>102</v>
      </c>
      <c r="C42" s="30" t="s">
        <v>103</v>
      </c>
      <c r="D42" s="26" t="s">
        <v>104</v>
      </c>
      <c r="E42" s="26" t="s">
        <v>105</v>
      </c>
      <c r="F42" s="26" t="s">
        <v>63</v>
      </c>
      <c r="G42" s="26" t="s">
        <v>106</v>
      </c>
      <c r="H42" s="26" t="s">
        <v>107</v>
      </c>
      <c r="I42" s="26" t="s">
        <v>108</v>
      </c>
      <c r="J42" s="26" t="s">
        <v>108</v>
      </c>
    </row>
    <row r="43" spans="1:10" s="31" customFormat="1" ht="46.8">
      <c r="A43" s="29"/>
      <c r="B43" s="317"/>
      <c r="C43" s="26" t="s">
        <v>109</v>
      </c>
      <c r="D43" s="26" t="s">
        <v>110</v>
      </c>
      <c r="E43" s="32" t="s">
        <v>111</v>
      </c>
      <c r="F43" s="33" t="s">
        <v>112</v>
      </c>
      <c r="G43" s="26"/>
      <c r="H43" s="26" t="s">
        <v>113</v>
      </c>
      <c r="I43" s="26">
        <f>'[1]3-客户自建文库检测SOP'!I29</f>
        <v>18</v>
      </c>
      <c r="J43" s="26">
        <f>J29</f>
        <v>18</v>
      </c>
    </row>
    <row r="44" spans="1:10" s="31" customFormat="1" ht="28.8">
      <c r="A44" s="29"/>
      <c r="B44" s="317"/>
      <c r="C44" s="30"/>
      <c r="D44" s="26"/>
      <c r="E44" s="32" t="s">
        <v>114</v>
      </c>
      <c r="F44" s="33" t="s">
        <v>115</v>
      </c>
      <c r="G44" s="34" t="s">
        <v>116</v>
      </c>
      <c r="H44" s="26"/>
      <c r="I44" s="26">
        <f>I38*I43/10-I43</f>
        <v>12.059999999999995</v>
      </c>
      <c r="J44" s="26">
        <f>J38*J43/10-J43</f>
        <v>10.619999999999997</v>
      </c>
    </row>
    <row r="45" spans="1:10" s="31" customFormat="1" ht="31.2">
      <c r="A45" s="29"/>
      <c r="B45" s="317"/>
      <c r="C45" s="26" t="s">
        <v>117</v>
      </c>
      <c r="D45" s="26" t="s">
        <v>118</v>
      </c>
      <c r="E45" s="26"/>
      <c r="F45" s="26"/>
      <c r="G45" s="26"/>
      <c r="H45" s="26"/>
      <c r="I45" s="30"/>
      <c r="J45" s="39"/>
    </row>
    <row r="46" spans="1:10" s="31" customFormat="1" ht="46.8">
      <c r="A46" s="29"/>
      <c r="B46" s="317"/>
      <c r="C46" s="30" t="s">
        <v>119</v>
      </c>
      <c r="D46" s="26" t="s">
        <v>104</v>
      </c>
      <c r="E46" s="26" t="s">
        <v>105</v>
      </c>
      <c r="F46" s="26" t="s">
        <v>120</v>
      </c>
      <c r="G46" s="26" t="s">
        <v>106</v>
      </c>
      <c r="H46" s="26" t="s">
        <v>107</v>
      </c>
      <c r="I46" s="26" t="s">
        <v>108</v>
      </c>
      <c r="J46" s="26" t="s">
        <v>108</v>
      </c>
    </row>
    <row r="47" spans="1:10" s="31" customFormat="1" ht="46.8">
      <c r="A47" s="29"/>
      <c r="B47" s="317"/>
      <c r="C47" s="26" t="s">
        <v>121</v>
      </c>
      <c r="D47" s="26" t="s">
        <v>122</v>
      </c>
      <c r="E47" s="36" t="s">
        <v>111</v>
      </c>
      <c r="F47" s="26" t="s">
        <v>123</v>
      </c>
      <c r="G47" s="26"/>
      <c r="H47" s="26"/>
      <c r="I47" s="30">
        <v>1</v>
      </c>
      <c r="J47" s="39">
        <v>1</v>
      </c>
    </row>
    <row r="48" spans="1:10" s="31" customFormat="1" ht="31.2">
      <c r="A48" s="29"/>
      <c r="B48" s="317"/>
      <c r="C48" s="30"/>
      <c r="D48" s="26"/>
      <c r="E48" s="36" t="s">
        <v>114</v>
      </c>
      <c r="F48" s="26" t="s">
        <v>115</v>
      </c>
      <c r="G48" s="26" t="s">
        <v>124</v>
      </c>
      <c r="H48" s="26"/>
      <c r="I48" s="30">
        <f>I38*I47/10-I47</f>
        <v>0.66999999999999993</v>
      </c>
      <c r="J48" s="30">
        <f>J38*J47/10-J47</f>
        <v>0.59000000000000008</v>
      </c>
    </row>
    <row r="49" spans="1:11" s="31" customFormat="1" ht="31.2">
      <c r="A49" s="29"/>
      <c r="B49" s="317"/>
      <c r="C49" s="26" t="s">
        <v>117</v>
      </c>
      <c r="D49" s="26" t="s">
        <v>118</v>
      </c>
      <c r="E49" s="36"/>
      <c r="F49" s="26"/>
      <c r="G49" s="26"/>
      <c r="H49" s="26"/>
      <c r="I49" s="30"/>
      <c r="J49" s="39"/>
    </row>
    <row r="50" spans="1:11" s="31" customFormat="1" ht="15.6">
      <c r="A50" s="29"/>
      <c r="B50" s="317"/>
      <c r="C50" s="30"/>
      <c r="D50" s="26"/>
      <c r="E50" s="36"/>
      <c r="F50" s="26"/>
      <c r="G50" s="26"/>
      <c r="H50" s="26"/>
      <c r="I50" s="30"/>
      <c r="J50" s="39"/>
    </row>
    <row r="51" spans="1:11" s="31" customFormat="1" ht="46.8">
      <c r="A51" s="35"/>
      <c r="B51" s="339" t="s">
        <v>125</v>
      </c>
      <c r="C51" s="339" t="s">
        <v>126</v>
      </c>
      <c r="D51" s="336" t="s">
        <v>127</v>
      </c>
      <c r="E51" s="38" t="s">
        <v>128</v>
      </c>
      <c r="F51" s="39" t="s">
        <v>90</v>
      </c>
      <c r="G51" s="39" t="s">
        <v>129</v>
      </c>
      <c r="H51" s="340" t="s">
        <v>130</v>
      </c>
      <c r="I51" s="39">
        <f>10/10</f>
        <v>1</v>
      </c>
      <c r="J51" s="39">
        <f>10/10</f>
        <v>1</v>
      </c>
      <c r="K51" s="31" t="s">
        <v>131</v>
      </c>
    </row>
    <row r="52" spans="1:11" s="31" customFormat="1" ht="17.399999999999999">
      <c r="A52" s="40"/>
      <c r="B52" s="339"/>
      <c r="C52" s="339"/>
      <c r="D52" s="336"/>
      <c r="E52" s="28" t="s">
        <v>132</v>
      </c>
      <c r="F52" s="39" t="s">
        <v>90</v>
      </c>
      <c r="G52" s="39" t="s">
        <v>133</v>
      </c>
      <c r="H52" s="340"/>
      <c r="I52" s="37"/>
      <c r="J52" s="37"/>
    </row>
    <row r="53" spans="1:11" s="31" customFormat="1" ht="34.799999999999997">
      <c r="A53" s="41"/>
      <c r="B53" s="339"/>
      <c r="C53" s="339"/>
      <c r="D53" s="336"/>
      <c r="E53" s="27" t="s">
        <v>134</v>
      </c>
      <c r="F53" s="39" t="s">
        <v>135</v>
      </c>
      <c r="G53" s="39" t="s">
        <v>136</v>
      </c>
      <c r="H53" s="39" t="s">
        <v>137</v>
      </c>
      <c r="I53" s="218" t="s">
        <v>138</v>
      </c>
      <c r="J53" s="37" t="s">
        <v>138</v>
      </c>
    </row>
    <row r="54" spans="1:11" s="31" customFormat="1" ht="31.2">
      <c r="A54" s="29"/>
      <c r="B54" s="339"/>
      <c r="C54" s="339"/>
      <c r="D54" s="336"/>
      <c r="E54" s="39" t="s">
        <v>139</v>
      </c>
      <c r="F54" s="39" t="s">
        <v>140</v>
      </c>
      <c r="G54" s="39" t="s">
        <v>141</v>
      </c>
      <c r="H54" s="39" t="s">
        <v>142</v>
      </c>
      <c r="I54" s="30" t="s">
        <v>143</v>
      </c>
      <c r="J54" s="39" t="s">
        <v>143</v>
      </c>
    </row>
    <row r="55" spans="1:11" s="31" customFormat="1" ht="31.2">
      <c r="A55" s="29"/>
      <c r="B55" s="39"/>
      <c r="C55" s="39" t="s">
        <v>144</v>
      </c>
      <c r="D55" s="39" t="s">
        <v>145</v>
      </c>
      <c r="E55" s="39"/>
      <c r="F55" s="39"/>
      <c r="G55" s="39"/>
      <c r="H55" s="39"/>
      <c r="I55" s="30"/>
      <c r="J55" s="39"/>
    </row>
    <row r="56" spans="1:11" s="31" customFormat="1" ht="31.2">
      <c r="A56" s="29"/>
      <c r="B56" s="341"/>
      <c r="C56" s="26" t="s">
        <v>146</v>
      </c>
      <c r="D56" s="26"/>
      <c r="E56" s="38" t="s">
        <v>147</v>
      </c>
      <c r="F56" s="39" t="s">
        <v>87</v>
      </c>
      <c r="G56" s="39" t="s">
        <v>148</v>
      </c>
      <c r="H56" s="39"/>
      <c r="I56" s="30">
        <v>5</v>
      </c>
      <c r="J56" s="39">
        <v>6</v>
      </c>
    </row>
    <row r="57" spans="1:11" s="31" customFormat="1" ht="140.4">
      <c r="A57" s="29"/>
      <c r="B57" s="341"/>
      <c r="C57" s="26"/>
      <c r="D57" s="26"/>
      <c r="E57" s="38" t="s">
        <v>149</v>
      </c>
      <c r="F57" s="39"/>
      <c r="G57" s="39" t="s">
        <v>150</v>
      </c>
      <c r="H57" s="39" t="s">
        <v>151</v>
      </c>
      <c r="I57" s="30" t="s">
        <v>152</v>
      </c>
      <c r="J57" s="39" t="s">
        <v>152</v>
      </c>
    </row>
    <row r="58" spans="1:11" s="44" customFormat="1" ht="31.2">
      <c r="A58" s="42"/>
      <c r="B58" s="341"/>
      <c r="C58" s="219" t="s">
        <v>153</v>
      </c>
      <c r="D58" s="220" t="s">
        <v>154</v>
      </c>
      <c r="E58" s="221" t="s">
        <v>155</v>
      </c>
      <c r="F58" s="43" t="s">
        <v>87</v>
      </c>
      <c r="G58" s="43" t="s">
        <v>123</v>
      </c>
      <c r="H58" s="43" t="s">
        <v>156</v>
      </c>
      <c r="I58" s="222">
        <v>1</v>
      </c>
      <c r="J58" s="43">
        <v>1</v>
      </c>
    </row>
    <row r="59" spans="1:11" s="31" customFormat="1" ht="31.2">
      <c r="A59" s="29"/>
      <c r="B59" s="341"/>
      <c r="C59" s="219"/>
      <c r="D59" s="45"/>
      <c r="E59" s="45" t="s">
        <v>157</v>
      </c>
      <c r="F59" s="39" t="s">
        <v>158</v>
      </c>
      <c r="G59" s="26" t="s">
        <v>159</v>
      </c>
      <c r="H59" s="26" t="s">
        <v>160</v>
      </c>
      <c r="I59" s="26" t="s">
        <v>161</v>
      </c>
      <c r="J59" s="26" t="s">
        <v>161</v>
      </c>
    </row>
    <row r="60" spans="1:11" s="31" customFormat="1" ht="46.8">
      <c r="A60" s="29"/>
      <c r="B60" s="341"/>
      <c r="C60" s="219"/>
      <c r="D60" s="45"/>
      <c r="E60" s="45" t="s">
        <v>162</v>
      </c>
      <c r="F60" s="39" t="s">
        <v>163</v>
      </c>
      <c r="G60" s="26" t="s">
        <v>164</v>
      </c>
      <c r="H60" s="46"/>
      <c r="I60" s="26" t="s">
        <v>164</v>
      </c>
      <c r="J60" s="26" t="s">
        <v>164</v>
      </c>
    </row>
    <row r="61" spans="1:11" s="31" customFormat="1" ht="31.2">
      <c r="A61" s="29"/>
      <c r="B61" s="341"/>
      <c r="C61" s="219"/>
      <c r="D61" s="219" t="s">
        <v>165</v>
      </c>
      <c r="E61" s="38" t="s">
        <v>166</v>
      </c>
      <c r="F61" s="26" t="s">
        <v>167</v>
      </c>
      <c r="G61" s="26"/>
      <c r="H61" s="46" t="s">
        <v>168</v>
      </c>
      <c r="I61" s="26"/>
      <c r="J61" s="46"/>
    </row>
    <row r="62" spans="1:11" s="216" customFormat="1">
      <c r="B62" s="47" t="s">
        <v>169</v>
      </c>
      <c r="C62" s="47" t="s">
        <v>170</v>
      </c>
      <c r="D62" s="48"/>
      <c r="E62" s="47"/>
      <c r="F62" s="47"/>
      <c r="G62" s="47"/>
      <c r="H62" s="47"/>
      <c r="I62" s="47"/>
      <c r="J62" s="47"/>
    </row>
    <row r="63" spans="1:11" s="216" customFormat="1">
      <c r="B63" s="47" t="s">
        <v>171</v>
      </c>
      <c r="C63" s="47" t="s">
        <v>172</v>
      </c>
      <c r="D63" s="48"/>
      <c r="E63" s="47"/>
      <c r="F63" s="47"/>
      <c r="G63" s="47"/>
      <c r="H63" s="47"/>
      <c r="I63" s="47"/>
      <c r="J63" s="47"/>
    </row>
    <row r="64" spans="1:11" s="217" customFormat="1" ht="34.799999999999997">
      <c r="A64" s="41"/>
      <c r="B64" s="27"/>
      <c r="C64" s="28" t="s">
        <v>173</v>
      </c>
      <c r="D64" s="28" t="s">
        <v>174</v>
      </c>
      <c r="E64" s="27"/>
      <c r="F64" s="26"/>
      <c r="G64" s="26"/>
      <c r="H64" s="26"/>
      <c r="I64" s="215"/>
      <c r="J64" s="26"/>
    </row>
    <row r="65" spans="1:10" s="217" customFormat="1" ht="52.2">
      <c r="A65" s="41"/>
      <c r="B65" s="27" t="s">
        <v>175</v>
      </c>
      <c r="C65" s="27" t="s">
        <v>176</v>
      </c>
      <c r="D65" s="27"/>
      <c r="E65" s="27"/>
      <c r="F65" s="26"/>
      <c r="G65" s="26"/>
      <c r="H65" s="26"/>
      <c r="I65" s="215"/>
      <c r="J65" s="26"/>
    </row>
    <row r="66" spans="1:10" s="216" customFormat="1">
      <c r="B66" s="338" t="s">
        <v>177</v>
      </c>
      <c r="C66" s="47" t="s">
        <v>178</v>
      </c>
      <c r="D66" s="49" t="s">
        <v>179</v>
      </c>
      <c r="E66" s="47" t="s">
        <v>180</v>
      </c>
      <c r="F66" s="47" t="s">
        <v>115</v>
      </c>
      <c r="G66" s="47" t="s">
        <v>181</v>
      </c>
      <c r="H66" s="47" t="s">
        <v>182</v>
      </c>
      <c r="I66" s="47"/>
      <c r="J66" s="47"/>
    </row>
    <row r="67" spans="1:10" s="216" customFormat="1">
      <c r="B67" s="338"/>
      <c r="C67" s="47" t="s">
        <v>183</v>
      </c>
      <c r="D67" s="48" t="s">
        <v>184</v>
      </c>
      <c r="E67" s="50" t="s">
        <v>185</v>
      </c>
      <c r="F67" s="47" t="s">
        <v>115</v>
      </c>
      <c r="G67" s="47" t="s">
        <v>186</v>
      </c>
      <c r="H67" s="47"/>
      <c r="I67" s="47">
        <f>200/I38</f>
        <v>11.976047904191617</v>
      </c>
      <c r="J67" s="47">
        <f>200/J38</f>
        <v>12.578616352201257</v>
      </c>
    </row>
    <row r="68" spans="1:10" s="216" customFormat="1">
      <c r="B68" s="338"/>
      <c r="C68" s="47"/>
      <c r="D68" s="48"/>
      <c r="E68" s="50" t="s">
        <v>187</v>
      </c>
      <c r="F68" s="47" t="s">
        <v>115</v>
      </c>
      <c r="G68" s="47" t="s">
        <v>188</v>
      </c>
      <c r="H68" s="47"/>
      <c r="I68" s="47">
        <f>20-I67</f>
        <v>8.023952095808383</v>
      </c>
      <c r="J68" s="47">
        <f>20-J67</f>
        <v>7.4213836477987432</v>
      </c>
    </row>
    <row r="69" spans="1:10" s="216" customFormat="1">
      <c r="B69" s="338"/>
      <c r="C69" s="47" t="s">
        <v>189</v>
      </c>
      <c r="D69" s="48" t="s">
        <v>190</v>
      </c>
      <c r="E69" s="50" t="s">
        <v>191</v>
      </c>
      <c r="F69" s="47" t="s">
        <v>192</v>
      </c>
      <c r="G69" s="47"/>
      <c r="H69" s="47"/>
      <c r="I69" s="47" t="s">
        <v>193</v>
      </c>
      <c r="J69" s="47" t="s">
        <v>193</v>
      </c>
    </row>
    <row r="70" spans="1:10" s="216" customFormat="1">
      <c r="B70" s="338"/>
      <c r="C70" s="47" t="s">
        <v>194</v>
      </c>
      <c r="D70" s="48" t="s">
        <v>195</v>
      </c>
      <c r="E70" s="50"/>
      <c r="F70" s="47"/>
      <c r="G70" s="47"/>
      <c r="H70" s="47"/>
      <c r="I70" s="47" t="s">
        <v>196</v>
      </c>
      <c r="J70" s="47" t="s">
        <v>197</v>
      </c>
    </row>
    <row r="71" spans="1:10" s="216" customFormat="1">
      <c r="B71" s="338"/>
      <c r="C71" s="47" t="s">
        <v>198</v>
      </c>
      <c r="D71" s="48"/>
      <c r="E71" s="50"/>
      <c r="F71" s="47"/>
      <c r="G71" s="47"/>
      <c r="H71" s="47"/>
      <c r="I71" s="47"/>
      <c r="J71" s="47"/>
    </row>
    <row r="72" spans="1:10" s="216" customFormat="1">
      <c r="B72" s="338" t="s">
        <v>199</v>
      </c>
      <c r="C72" s="47" t="s">
        <v>200</v>
      </c>
      <c r="D72" s="48" t="s">
        <v>201</v>
      </c>
      <c r="E72" s="47" t="s">
        <v>202</v>
      </c>
      <c r="F72" s="47" t="s">
        <v>192</v>
      </c>
      <c r="G72" s="47" t="s">
        <v>203</v>
      </c>
      <c r="H72" s="47"/>
      <c r="I72" s="47"/>
      <c r="J72" s="47"/>
    </row>
    <row r="73" spans="1:10" s="216" customFormat="1">
      <c r="B73" s="338"/>
      <c r="C73" s="47" t="s">
        <v>204</v>
      </c>
      <c r="D73" s="48"/>
      <c r="E73" s="47"/>
      <c r="F73" s="47"/>
      <c r="G73" s="47"/>
      <c r="H73" s="47"/>
      <c r="I73" s="47" t="s">
        <v>205</v>
      </c>
      <c r="J73" s="47" t="s">
        <v>206</v>
      </c>
    </row>
  </sheetData>
  <mergeCells count="43">
    <mergeCell ref="B72:B73"/>
    <mergeCell ref="B51:B54"/>
    <mergeCell ref="C51:C54"/>
    <mergeCell ref="D51:D54"/>
    <mergeCell ref="H51:H52"/>
    <mergeCell ref="B56:B61"/>
    <mergeCell ref="B66:B71"/>
    <mergeCell ref="J14:J25"/>
    <mergeCell ref="B28:B32"/>
    <mergeCell ref="C34:C41"/>
    <mergeCell ref="D34:D38"/>
    <mergeCell ref="D40:D41"/>
    <mergeCell ref="B42:B50"/>
    <mergeCell ref="C13:D13"/>
    <mergeCell ref="E13:G13"/>
    <mergeCell ref="H13:J13"/>
    <mergeCell ref="A14:A25"/>
    <mergeCell ref="B14:B25"/>
    <mergeCell ref="D14:D25"/>
    <mergeCell ref="E14:E25"/>
    <mergeCell ref="F14:F25"/>
    <mergeCell ref="G14:G25"/>
    <mergeCell ref="H14:H25"/>
    <mergeCell ref="A11:A13"/>
    <mergeCell ref="C11:E11"/>
    <mergeCell ref="F11:H11"/>
    <mergeCell ref="I11:J11"/>
    <mergeCell ref="D12:J12"/>
    <mergeCell ref="B1:J1"/>
    <mergeCell ref="A2:J2"/>
    <mergeCell ref="A3:A10"/>
    <mergeCell ref="B3:B4"/>
    <mergeCell ref="C3:J4"/>
    <mergeCell ref="C5:J5"/>
    <mergeCell ref="B6:B7"/>
    <mergeCell ref="D6:H6"/>
    <mergeCell ref="I6:J6"/>
    <mergeCell ref="D7:J7"/>
    <mergeCell ref="B8:B10"/>
    <mergeCell ref="D8:J8"/>
    <mergeCell ref="D9:H9"/>
    <mergeCell ref="I9:J9"/>
    <mergeCell ref="D10:J10"/>
  </mergeCells>
  <phoneticPr fontId="4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RNA样品检测SOP</vt:lpstr>
      <vt:lpstr>DNA样品检测SOP</vt:lpstr>
      <vt:lpstr>ChIPDNA样品检测SOP</vt:lpstr>
      <vt:lpstr>文库检测SOP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2017-08-23T17:42:33Z</dcterms:modified>
</cp:coreProperties>
</file>