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noah\Downloads\"/>
    </mc:Choice>
  </mc:AlternateContent>
  <xr:revisionPtr revIDLastSave="0" documentId="8_{EE969001-FC44-45DF-B100-574345D68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alysis " sheetId="3" r:id="rId1"/>
  </sheets>
  <definedNames>
    <definedName name="cluster">#REF!</definedName>
    <definedName name="solver_adj" localSheetId="0" hidden="1">'Analysis '!$A$6:$A$8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'Analysis '!$A$6:$A$8</definedName>
    <definedName name="solver_lhs2" localSheetId="0" hidden="1">'Analysis '!$A$6:$A$8</definedName>
    <definedName name="solver_lhs3" localSheetId="0" hidden="1">'Analysis '!$A$6:$A$8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'Analysis '!$W$7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21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6" i="3"/>
  <c r="D13" i="3"/>
  <c r="E13" i="3"/>
  <c r="F13" i="3"/>
  <c r="G13" i="3"/>
  <c r="H13" i="3"/>
  <c r="I13" i="3"/>
  <c r="J13" i="3"/>
  <c r="K13" i="3"/>
  <c r="L13" i="3"/>
  <c r="C13" i="3"/>
  <c r="L12" i="3"/>
  <c r="D12" i="3"/>
  <c r="N18" i="3" s="1"/>
  <c r="C6" i="3" s="1"/>
  <c r="E12" i="3"/>
  <c r="O23" i="3" s="1"/>
  <c r="F12" i="3"/>
  <c r="P16" i="3" s="1"/>
  <c r="G12" i="3"/>
  <c r="H12" i="3"/>
  <c r="I12" i="3"/>
  <c r="J12" i="3"/>
  <c r="K12" i="3"/>
  <c r="C12" i="3"/>
  <c r="R33" i="3" l="1"/>
  <c r="P28" i="3"/>
  <c r="Q24" i="3"/>
  <c r="F7" i="3" s="1"/>
  <c r="Q35" i="3"/>
  <c r="N16" i="3"/>
  <c r="R18" i="3"/>
  <c r="G6" i="3" s="1"/>
  <c r="R24" i="3"/>
  <c r="G7" i="3" s="1"/>
  <c r="O16" i="3"/>
  <c r="R16" i="3"/>
  <c r="P33" i="3"/>
  <c r="R30" i="3"/>
  <c r="P30" i="3"/>
  <c r="R21" i="3"/>
  <c r="P20" i="3"/>
  <c r="P18" i="3"/>
  <c r="E6" i="3" s="1"/>
  <c r="Q20" i="3"/>
  <c r="Q21" i="3"/>
  <c r="R28" i="3"/>
  <c r="R17" i="3"/>
  <c r="P21" i="3"/>
  <c r="Q28" i="3"/>
  <c r="P17" i="3"/>
  <c r="Q30" i="3"/>
  <c r="R35" i="3"/>
  <c r="P24" i="3"/>
  <c r="E7" i="3" s="1"/>
  <c r="Q22" i="3"/>
  <c r="Q33" i="3"/>
  <c r="R20" i="3"/>
  <c r="P35" i="3"/>
  <c r="O22" i="3"/>
  <c r="N22" i="3"/>
  <c r="N33" i="3"/>
  <c r="N28" i="3"/>
  <c r="O33" i="3"/>
  <c r="O21" i="3"/>
  <c r="O30" i="3"/>
  <c r="O20" i="3"/>
  <c r="O28" i="3"/>
  <c r="O35" i="3"/>
  <c r="O18" i="3"/>
  <c r="D6" i="3" s="1"/>
  <c r="T16" i="3" s="1"/>
  <c r="O17" i="3"/>
  <c r="O24" i="3"/>
  <c r="D7" i="3" s="1"/>
  <c r="R34" i="3"/>
  <c r="G8" i="3" s="1"/>
  <c r="R22" i="3"/>
  <c r="N34" i="3"/>
  <c r="C8" i="3" s="1"/>
  <c r="N26" i="3"/>
  <c r="N32" i="3"/>
  <c r="N19" i="3"/>
  <c r="R32" i="3"/>
  <c r="R31" i="3"/>
  <c r="R29" i="3"/>
  <c r="R36" i="3"/>
  <c r="R19" i="3"/>
  <c r="R27" i="3"/>
  <c r="R26" i="3"/>
  <c r="R25" i="3"/>
  <c r="R23" i="3"/>
  <c r="Q34" i="3"/>
  <c r="F8" i="3" s="1"/>
  <c r="N29" i="3"/>
  <c r="N17" i="3"/>
  <c r="N21" i="3"/>
  <c r="N35" i="3"/>
  <c r="Q32" i="3"/>
  <c r="Q31" i="3"/>
  <c r="Q29" i="3"/>
  <c r="Q36" i="3"/>
  <c r="Q19" i="3"/>
  <c r="Q27" i="3"/>
  <c r="Q26" i="3"/>
  <c r="Q25" i="3"/>
  <c r="Q23" i="3"/>
  <c r="P34" i="3"/>
  <c r="E8" i="3" s="1"/>
  <c r="N23" i="3"/>
  <c r="N36" i="3"/>
  <c r="N25" i="3"/>
  <c r="N31" i="3"/>
  <c r="N27" i="3"/>
  <c r="P32" i="3"/>
  <c r="P31" i="3"/>
  <c r="P29" i="3"/>
  <c r="P36" i="3"/>
  <c r="P19" i="3"/>
  <c r="P27" i="3"/>
  <c r="P26" i="3"/>
  <c r="P25" i="3"/>
  <c r="P23" i="3"/>
  <c r="O34" i="3"/>
  <c r="D8" i="3" s="1"/>
  <c r="N20" i="3"/>
  <c r="N24" i="3"/>
  <c r="C7" i="3" s="1"/>
  <c r="N30" i="3"/>
  <c r="O32" i="3"/>
  <c r="O31" i="3"/>
  <c r="O29" i="3"/>
  <c r="O36" i="3"/>
  <c r="O19" i="3"/>
  <c r="O27" i="3"/>
  <c r="O26" i="3"/>
  <c r="O25" i="3"/>
  <c r="Q16" i="3"/>
  <c r="Q18" i="3"/>
  <c r="F6" i="3" s="1"/>
  <c r="Q17" i="3"/>
  <c r="P22" i="3"/>
  <c r="U21" i="3" l="1"/>
  <c r="T36" i="3"/>
  <c r="U27" i="3"/>
  <c r="V22" i="3"/>
  <c r="T26" i="3"/>
  <c r="U31" i="3"/>
  <c r="U24" i="3"/>
  <c r="U30" i="3"/>
  <c r="U19" i="3"/>
  <c r="T35" i="3"/>
  <c r="T25" i="3"/>
  <c r="T22" i="3"/>
  <c r="T31" i="3"/>
  <c r="U36" i="3"/>
  <c r="T20" i="3"/>
  <c r="U32" i="3"/>
  <c r="U17" i="3"/>
  <c r="T19" i="3"/>
  <c r="W19" i="3" s="1"/>
  <c r="X19" i="3" s="1"/>
  <c r="T29" i="3"/>
  <c r="W29" i="3" s="1"/>
  <c r="X29" i="3" s="1"/>
  <c r="U35" i="3"/>
  <c r="V24" i="3"/>
  <c r="T21" i="3"/>
  <c r="W21" i="3" s="1"/>
  <c r="X21" i="3" s="1"/>
  <c r="V29" i="3"/>
  <c r="V27" i="3"/>
  <c r="V35" i="3"/>
  <c r="T33" i="3"/>
  <c r="V28" i="3"/>
  <c r="W28" i="3" s="1"/>
  <c r="X28" i="3" s="1"/>
  <c r="V25" i="3"/>
  <c r="V33" i="3"/>
  <c r="T23" i="3"/>
  <c r="W23" i="3" s="1"/>
  <c r="X23" i="3" s="1"/>
  <c r="U22" i="3"/>
  <c r="V31" i="3"/>
  <c r="V21" i="3"/>
  <c r="V32" i="3"/>
  <c r="W32" i="3" s="1"/>
  <c r="X32" i="3" s="1"/>
  <c r="U26" i="3"/>
  <c r="W26" i="3" s="1"/>
  <c r="X26" i="3" s="1"/>
  <c r="U33" i="3"/>
  <c r="T32" i="3"/>
  <c r="U28" i="3"/>
  <c r="V23" i="3"/>
  <c r="V19" i="3"/>
  <c r="U20" i="3"/>
  <c r="W20" i="3" s="1"/>
  <c r="X20" i="3" s="1"/>
  <c r="U29" i="3"/>
  <c r="U18" i="3"/>
  <c r="V17" i="3"/>
  <c r="U23" i="3"/>
  <c r="T24" i="3"/>
  <c r="U16" i="3"/>
  <c r="V30" i="3"/>
  <c r="V36" i="3"/>
  <c r="T18" i="3"/>
  <c r="T34" i="3"/>
  <c r="W34" i="3" s="1"/>
  <c r="X34" i="3" s="1"/>
  <c r="V20" i="3"/>
  <c r="T28" i="3"/>
  <c r="T17" i="3"/>
  <c r="T30" i="3"/>
  <c r="T27" i="3"/>
  <c r="U34" i="3"/>
  <c r="U25" i="3"/>
  <c r="V18" i="3"/>
  <c r="V16" i="3"/>
  <c r="V26" i="3"/>
  <c r="V34" i="3"/>
  <c r="W31" i="3"/>
  <c r="X31" i="3" s="1"/>
  <c r="W30" i="3"/>
  <c r="X30" i="3" s="1"/>
  <c r="W27" i="3"/>
  <c r="X27" i="3" s="1"/>
  <c r="W16" i="3"/>
  <c r="W24" i="3"/>
  <c r="X24" i="3" s="1"/>
  <c r="W36" i="3" l="1"/>
  <c r="X36" i="3" s="1"/>
  <c r="W17" i="3"/>
  <c r="X17" i="3" s="1"/>
  <c r="W25" i="3"/>
  <c r="X25" i="3" s="1"/>
  <c r="W35" i="3"/>
  <c r="X35" i="3" s="1"/>
  <c r="W22" i="3"/>
  <c r="X22" i="3" s="1"/>
  <c r="W33" i="3"/>
  <c r="X33" i="3" s="1"/>
  <c r="W18" i="3"/>
  <c r="X18" i="3" s="1"/>
  <c r="X16" i="3"/>
  <c r="W7" i="3" l="1"/>
</calcChain>
</file>

<file path=xl/sharedStrings.xml><?xml version="1.0" encoding="utf-8"?>
<sst xmlns="http://schemas.openxmlformats.org/spreadsheetml/2006/main" count="88" uniqueCount="48">
  <si>
    <t>Academia</t>
  </si>
  <si>
    <t>For-Profit</t>
  </si>
  <si>
    <t>Government</t>
  </si>
  <si>
    <t>Nonprofit</t>
  </si>
  <si>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</si>
  <si>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</si>
  <si>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</si>
  <si>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</si>
  <si>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</si>
  <si>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</si>
  <si>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</si>
  <si>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</si>
  <si>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</si>
  <si>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</si>
  <si>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</si>
  <si>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</si>
  <si>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</si>
  <si>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</si>
  <si>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</si>
  <si>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</si>
  <si>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</si>
  <si>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</si>
  <si>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</si>
  <si>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</si>
  <si>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</si>
  <si>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Sector Ten Years After Graduation (N=1,240)</t>
  </si>
  <si>
    <t>N</t>
  </si>
  <si>
    <t>%</t>
  </si>
  <si>
    <t>ID</t>
  </si>
  <si>
    <t xml:space="preserve"> %</t>
  </si>
  <si>
    <t xml:space="preserve">  %</t>
  </si>
  <si>
    <t>Not found</t>
  </si>
  <si>
    <t>Average</t>
  </si>
  <si>
    <t>Standard Dev</t>
  </si>
  <si>
    <t>aca-z</t>
  </si>
  <si>
    <t>for-prof-z</t>
  </si>
  <si>
    <t>gov-z</t>
  </si>
  <si>
    <t>non-prof-z</t>
  </si>
  <si>
    <t>not-found-z</t>
  </si>
  <si>
    <t xml:space="preserve">Cluster Number </t>
  </si>
  <si>
    <t xml:space="preserve">Name </t>
  </si>
  <si>
    <t xml:space="preserve">Cluster 1 </t>
  </si>
  <si>
    <t xml:space="preserve">Cluster 2 </t>
  </si>
  <si>
    <t>Cluster 3</t>
  </si>
  <si>
    <t>Min Distance</t>
  </si>
  <si>
    <t xml:space="preserve">Cluster </t>
  </si>
  <si>
    <t>Sum of Min Distance</t>
  </si>
  <si>
    <t xml:space="preserve">PhD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</si>
</sst>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B36"/>
  <sheetViews>
    <sheetView tabSelected="1" topLeftCell="H1" zoomScale="90" zoomScaleNormal="90" workbookViewId="0">
      <selection activeCell="Y14" sqref="Y14"/>
    </sheetView>
  </sheetViews>
  <sheetFormatPr defaultColWidth="11.19921875" defaultRowHeight="15.6" x14ac:dyDescent="0.3"/>
  <cols>
    <col min="1" max="1" width="14.69921875" customWidth="1"/>
    <col min="2" max="2" width="45" customWidth="1"/>
    <col min="3" max="4" width="11.5" customWidth="1"/>
    <col min="5" max="6" width="8.796875" customWidth="1"/>
    <col min="7" max="8" width="11.3984375" customWidth="1"/>
    <col min="9" max="10" width="9.09765625" customWidth="1"/>
    <col min="11" max="11" width="10.296875" customWidth="1"/>
    <col min="12" max="23" width="11.19921875" customWidth="1"/>
    <col min="27" max="27" width="41.796875" customWidth="1"/>
    <col min="28" max="28" width="8.59765625" customWidth="1"/>
  </cols>
  <sheetData>
    <row r="4" spans="1:28" x14ac:dyDescent="0.3">
      <c r="C4" s="11" t="s">
        <v>27</v>
      </c>
      <c r="D4" s="11"/>
      <c r="E4" s="11"/>
      <c r="F4" s="11"/>
      <c r="G4" s="11"/>
    </row>
    <row r="5" spans="1:28" x14ac:dyDescent="0.3">
      <c r="A5" t="s">
        <v>39</v>
      </c>
      <c r="B5" t="s">
        <v>40</v>
      </c>
      <c r="C5" s="12" t="s">
        <v>34</v>
      </c>
      <c r="D5" s="12" t="s">
        <v>35</v>
      </c>
      <c r="E5" s="12" t="s">
        <v>36</v>
      </c>
      <c r="F5" s="12" t="s">
        <v>37</v>
      </c>
      <c r="G5" s="12" t="s">
        <v>38</v>
      </c>
    </row>
    <row r="6" spans="1:28" x14ac:dyDescent="0.3">
      <c r="A6">
        <v>9</v>
      </c>
      <c r="B6" t="str">
        <f>VLOOKUP(A6, A16:R36, 2, FALSE)</f>
        <v>Cellular and Molecular Physiology</v>
      </c>
      <c r="C6">
        <f>VLOOKUP($A6, $A$16:$R$36, 14, FALSE)</f>
        <v>0.1933000871130103</v>
      </c>
      <c r="D6">
        <f>VLOOKUP($A6, $A$16:$R$36, 15, FALSE)</f>
        <v>-1.1061917383292468</v>
      </c>
      <c r="E6">
        <f>VLOOKUP($A6, $A$16:$R$36, 16, FALSE)</f>
        <v>-0.79269236243258046</v>
      </c>
      <c r="F6">
        <f>VLOOKUP($A6, $A$16:$R$36, 17, FALSE)</f>
        <v>-0.96849630931728781</v>
      </c>
      <c r="G6">
        <f>VLOOKUP($A6, $A$16:$R$36, 18, FALSE)</f>
        <v>-1.3521679662509476</v>
      </c>
      <c r="W6" t="s">
        <v>46</v>
      </c>
    </row>
    <row r="7" spans="1:28" x14ac:dyDescent="0.3">
      <c r="A7">
        <v>5</v>
      </c>
      <c r="B7" t="str">
        <f>VLOOKUP(A7, A17:R37, 2, FALSE)</f>
        <v>Biophysics &amp; Program in Molecular Biophysics</v>
      </c>
      <c r="C7">
        <f t="shared" ref="C7:C8" si="0">VLOOKUP($A7, $A$16:$R$36, 14, FALSE)</f>
        <v>0.4700706663884569</v>
      </c>
      <c r="D7">
        <f t="shared" ref="D7:D8" si="1">VLOOKUP($A7, $A$16:$R$36, 15, FALSE)</f>
        <v>-0.18069267438844272</v>
      </c>
      <c r="E7">
        <f t="shared" ref="E7:E8" si="2">VLOOKUP($A7, $A$16:$R$36, 16, FALSE)</f>
        <v>-1.50131129248595E-2</v>
      </c>
      <c r="F7">
        <f t="shared" ref="F7:F8" si="3">VLOOKUP($A7, $A$16:$R$36, 17, FALSE)</f>
        <v>-0.1862492902533246</v>
      </c>
      <c r="G7">
        <f t="shared" ref="G7:G8" si="4">VLOOKUP($A7, $A$16:$R$36, 18, FALSE)</f>
        <v>0.38633370464312788</v>
      </c>
      <c r="W7">
        <f>SUM(W16:W36)</f>
        <v>62.936314751133423</v>
      </c>
    </row>
    <row r="8" spans="1:28" x14ac:dyDescent="0.3">
      <c r="A8">
        <v>2</v>
      </c>
      <c r="B8" t="str">
        <f>VLOOKUP(A8, A16:L36, 2, FALSE)</f>
        <v>Biochemistry, Cellular and Molecular Biology</v>
      </c>
      <c r="C8">
        <f t="shared" si="0"/>
        <v>0.28555694687149252</v>
      </c>
      <c r="D8">
        <f t="shared" si="1"/>
        <v>1.5777555470990849</v>
      </c>
      <c r="E8">
        <f t="shared" si="2"/>
        <v>0.99386807562569746</v>
      </c>
      <c r="F8">
        <f t="shared" si="3"/>
        <v>1.5738065026405925</v>
      </c>
      <c r="G8">
        <f>VLOOKUP($A8, $A$16:$R$36, 18, FALSE)</f>
        <v>0.38633370464312788</v>
      </c>
    </row>
    <row r="10" spans="1:28" s="13" customFormat="1" ht="16.2" thickBot="1" x14ac:dyDescent="0.35"/>
    <row r="11" spans="1:28" ht="16.2" thickTop="1" x14ac:dyDescent="0.3">
      <c r="B11" t="s">
        <v>25</v>
      </c>
      <c r="C11" s="1" t="s">
        <v>0</v>
      </c>
      <c r="D11" s="1" t="s">
        <v>0</v>
      </c>
      <c r="E11" s="1" t="s">
        <v>1</v>
      </c>
      <c r="F11" s="1" t="s">
        <v>1</v>
      </c>
      <c r="G11" s="1" t="s">
        <v>2</v>
      </c>
      <c r="H11" s="1" t="s">
        <v>2</v>
      </c>
      <c r="I11" s="1" t="s">
        <v>3</v>
      </c>
      <c r="J11" s="1" t="s">
        <v>3</v>
      </c>
      <c r="K11" s="1" t="s">
        <v>31</v>
      </c>
      <c r="L11" s="1" t="s">
        <v>31</v>
      </c>
    </row>
    <row r="12" spans="1:28" x14ac:dyDescent="0.3">
      <c r="B12" t="s">
        <v>32</v>
      </c>
      <c r="C12">
        <f>AVERAGE(C16:C36)</f>
        <v>19</v>
      </c>
      <c r="D12">
        <f t="shared" ref="D12:K12" si="5">AVERAGE(D16:D36)</f>
        <v>30.904761904761905</v>
      </c>
      <c r="E12">
        <f t="shared" si="5"/>
        <v>12.952380952380953</v>
      </c>
      <c r="F12">
        <f t="shared" si="5"/>
        <v>37.714285714285715</v>
      </c>
      <c r="G12">
        <f t="shared" si="5"/>
        <v>4.9523809523809526</v>
      </c>
      <c r="H12">
        <f t="shared" si="5"/>
        <v>7</v>
      </c>
      <c r="I12">
        <f t="shared" si="5"/>
        <v>2.5238095238095237</v>
      </c>
      <c r="J12">
        <f t="shared" si="5"/>
        <v>3.9047619047619047</v>
      </c>
      <c r="K12">
        <f t="shared" si="5"/>
        <v>19.61904761904762</v>
      </c>
      <c r="L12">
        <f>AVERAGE(L16:L36)</f>
        <v>37.952380952380949</v>
      </c>
    </row>
    <row r="13" spans="1:28" x14ac:dyDescent="0.3">
      <c r="B13" t="s">
        <v>33</v>
      </c>
      <c r="C13">
        <f>STDEV(C16:C36)</f>
        <v>15.633297796690243</v>
      </c>
      <c r="D13">
        <f t="shared" ref="D13:L13" si="6">STDEV(D16:D36)</f>
        <v>10.839302384862052</v>
      </c>
      <c r="E13">
        <f t="shared" si="6"/>
        <v>10.804981214588901</v>
      </c>
      <c r="F13">
        <f t="shared" si="6"/>
        <v>47.577455645655178</v>
      </c>
      <c r="G13">
        <f t="shared" si="6"/>
        <v>5.1134742639050259</v>
      </c>
      <c r="H13">
        <f t="shared" si="6"/>
        <v>5.1768716422179137</v>
      </c>
      <c r="I13">
        <f t="shared" si="6"/>
        <v>2.441701202421124</v>
      </c>
      <c r="J13">
        <f t="shared" si="6"/>
        <v>3.0150416565076164</v>
      </c>
      <c r="K13">
        <f t="shared" si="6"/>
        <v>15.127710304194057</v>
      </c>
      <c r="L13">
        <f t="shared" si="6"/>
        <v>18.78956143840561</v>
      </c>
    </row>
    <row r="14" spans="1:28" ht="16.2" thickBot="1" x14ac:dyDescent="0.35">
      <c r="N14" s="11" t="s">
        <v>27</v>
      </c>
      <c r="O14" s="11"/>
      <c r="P14" s="11"/>
      <c r="Q14" s="11"/>
      <c r="R14" s="11"/>
    </row>
    <row r="15" spans="1:28" ht="16.2" thickBot="1" x14ac:dyDescent="0.35">
      <c r="A15" t="s">
        <v>28</v>
      </c>
      <c r="C15" s="8" t="s">
        <v>26</v>
      </c>
      <c r="D15" s="9" t="s">
        <v>27</v>
      </c>
      <c r="E15" s="9" t="s">
        <v>26</v>
      </c>
      <c r="F15" s="9" t="s">
        <v>29</v>
      </c>
      <c r="G15" s="9" t="s">
        <v>26</v>
      </c>
      <c r="H15" s="9" t="s">
        <v>30</v>
      </c>
      <c r="I15" s="9" t="s">
        <v>26</v>
      </c>
      <c r="J15" s="9" t="s">
        <v>27</v>
      </c>
      <c r="K15" s="9" t="s">
        <v>26</v>
      </c>
      <c r="L15" s="10" t="s">
        <v>27</v>
      </c>
      <c r="N15" s="12" t="s">
        <v>34</v>
      </c>
      <c r="O15" s="12" t="s">
        <v>35</v>
      </c>
      <c r="P15" s="12" t="s">
        <v>36</v>
      </c>
      <c r="Q15" s="12" t="s">
        <v>37</v>
      </c>
      <c r="R15" s="12" t="s">
        <v>38</v>
      </c>
      <c r="T15" t="s">
        <v>41</v>
      </c>
      <c r="U15" t="s">
        <v>42</v>
      </c>
      <c r="V15" t="s">
        <v>43</v>
      </c>
      <c r="W15" t="s">
        <v>44</v>
      </c>
      <c r="X15" t="s">
        <v>45</v>
      </c>
      <c r="AA15" s="1" t="s">
        <v>47</v>
      </c>
      <c r="AB15" s="1" t="s">
        <v>45</v>
      </c>
    </row>
    <row r="16" spans="1:28" x14ac:dyDescent="0.3">
      <c r="A16">
        <v>1</v>
      </c>
      <c r="B16" t="s">
        <v>4</v>
      </c>
      <c r="C16" s="2">
        <v>9</v>
      </c>
      <c r="D16" s="3">
        <v>23</v>
      </c>
      <c r="E16" s="3">
        <v>15</v>
      </c>
      <c r="F16" s="3">
        <v>38</v>
      </c>
      <c r="G16" s="3">
        <v>0</v>
      </c>
      <c r="H16" s="3">
        <v>0</v>
      </c>
      <c r="I16" s="3">
        <v>3</v>
      </c>
      <c r="J16" s="3">
        <v>8</v>
      </c>
      <c r="K16" s="3">
        <v>12</v>
      </c>
      <c r="L16" s="4">
        <v>31</v>
      </c>
      <c r="N16" s="3">
        <f>STANDARDIZE(D16, D$12, D$13)</f>
        <v>-0.72926851047181174</v>
      </c>
      <c r="O16" s="3">
        <f>STANDARDIZE(E16, E$12, E$13)</f>
        <v>0.18950695118787891</v>
      </c>
      <c r="P16" s="3">
        <f>STANDARDIZE(F16, F$12, F$13)</f>
        <v>6.0052451699437702E-3</v>
      </c>
      <c r="Q16" s="3">
        <f>STANDARDIZE(G16, G$12, G$13)</f>
        <v>-0.96849630931728781</v>
      </c>
      <c r="R16" s="3">
        <f>STANDARDIZE(H16, H$12, H$13)</f>
        <v>-1.3521679662509476</v>
      </c>
      <c r="T16">
        <f>SUMXMY2($C$6:$G$6, N16:R16)</f>
        <v>3.1678857796560176</v>
      </c>
      <c r="U16">
        <f>SUMXMY2($C$7:$G$7, N16:R16)</f>
        <v>5.2102024538416654</v>
      </c>
      <c r="V16">
        <f>SUMXMY2($C$8:$G$8, N16:R16)</f>
        <v>13.418669492107973</v>
      </c>
      <c r="W16">
        <f>MIN(T16:V16)</f>
        <v>3.1678857796560176</v>
      </c>
      <c r="X16">
        <f>MATCH(W16, T16:V16, 0)</f>
        <v>1</v>
      </c>
      <c r="AA16" s="8" t="s">
        <v>4</v>
      </c>
      <c r="AB16" s="10">
        <v>1</v>
      </c>
    </row>
    <row r="17" spans="1:28" x14ac:dyDescent="0.3">
      <c r="A17">
        <v>7</v>
      </c>
      <c r="B17" t="s">
        <v>10</v>
      </c>
      <c r="C17" s="2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4">
        <v>100</v>
      </c>
      <c r="N17" s="3">
        <f>STANDARDIZE(D17, D$12, D$13)</f>
        <v>-2.8511762849169027</v>
      </c>
      <c r="O17" s="3">
        <f>STANDARDIZE(E17, E$12, E$13)</f>
        <v>-1.1987416447233272</v>
      </c>
      <c r="P17" s="3">
        <f>STANDARDIZE(F17, F$12, F$13)</f>
        <v>-0.79269236243258046</v>
      </c>
      <c r="Q17" s="3">
        <f>STANDARDIZE(G17, G$12, G$13)</f>
        <v>-0.96849630931728781</v>
      </c>
      <c r="R17" s="3">
        <f>STANDARDIZE(H17, H$12, H$13)</f>
        <v>-1.3521679662509476</v>
      </c>
      <c r="T17">
        <f>SUMXMY2($C$6:$G$6, N17:R17)</f>
        <v>9.2774018650219752</v>
      </c>
      <c r="U17">
        <f>SUMXMY2($C$7:$G$7, N17:R17)</f>
        <v>16.306188491205909</v>
      </c>
      <c r="V17">
        <f>SUMXMY2($C$8:$G$8, N17:R17)</f>
        <v>30.225521869828832</v>
      </c>
      <c r="W17">
        <f>MIN(T17:V17)</f>
        <v>9.2774018650219752</v>
      </c>
      <c r="X17">
        <f>MATCH(W17, T17:V17, 0)</f>
        <v>1</v>
      </c>
      <c r="AA17" s="2" t="s">
        <v>10</v>
      </c>
      <c r="AB17" s="4">
        <v>1</v>
      </c>
    </row>
    <row r="18" spans="1:28" x14ac:dyDescent="0.3">
      <c r="A18">
        <v>9</v>
      </c>
      <c r="B18" t="s">
        <v>12</v>
      </c>
      <c r="C18" s="2">
        <v>3</v>
      </c>
      <c r="D18" s="3">
        <v>33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5</v>
      </c>
      <c r="L18" s="4">
        <v>56</v>
      </c>
      <c r="N18" s="3">
        <f>STANDARDIZE(D18, D$12, D$13)</f>
        <v>0.1933000871130103</v>
      </c>
      <c r="O18" s="3">
        <f>STANDARDIZE(E18, E$12, E$13)</f>
        <v>-1.1061917383292468</v>
      </c>
      <c r="P18" s="3">
        <f>STANDARDIZE(F18, F$12, F$13)</f>
        <v>-0.79269236243258046</v>
      </c>
      <c r="Q18" s="3">
        <f>STANDARDIZE(G18, G$12, G$13)</f>
        <v>-0.96849630931728781</v>
      </c>
      <c r="R18" s="3">
        <f>STANDARDIZE(H18, H$12, H$13)</f>
        <v>-1.3521679662509476</v>
      </c>
      <c r="T18">
        <f>SUMXMY2($C$6:$G$6, N18:R18)</f>
        <v>0</v>
      </c>
      <c r="U18">
        <f>SUMXMY2($C$7:$G$7, N18:R18)</f>
        <v>5.1722339445586112</v>
      </c>
      <c r="V18">
        <f>SUMXMY2($C$8:$G$8, N18:R18)</f>
        <v>19.889574205356027</v>
      </c>
      <c r="W18">
        <f>MIN(T18:V18)</f>
        <v>0</v>
      </c>
      <c r="X18">
        <f>MATCH(W18, T18:V18, 0)</f>
        <v>1</v>
      </c>
      <c r="AA18" s="2" t="s">
        <v>12</v>
      </c>
      <c r="AB18" s="4">
        <v>1</v>
      </c>
    </row>
    <row r="19" spans="1:28" x14ac:dyDescent="0.3">
      <c r="A19">
        <v>12</v>
      </c>
      <c r="B19" t="s">
        <v>15</v>
      </c>
      <c r="C19" s="2">
        <v>11</v>
      </c>
      <c r="D19" s="3">
        <v>28</v>
      </c>
      <c r="E19" s="3">
        <v>0</v>
      </c>
      <c r="F19" s="3">
        <v>0</v>
      </c>
      <c r="G19" s="3">
        <v>1</v>
      </c>
      <c r="H19" s="3">
        <v>3</v>
      </c>
      <c r="I19" s="3">
        <v>0</v>
      </c>
      <c r="J19" s="3">
        <v>0</v>
      </c>
      <c r="K19" s="3">
        <v>27</v>
      </c>
      <c r="L19" s="4">
        <v>69</v>
      </c>
      <c r="N19" s="3">
        <f>STANDARDIZE(D19, D$12, D$13)</f>
        <v>-0.26798421167940073</v>
      </c>
      <c r="O19" s="3">
        <f>STANDARDIZE(E19, E$12, E$13)</f>
        <v>-1.1987416447233272</v>
      </c>
      <c r="P19" s="3">
        <f>STANDARDIZE(F19, F$12, F$13)</f>
        <v>-0.79269236243258046</v>
      </c>
      <c r="Q19" s="3">
        <f>STANDARDIZE(G19, G$12, G$13)</f>
        <v>-0.772934554551297</v>
      </c>
      <c r="R19" s="3">
        <f>STANDARDIZE(H19, H$12, H$13)</f>
        <v>-0.77266740928625577</v>
      </c>
      <c r="T19">
        <f>SUMXMY2($C$6:$G$6, N19:R19)</f>
        <v>0.59541398493550091</v>
      </c>
      <c r="U19">
        <f>SUMXMY2($C$7:$G$7, N19:R19)</f>
        <v>3.8734169055885048</v>
      </c>
      <c r="V19">
        <f>SUMXMY2($C$8:$G$8, N19:R19)</f>
        <v>18.057619840842253</v>
      </c>
      <c r="W19">
        <f>MIN(T19:V19)</f>
        <v>0.59541398493550091</v>
      </c>
      <c r="X19">
        <f>MATCH(W19, T19:V19, 0)</f>
        <v>1</v>
      </c>
      <c r="AA19" s="2" t="s">
        <v>15</v>
      </c>
      <c r="AB19" s="4">
        <v>1</v>
      </c>
    </row>
    <row r="20" spans="1:28" x14ac:dyDescent="0.3">
      <c r="A20">
        <v>15</v>
      </c>
      <c r="B20" t="s">
        <v>18</v>
      </c>
      <c r="C20" s="2">
        <v>5</v>
      </c>
      <c r="D20" s="3">
        <v>50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5</v>
      </c>
      <c r="L20" s="4">
        <v>50</v>
      </c>
      <c r="N20" s="3">
        <f>STANDARDIZE(D20, D$12, D$13)</f>
        <v>1.7616667030072077</v>
      </c>
      <c r="O20" s="3">
        <f>STANDARDIZE(E20, E$12, E$13)</f>
        <v>-1.1987416447233272</v>
      </c>
      <c r="P20" s="3">
        <f>STANDARDIZE(F20, F$12, F$13)</f>
        <v>-0.79269236243258046</v>
      </c>
      <c r="Q20" s="3">
        <f>STANDARDIZE(G20, G$12, G$13)</f>
        <v>-0.96849630931728781</v>
      </c>
      <c r="R20" s="3">
        <f>STANDARDIZE(H20, H$12, H$13)</f>
        <v>-1.3521679662509476</v>
      </c>
      <c r="T20">
        <f>SUMXMY2($C$6:$G$6, N20:R20)</f>
        <v>2.4683393270249701</v>
      </c>
      <c r="U20">
        <f>SUMXMY2($C$7:$G$7, N20:R20)</f>
        <v>6.9437275014600255</v>
      </c>
      <c r="V20">
        <f>SUMXMY2($C$8:$G$8, N20:R20)</f>
        <v>22.565326514582203</v>
      </c>
      <c r="W20">
        <f>MIN(T20:V20)</f>
        <v>2.4683393270249701</v>
      </c>
      <c r="X20">
        <f>MATCH(W20, T20:V20, 0)</f>
        <v>1</v>
      </c>
      <c r="AA20" s="2" t="s">
        <v>18</v>
      </c>
      <c r="AB20" s="4">
        <v>1</v>
      </c>
    </row>
    <row r="21" spans="1:28" ht="16.2" thickBot="1" x14ac:dyDescent="0.35">
      <c r="A21">
        <v>19</v>
      </c>
      <c r="B21" t="s">
        <v>22</v>
      </c>
      <c r="C21" s="2">
        <v>29</v>
      </c>
      <c r="D21" s="3">
        <v>48</v>
      </c>
      <c r="E21" s="3">
        <v>6</v>
      </c>
      <c r="F21" s="3">
        <v>12</v>
      </c>
      <c r="G21" s="3">
        <v>1</v>
      </c>
      <c r="H21" s="3">
        <v>2</v>
      </c>
      <c r="I21" s="3">
        <v>1</v>
      </c>
      <c r="J21" s="3">
        <v>2</v>
      </c>
      <c r="K21" s="3">
        <v>23</v>
      </c>
      <c r="L21" s="4">
        <v>38</v>
      </c>
      <c r="N21" s="3">
        <f>STANDARDIZE(D21, D$12, D$13)</f>
        <v>1.5771529834902434</v>
      </c>
      <c r="O21" s="3">
        <f>STANDARDIZE(E21, E$12, E$13)</f>
        <v>-0.64344220635884475</v>
      </c>
      <c r="P21" s="3">
        <f>STANDARDIZE(F21, F$12, F$13)</f>
        <v>-0.54047206529494118</v>
      </c>
      <c r="Q21" s="3">
        <f>STANDARDIZE(G21, G$12, G$13)</f>
        <v>-0.772934554551297</v>
      </c>
      <c r="R21" s="3">
        <f>STANDARDIZE(H21, H$12, H$13)</f>
        <v>-0.96583426160781971</v>
      </c>
      <c r="T21">
        <f>SUMXMY2($C$6:$G$6, N21:R21)</f>
        <v>2.3802991777091189</v>
      </c>
      <c r="U21">
        <f>SUMXMY2($C$7:$G$7, N21:R21)</f>
        <v>3.8884333051037556</v>
      </c>
      <c r="V21">
        <f>SUMXMY2($C$8:$G$8, N21:R21)</f>
        <v>16.291691248281516</v>
      </c>
      <c r="W21">
        <f>MIN(T21:V21)</f>
        <v>2.3802991777091189</v>
      </c>
      <c r="X21">
        <f>MATCH(W21, T21:V21, 0)</f>
        <v>1</v>
      </c>
      <c r="AA21" s="5" t="s">
        <v>22</v>
      </c>
      <c r="AB21" s="7">
        <v>1</v>
      </c>
    </row>
    <row r="22" spans="1:28" x14ac:dyDescent="0.3">
      <c r="A22">
        <v>3</v>
      </c>
      <c r="B22" t="s">
        <v>6</v>
      </c>
      <c r="C22" s="2">
        <v>47</v>
      </c>
      <c r="D22" s="3">
        <v>38</v>
      </c>
      <c r="E22" s="3">
        <v>23</v>
      </c>
      <c r="F22" s="3">
        <v>22</v>
      </c>
      <c r="G22" s="3">
        <v>8</v>
      </c>
      <c r="H22" s="3">
        <v>7</v>
      </c>
      <c r="I22" s="3">
        <v>2</v>
      </c>
      <c r="J22" s="3">
        <v>2</v>
      </c>
      <c r="K22" s="3">
        <v>43</v>
      </c>
      <c r="L22" s="4">
        <v>35</v>
      </c>
      <c r="N22" s="3">
        <f>STANDARDIZE(D22, D$12, D$13)</f>
        <v>0.65458438590542134</v>
      </c>
      <c r="O22" s="3">
        <f>STANDARDIZE(E22, E$12, E$13)</f>
        <v>0.92990620234052213</v>
      </c>
      <c r="P22" s="3">
        <f>STANDARDIZE(F22, F$12, F$13)</f>
        <v>-0.33028848434690855</v>
      </c>
      <c r="Q22" s="3">
        <f>STANDARDIZE(G22, G$12, G$13)</f>
        <v>0.59599772881063862</v>
      </c>
      <c r="R22" s="3">
        <f>STANDARDIZE(H22, H$12, H$13)</f>
        <v>0</v>
      </c>
      <c r="T22">
        <f>SUMXMY2($C$6:$G$6, N22:R22)</f>
        <v>8.8482951790737996</v>
      </c>
      <c r="U22">
        <f>SUMXMY2($C$7:$G$7, N22:R22)</f>
        <v>2.1280378676846747</v>
      </c>
      <c r="V22">
        <f>SUMXMY2($C$8:$G$8, N22:R22)</f>
        <v>3.4146443491046465</v>
      </c>
      <c r="W22">
        <f>MIN(T22:V22)</f>
        <v>2.1280378676846747</v>
      </c>
      <c r="X22">
        <f>MATCH(W22, T22:V22, 0)</f>
        <v>2</v>
      </c>
      <c r="AA22" s="8" t="s">
        <v>6</v>
      </c>
      <c r="AB22" s="10">
        <v>2</v>
      </c>
    </row>
    <row r="23" spans="1:28" x14ac:dyDescent="0.3">
      <c r="A23">
        <v>4</v>
      </c>
      <c r="B23" t="s">
        <v>7</v>
      </c>
      <c r="C23" s="2">
        <v>29</v>
      </c>
      <c r="D23" s="3">
        <v>33</v>
      </c>
      <c r="E23" s="3">
        <v>25</v>
      </c>
      <c r="F23" s="3">
        <v>67</v>
      </c>
      <c r="G23" s="3">
        <v>5</v>
      </c>
      <c r="H23" s="3">
        <v>6</v>
      </c>
      <c r="I23" s="3">
        <v>6</v>
      </c>
      <c r="J23" s="3">
        <v>7</v>
      </c>
      <c r="K23" s="3">
        <v>22</v>
      </c>
      <c r="L23" s="4">
        <v>25</v>
      </c>
      <c r="N23" s="3">
        <f>STANDARDIZE(D23, D$12, D$13)</f>
        <v>0.1933000871130103</v>
      </c>
      <c r="O23" s="3">
        <f>STANDARDIZE(E23, E$12, E$13)</f>
        <v>1.1150060151286829</v>
      </c>
      <c r="P23" s="3">
        <f>STANDARDIZE(F23, F$12, F$13)</f>
        <v>0.61553762991923855</v>
      </c>
      <c r="Q23" s="3">
        <f>STANDARDIZE(G23, G$12, G$13)</f>
        <v>9.3124645126661954E-3</v>
      </c>
      <c r="R23" s="3">
        <f>STANDARDIZE(H23, H$12, H$13)</f>
        <v>-0.19316685232156394</v>
      </c>
      <c r="T23">
        <f>SUMXMY2($C$6:$G$6, N23:R23)</f>
        <v>9.2162247515941473</v>
      </c>
      <c r="U23">
        <f>SUMXMY2($C$7:$G$7, N23:R23)</f>
        <v>2.5270965823196478</v>
      </c>
      <c r="V23">
        <f>SUMXMY2($C$8:$G$8, N23:R23)</f>
        <v>3.1492448745199839</v>
      </c>
      <c r="W23">
        <f>MIN(T23:V23)</f>
        <v>2.5270965823196478</v>
      </c>
      <c r="X23">
        <f>MATCH(W23, T23:V23, 0)</f>
        <v>2</v>
      </c>
      <c r="AA23" s="2" t="s">
        <v>7</v>
      </c>
      <c r="AB23" s="4">
        <v>2</v>
      </c>
    </row>
    <row r="24" spans="1:28" x14ac:dyDescent="0.3">
      <c r="A24">
        <v>5</v>
      </c>
      <c r="B24" t="s">
        <v>8</v>
      </c>
      <c r="C24" s="2">
        <v>16</v>
      </c>
      <c r="D24" s="3">
        <v>36</v>
      </c>
      <c r="E24" s="3">
        <v>11</v>
      </c>
      <c r="F24" s="3">
        <v>37</v>
      </c>
      <c r="G24" s="3">
        <v>4</v>
      </c>
      <c r="H24" s="3">
        <v>9</v>
      </c>
      <c r="I24" s="3">
        <v>3</v>
      </c>
      <c r="J24" s="3">
        <v>7</v>
      </c>
      <c r="K24" s="3">
        <v>11</v>
      </c>
      <c r="L24" s="4">
        <v>24</v>
      </c>
      <c r="N24" s="3">
        <f>STANDARDIZE(D24, D$12, D$13)</f>
        <v>0.4700706663884569</v>
      </c>
      <c r="O24" s="3">
        <f>STANDARDIZE(E24, E$12, E$13)</f>
        <v>-0.18069267438844272</v>
      </c>
      <c r="P24" s="3">
        <f>STANDARDIZE(F24, F$12, F$13)</f>
        <v>-1.50131129248595E-2</v>
      </c>
      <c r="Q24" s="3">
        <f>STANDARDIZE(G24, G$12, G$13)</f>
        <v>-0.1862492902533246</v>
      </c>
      <c r="R24" s="3">
        <f>STANDARDIZE(H24, H$12, H$13)</f>
        <v>0.38633370464312788</v>
      </c>
      <c r="T24">
        <f>SUMXMY2($C$6:$G$6, N24:R24)</f>
        <v>5.1722339445586112</v>
      </c>
      <c r="U24">
        <f>SUMXMY2($C$7:$G$7, N24:R24)</f>
        <v>0</v>
      </c>
      <c r="V24">
        <f>SUMXMY2($C$8:$G$8, N24:R24)</f>
        <v>7.2418231070532535</v>
      </c>
      <c r="W24">
        <f>MIN(T24:V24)</f>
        <v>0</v>
      </c>
      <c r="X24">
        <f>MATCH(W24, T24:V24, 0)</f>
        <v>2</v>
      </c>
      <c r="AA24" s="2" t="s">
        <v>8</v>
      </c>
      <c r="AB24" s="4">
        <v>2</v>
      </c>
    </row>
    <row r="25" spans="1:28" x14ac:dyDescent="0.3">
      <c r="A25">
        <v>6</v>
      </c>
      <c r="B25" t="s">
        <v>9</v>
      </c>
      <c r="C25" s="2">
        <v>18</v>
      </c>
      <c r="D25" s="3">
        <v>42</v>
      </c>
      <c r="E25" s="3">
        <v>9</v>
      </c>
      <c r="F25" s="3">
        <v>12</v>
      </c>
      <c r="G25" s="3">
        <v>2</v>
      </c>
      <c r="H25" s="3">
        <v>5</v>
      </c>
      <c r="I25" s="3">
        <v>1</v>
      </c>
      <c r="J25" s="3">
        <v>2</v>
      </c>
      <c r="K25" s="3">
        <v>13</v>
      </c>
      <c r="L25" s="4">
        <v>30</v>
      </c>
      <c r="N25" s="3">
        <f>STANDARDIZE(D25, D$12, D$13)</f>
        <v>1.0236118249393502</v>
      </c>
      <c r="O25" s="3">
        <f>STANDARDIZE(E25, E$12, E$13)</f>
        <v>-0.36579248717660351</v>
      </c>
      <c r="P25" s="3">
        <f>STANDARDIZE(F25, F$12, F$13)</f>
        <v>-0.54047206529494118</v>
      </c>
      <c r="Q25" s="3">
        <f>STANDARDIZE(G25, G$12, G$13)</f>
        <v>-0.5773727997853062</v>
      </c>
      <c r="R25" s="3">
        <f>STANDARDIZE(H25, H$12, H$13)</f>
        <v>-0.38633370464312788</v>
      </c>
      <c r="T25">
        <f>SUMXMY2($C$6:$G$6, N25:R25)</f>
        <v>2.387037131971927</v>
      </c>
      <c r="U25">
        <f>SUMXMY2($C$7:$G$7, N25:R25)</f>
        <v>1.3667693906116898</v>
      </c>
      <c r="V25">
        <f>SUMXMY2($C$8:$G$8, N25:R25)</f>
        <v>11.900890949175727</v>
      </c>
      <c r="W25">
        <f>MIN(T25:V25)</f>
        <v>1.3667693906116898</v>
      </c>
      <c r="X25">
        <f>MATCH(W25, T25:V25, 0)</f>
        <v>2</v>
      </c>
      <c r="AA25" s="2" t="s">
        <v>9</v>
      </c>
      <c r="AB25" s="4">
        <v>2</v>
      </c>
    </row>
    <row r="26" spans="1:28" x14ac:dyDescent="0.3">
      <c r="A26">
        <v>8</v>
      </c>
      <c r="B26" t="s">
        <v>11</v>
      </c>
      <c r="C26" s="2">
        <v>25</v>
      </c>
      <c r="D26" s="3">
        <v>30</v>
      </c>
      <c r="E26" s="3">
        <v>20</v>
      </c>
      <c r="F26" s="3">
        <v>67</v>
      </c>
      <c r="G26" s="3">
        <v>5</v>
      </c>
      <c r="H26" s="3">
        <v>6</v>
      </c>
      <c r="I26" s="3">
        <v>6</v>
      </c>
      <c r="J26" s="3">
        <v>7</v>
      </c>
      <c r="K26" s="3">
        <v>27</v>
      </c>
      <c r="L26" s="4">
        <v>33</v>
      </c>
      <c r="N26" s="3">
        <f>STANDARDIZE(D26, D$12, D$13)</f>
        <v>-8.3470492162436308E-2</v>
      </c>
      <c r="O26" s="3">
        <f>STANDARDIZE(E26, E$12, E$13)</f>
        <v>0.65225648315828089</v>
      </c>
      <c r="P26" s="3">
        <f>STANDARDIZE(F26, F$12, F$13)</f>
        <v>0.61553762991923855</v>
      </c>
      <c r="Q26" s="3">
        <f>STANDARDIZE(G26, G$12, G$13)</f>
        <v>9.3124645126661954E-3</v>
      </c>
      <c r="R26" s="3">
        <f>STANDARDIZE(H26, H$12, H$13)</f>
        <v>-0.19316685232156394</v>
      </c>
      <c r="T26">
        <f>SUMXMY2($C$6:$G$6, N26:R26)</f>
        <v>7.4512473928327099</v>
      </c>
      <c r="U26">
        <f>SUMXMY2($C$7:$G$7, N26:R26)</f>
        <v>1.7718716480184473</v>
      </c>
      <c r="V26">
        <f>SUMXMY2($C$8:$G$8, N26:R26)</f>
        <v>3.9193261851239063</v>
      </c>
      <c r="W26">
        <f>MIN(T26:V26)</f>
        <v>1.7718716480184473</v>
      </c>
      <c r="X26">
        <f>MATCH(W26, T26:V26, 0)</f>
        <v>2</v>
      </c>
      <c r="AA26" s="2" t="s">
        <v>11</v>
      </c>
      <c r="AB26" s="4">
        <v>2</v>
      </c>
    </row>
    <row r="27" spans="1:28" x14ac:dyDescent="0.3">
      <c r="A27">
        <v>10</v>
      </c>
      <c r="B27" t="s">
        <v>13</v>
      </c>
      <c r="C27" s="2">
        <v>11</v>
      </c>
      <c r="D27" s="3">
        <v>24</v>
      </c>
      <c r="E27" s="3">
        <v>18</v>
      </c>
      <c r="F27" s="3">
        <v>24</v>
      </c>
      <c r="G27" s="3">
        <v>4</v>
      </c>
      <c r="H27" s="3">
        <v>9</v>
      </c>
      <c r="I27" s="3">
        <v>2</v>
      </c>
      <c r="J27" s="3">
        <v>4</v>
      </c>
      <c r="K27" s="3">
        <v>10</v>
      </c>
      <c r="L27" s="4">
        <v>22</v>
      </c>
      <c r="N27" s="3">
        <f>STANDARDIZE(D27, D$12, D$13)</f>
        <v>-0.63701165071332955</v>
      </c>
      <c r="O27" s="3">
        <f>STANDARDIZE(E27, E$12, E$13)</f>
        <v>0.46715667037012015</v>
      </c>
      <c r="P27" s="3">
        <f>STANDARDIZE(F27, F$12, F$13)</f>
        <v>-0.28825176815730202</v>
      </c>
      <c r="Q27" s="3">
        <f>STANDARDIZE(G27, G$12, G$13)</f>
        <v>-0.1862492902533246</v>
      </c>
      <c r="R27" s="3">
        <f>STANDARDIZE(H27, H$12, H$13)</f>
        <v>0.38633370464312788</v>
      </c>
      <c r="T27">
        <f>SUMXMY2($C$6:$G$6, N27:R27)</f>
        <v>7.053601568817772</v>
      </c>
      <c r="U27">
        <f>SUMXMY2($C$7:$G$7, N27:R27)</f>
        <v>1.7199993930567934</v>
      </c>
      <c r="V27">
        <f>SUMXMY2($C$8:$G$8, N27:R27)</f>
        <v>6.8261903701628412</v>
      </c>
      <c r="W27">
        <f>MIN(T27:V27)</f>
        <v>1.7199993930567934</v>
      </c>
      <c r="X27">
        <f>MATCH(W27, T27:V27, 0)</f>
        <v>2</v>
      </c>
      <c r="AA27" s="2" t="s">
        <v>13</v>
      </c>
      <c r="AB27" s="4">
        <v>2</v>
      </c>
    </row>
    <row r="28" spans="1:28" x14ac:dyDescent="0.3">
      <c r="A28">
        <v>13</v>
      </c>
      <c r="B28" t="s">
        <v>16</v>
      </c>
      <c r="C28" s="2">
        <v>14</v>
      </c>
      <c r="D28" s="3">
        <v>26</v>
      </c>
      <c r="E28" s="3">
        <v>6</v>
      </c>
      <c r="F28" s="3">
        <v>12</v>
      </c>
      <c r="G28" s="3">
        <v>5</v>
      </c>
      <c r="H28" s="3">
        <v>9</v>
      </c>
      <c r="I28" s="3">
        <v>1</v>
      </c>
      <c r="J28" s="3">
        <v>2</v>
      </c>
      <c r="K28" s="3">
        <v>27</v>
      </c>
      <c r="L28" s="4">
        <v>51</v>
      </c>
      <c r="N28" s="3">
        <f>STANDARDIZE(D28, D$12, D$13)</f>
        <v>-0.45249793119636511</v>
      </c>
      <c r="O28" s="3">
        <f>STANDARDIZE(E28, E$12, E$13)</f>
        <v>-0.64344220635884475</v>
      </c>
      <c r="P28" s="3">
        <f>STANDARDIZE(F28, F$12, F$13)</f>
        <v>-0.54047206529494118</v>
      </c>
      <c r="Q28" s="3">
        <f>STANDARDIZE(G28, G$12, G$13)</f>
        <v>9.3124645126661954E-3</v>
      </c>
      <c r="R28" s="3">
        <f>STANDARDIZE(H28, H$12, H$13)</f>
        <v>0.38633370464312788</v>
      </c>
      <c r="T28">
        <f>SUMXMY2($C$6:$G$6, N28:R28)</f>
        <v>4.6733053459596725</v>
      </c>
      <c r="U28">
        <f>SUMXMY2($C$7:$G$7, N28:R28)</f>
        <v>1.3796214571414687</v>
      </c>
      <c r="V28">
        <f>SUMXMY2($C$8:$G$8, N28:R28)</f>
        <v>10.280285726384506</v>
      </c>
      <c r="W28">
        <f>MIN(T28:V28)</f>
        <v>1.3796214571414687</v>
      </c>
      <c r="X28">
        <f>MATCH(W28, T28:V28, 0)</f>
        <v>2</v>
      </c>
      <c r="AA28" s="2" t="s">
        <v>16</v>
      </c>
      <c r="AB28" s="4">
        <v>2</v>
      </c>
    </row>
    <row r="29" spans="1:28" x14ac:dyDescent="0.3">
      <c r="A29">
        <v>16</v>
      </c>
      <c r="B29" t="s">
        <v>19</v>
      </c>
      <c r="C29" s="2">
        <v>13</v>
      </c>
      <c r="D29" s="3">
        <v>28</v>
      </c>
      <c r="E29" s="3">
        <v>9</v>
      </c>
      <c r="F29" s="3">
        <v>24</v>
      </c>
      <c r="G29" s="3">
        <v>6</v>
      </c>
      <c r="H29" s="3">
        <v>13</v>
      </c>
      <c r="I29" s="3">
        <v>2</v>
      </c>
      <c r="J29" s="3">
        <v>4</v>
      </c>
      <c r="K29" s="3">
        <v>16</v>
      </c>
      <c r="L29" s="4">
        <v>35</v>
      </c>
      <c r="N29" s="3">
        <f>STANDARDIZE(D29, D$12, D$13)</f>
        <v>-0.26798421167940073</v>
      </c>
      <c r="O29" s="3">
        <f>STANDARDIZE(E29, E$12, E$13)</f>
        <v>-0.36579248717660351</v>
      </c>
      <c r="P29" s="3">
        <f>STANDARDIZE(F29, F$12, F$13)</f>
        <v>-0.28825176815730202</v>
      </c>
      <c r="Q29" s="3">
        <f>STANDARDIZE(G29, G$12, G$13)</f>
        <v>0.20487421927865698</v>
      </c>
      <c r="R29" s="3">
        <f>STANDARDIZE(H29, H$12, H$13)</f>
        <v>1.1590011139293837</v>
      </c>
      <c r="T29">
        <f>SUMXMY2($C$6:$G$6, N29:R29)</f>
        <v>8.6982031152038566</v>
      </c>
      <c r="U29">
        <f>SUMXMY2($C$7:$G$7, N29:R29)</f>
        <v>1.4036388315289545</v>
      </c>
      <c r="V29">
        <f>SUMXMY2($C$8:$G$8, N29:R29)</f>
        <v>8.1986085913725582</v>
      </c>
      <c r="W29">
        <f>MIN(T29:V29)</f>
        <v>1.4036388315289545</v>
      </c>
      <c r="X29">
        <f>MATCH(W29, T29:V29, 0)</f>
        <v>2</v>
      </c>
      <c r="AA29" s="2" t="s">
        <v>19</v>
      </c>
      <c r="AB29" s="4">
        <v>2</v>
      </c>
    </row>
    <row r="30" spans="1:28" x14ac:dyDescent="0.3">
      <c r="A30">
        <v>17</v>
      </c>
      <c r="B30" t="s">
        <v>20</v>
      </c>
      <c r="C30" s="2">
        <v>12</v>
      </c>
      <c r="D30" s="3">
        <v>39</v>
      </c>
      <c r="E30" s="3">
        <v>4</v>
      </c>
      <c r="F30" s="3">
        <v>26</v>
      </c>
      <c r="G30" s="3">
        <v>3</v>
      </c>
      <c r="H30" s="3">
        <v>10</v>
      </c>
      <c r="I30" s="3">
        <v>2</v>
      </c>
      <c r="J30" s="3">
        <v>6</v>
      </c>
      <c r="K30" s="3">
        <v>10</v>
      </c>
      <c r="L30" s="4">
        <v>32</v>
      </c>
      <c r="N30" s="3">
        <f>STANDARDIZE(D30, D$12, D$13)</f>
        <v>0.74684124566390353</v>
      </c>
      <c r="O30" s="3">
        <f>STANDARDIZE(E30, E$12, E$13)</f>
        <v>-0.82854201914700554</v>
      </c>
      <c r="P30" s="3">
        <f>STANDARDIZE(F30, F$12, F$13)</f>
        <v>-0.24621505196769547</v>
      </c>
      <c r="Q30" s="3">
        <f>STANDARDIZE(G30, G$12, G$13)</f>
        <v>-0.3818110450193154</v>
      </c>
      <c r="R30" s="3">
        <f>STANDARDIZE(H30, H$12, H$13)</f>
        <v>0.57950055696469183</v>
      </c>
      <c r="T30">
        <f>SUMXMY2($C$6:$G$6, N30:R30)</f>
        <v>4.757677514551248</v>
      </c>
      <c r="U30">
        <f>SUMXMY2($C$7:$G$7, N30:R30)</f>
        <v>0.62532289643670713</v>
      </c>
      <c r="V30">
        <f>SUMXMY2($C$8:$G$8, N30:R30)</f>
        <v>11.402610770527248</v>
      </c>
      <c r="W30">
        <f>MIN(T30:V30)</f>
        <v>0.62532289643670713</v>
      </c>
      <c r="X30">
        <f>MATCH(W30, T30:V30, 0)</f>
        <v>2</v>
      </c>
      <c r="AA30" s="2" t="s">
        <v>20</v>
      </c>
      <c r="AB30" s="4">
        <v>2</v>
      </c>
    </row>
    <row r="31" spans="1:28" x14ac:dyDescent="0.3">
      <c r="A31">
        <v>18</v>
      </c>
      <c r="B31" t="s">
        <v>21</v>
      </c>
      <c r="C31" s="2">
        <v>14</v>
      </c>
      <c r="D31" s="3">
        <v>27</v>
      </c>
      <c r="E31" s="3">
        <v>13</v>
      </c>
      <c r="F31" s="3">
        <v>24</v>
      </c>
      <c r="G31" s="3">
        <v>10</v>
      </c>
      <c r="H31" s="3">
        <v>20</v>
      </c>
      <c r="I31" s="3">
        <v>2</v>
      </c>
      <c r="J31" s="3">
        <v>4</v>
      </c>
      <c r="K31" s="3">
        <v>12</v>
      </c>
      <c r="L31" s="4">
        <v>24</v>
      </c>
      <c r="N31" s="3">
        <f>STANDARDIZE(D31, D$12, D$13)</f>
        <v>-0.36024107143788292</v>
      </c>
      <c r="O31" s="3">
        <f>STANDARDIZE(E31, E$12, E$13)</f>
        <v>4.4071383997180986E-3</v>
      </c>
      <c r="P31" s="3">
        <f>STANDARDIZE(F31, F$12, F$13)</f>
        <v>-0.28825176815730202</v>
      </c>
      <c r="Q31" s="3">
        <f>STANDARDIZE(G31, G$12, G$13)</f>
        <v>0.98712123834262022</v>
      </c>
      <c r="R31" s="3">
        <f>STANDARDIZE(H31, H$12, H$13)</f>
        <v>2.5111690801803315</v>
      </c>
      <c r="T31">
        <f>SUMXMY2($C$6:$G$6, N31:R31)</f>
        <v>20.544111119398011</v>
      </c>
      <c r="U31">
        <f>SUMXMY2($C$7:$G$7, N31:R31)</f>
        <v>6.6900626558914977</v>
      </c>
      <c r="V31">
        <f>SUMXMY2($C$8:$G$8, N31:R31)</f>
        <v>9.3954365619099995</v>
      </c>
      <c r="W31">
        <f>MIN(T31:V31)</f>
        <v>6.6900626558914977</v>
      </c>
      <c r="X31">
        <f>MATCH(W31, T31:V31, 0)</f>
        <v>2</v>
      </c>
      <c r="AA31" s="2" t="s">
        <v>21</v>
      </c>
      <c r="AB31" s="4">
        <v>2</v>
      </c>
    </row>
    <row r="32" spans="1:28" x14ac:dyDescent="0.3">
      <c r="A32">
        <v>20</v>
      </c>
      <c r="B32" t="s">
        <v>23</v>
      </c>
      <c r="C32" s="2">
        <v>6</v>
      </c>
      <c r="D32" s="3">
        <v>33</v>
      </c>
      <c r="E32" s="3">
        <v>5</v>
      </c>
      <c r="F32" s="3">
        <v>211</v>
      </c>
      <c r="G32" s="3">
        <v>1</v>
      </c>
      <c r="H32" s="3">
        <v>6</v>
      </c>
      <c r="I32" s="3">
        <v>2</v>
      </c>
      <c r="J32" s="3">
        <v>11</v>
      </c>
      <c r="K32" s="3">
        <v>4</v>
      </c>
      <c r="L32" s="4">
        <v>22</v>
      </c>
      <c r="N32" s="3">
        <f>STANDARDIZE(D32, D$12, D$13)</f>
        <v>0.1933000871130103</v>
      </c>
      <c r="O32" s="3">
        <f>STANDARDIZE(E32, E$12, E$13)</f>
        <v>-0.7359921127529252</v>
      </c>
      <c r="P32" s="3">
        <f>STANDARDIZE(F32, F$12, F$13)</f>
        <v>3.6421811955709091</v>
      </c>
      <c r="Q32" s="3">
        <f>STANDARDIZE(G32, G$12, G$13)</f>
        <v>-0.772934554551297</v>
      </c>
      <c r="R32" s="3">
        <f>STANDARDIZE(H32, H$12, H$13)</f>
        <v>-0.19316685232156394</v>
      </c>
      <c r="T32">
        <f>SUMXMY2($C$6:$G$6, N32:R32)</f>
        <v>21.186679220272083</v>
      </c>
      <c r="U32">
        <f>SUMXMY2($C$7:$G$7, N32:R32)</f>
        <v>14.440050124760988</v>
      </c>
      <c r="V32">
        <f>SUMXMY2($C$8:$G$8, N32:R32)</f>
        <v>18.218516427949588</v>
      </c>
      <c r="W32">
        <f>MIN(T32:V32)</f>
        <v>14.440050124760988</v>
      </c>
      <c r="X32">
        <f>MATCH(W32, T32:V32, 0)</f>
        <v>2</v>
      </c>
      <c r="AA32" s="2" t="s">
        <v>23</v>
      </c>
      <c r="AB32" s="4">
        <v>2</v>
      </c>
    </row>
    <row r="33" spans="1:28" ht="16.2" thickBot="1" x14ac:dyDescent="0.35">
      <c r="A33">
        <v>21</v>
      </c>
      <c r="B33" t="s">
        <v>24</v>
      </c>
      <c r="C33" s="2">
        <v>13</v>
      </c>
      <c r="D33" s="3">
        <v>25</v>
      </c>
      <c r="E33" s="3">
        <v>20</v>
      </c>
      <c r="F33" s="3">
        <v>24</v>
      </c>
      <c r="G33" s="3">
        <v>4</v>
      </c>
      <c r="H33" s="3">
        <v>8</v>
      </c>
      <c r="I33" s="3">
        <v>2</v>
      </c>
      <c r="J33" s="3">
        <v>4</v>
      </c>
      <c r="K33" s="3">
        <v>12</v>
      </c>
      <c r="L33" s="4">
        <v>24</v>
      </c>
      <c r="N33" s="3">
        <f>STANDARDIZE(D33, D$12, D$13)</f>
        <v>-0.54475479095484736</v>
      </c>
      <c r="O33" s="3">
        <f>STANDARDIZE(E33, E$12, E$13)</f>
        <v>0.65225648315828089</v>
      </c>
      <c r="P33" s="3">
        <f>STANDARDIZE(F33, F$12, F$13)</f>
        <v>-0.28825176815730202</v>
      </c>
      <c r="Q33" s="3">
        <f>STANDARDIZE(G33, G$12, G$13)</f>
        <v>-0.1862492902533246</v>
      </c>
      <c r="R33" s="3">
        <f>STANDARDIZE(H33, H$12, H$13)</f>
        <v>0.19316685232156394</v>
      </c>
      <c r="T33">
        <f>SUMXMY2($C$6:$G$6, N33:R33)</f>
        <v>6.8912955641721991</v>
      </c>
      <c r="U33">
        <f>SUMXMY2($C$7:$G$7, N33:R33)</f>
        <v>1.8356478034788974</v>
      </c>
      <c r="V33">
        <f>SUMXMY2($C$8:$G$8, N33:R33)</f>
        <v>6.3249072200849001</v>
      </c>
      <c r="W33">
        <f>MIN(T33:V33)</f>
        <v>1.8356478034788974</v>
      </c>
      <c r="X33">
        <f>MATCH(W33, T33:V33, 0)</f>
        <v>2</v>
      </c>
      <c r="AA33" s="5" t="s">
        <v>24</v>
      </c>
      <c r="AB33" s="7">
        <v>2</v>
      </c>
    </row>
    <row r="34" spans="1:28" x14ac:dyDescent="0.3">
      <c r="A34">
        <v>2</v>
      </c>
      <c r="B34" t="s">
        <v>5</v>
      </c>
      <c r="C34" s="2">
        <v>51</v>
      </c>
      <c r="D34" s="3">
        <v>34</v>
      </c>
      <c r="E34" s="3">
        <v>30</v>
      </c>
      <c r="F34" s="3">
        <v>85</v>
      </c>
      <c r="G34" s="3">
        <v>13</v>
      </c>
      <c r="H34" s="3">
        <v>9</v>
      </c>
      <c r="I34" s="3">
        <v>8</v>
      </c>
      <c r="J34" s="3">
        <v>5</v>
      </c>
      <c r="K34" s="3">
        <v>47</v>
      </c>
      <c r="L34" s="4">
        <v>32</v>
      </c>
      <c r="N34" s="3">
        <f>STANDARDIZE(D34, D$12, D$13)</f>
        <v>0.28555694687149252</v>
      </c>
      <c r="O34" s="3">
        <f>STANDARDIZE(E34, E$12, E$13)</f>
        <v>1.5777555470990849</v>
      </c>
      <c r="P34" s="3">
        <f>STANDARDIZE(F34, F$12, F$13)</f>
        <v>0.99386807562569746</v>
      </c>
      <c r="Q34" s="3">
        <f>STANDARDIZE(G34, G$12, G$13)</f>
        <v>1.5738065026405925</v>
      </c>
      <c r="R34" s="3">
        <f>STANDARDIZE(H34, H$12, H$13)</f>
        <v>0.38633370464312788</v>
      </c>
      <c r="T34">
        <f>SUMXMY2($C$6:$G$6, N34:R34)</f>
        <v>19.889574205356027</v>
      </c>
      <c r="U34">
        <f>SUMXMY2($C$7:$G$7, N34:R34)</f>
        <v>7.2418231070532535</v>
      </c>
      <c r="V34">
        <f>SUMXMY2($C$8:$G$8, N34:R34)</f>
        <v>0</v>
      </c>
      <c r="W34">
        <f>MIN(T34:V34)</f>
        <v>0</v>
      </c>
      <c r="X34">
        <f>MATCH(W34, T34:V34, 0)</f>
        <v>3</v>
      </c>
      <c r="AA34" s="8" t="s">
        <v>5</v>
      </c>
      <c r="AB34" s="10">
        <v>3</v>
      </c>
    </row>
    <row r="35" spans="1:28" x14ac:dyDescent="0.3">
      <c r="A35">
        <v>11</v>
      </c>
      <c r="B35" t="s">
        <v>14</v>
      </c>
      <c r="C35" s="2">
        <v>16</v>
      </c>
      <c r="D35" s="3">
        <v>16</v>
      </c>
      <c r="E35" s="3">
        <v>40</v>
      </c>
      <c r="F35" s="3">
        <v>22</v>
      </c>
      <c r="G35" s="3">
        <v>13</v>
      </c>
      <c r="H35" s="3">
        <v>13</v>
      </c>
      <c r="I35" s="3">
        <v>2</v>
      </c>
      <c r="J35" s="3">
        <v>2</v>
      </c>
      <c r="K35" s="3">
        <v>26</v>
      </c>
      <c r="L35" s="4">
        <v>27</v>
      </c>
      <c r="N35" s="3">
        <f>STANDARDIZE(D35, D$12, D$13)</f>
        <v>-1.3750665287811872</v>
      </c>
      <c r="O35" s="3">
        <f>STANDARDIZE(E35, E$12, E$13)</f>
        <v>2.503254611039889</v>
      </c>
      <c r="P35" s="3">
        <f>STANDARDIZE(F35, F$12, F$13)</f>
        <v>-0.33028848434690855</v>
      </c>
      <c r="Q35" s="3">
        <f>STANDARDIZE(G35, G$12, G$13)</f>
        <v>1.5738065026405925</v>
      </c>
      <c r="R35" s="3">
        <f>STANDARDIZE(H35, H$12, H$13)</f>
        <v>1.1590011139293837</v>
      </c>
      <c r="T35">
        <f>SUMXMY2($C$6:$G$6, N35:R35)</f>
        <v>28.470967874236944</v>
      </c>
      <c r="U35">
        <f>SUMXMY2($C$7:$G$7, N35:R35)</f>
        <v>14.402314179254491</v>
      </c>
      <c r="V35">
        <f>SUMXMY2($C$8:$G$8, N35:R35)</f>
        <v>5.9646243659357108</v>
      </c>
      <c r="W35">
        <f>MIN(T35:V35)</f>
        <v>5.9646243659357108</v>
      </c>
      <c r="X35">
        <f>MATCH(W35, T35:V35, 0)</f>
        <v>3</v>
      </c>
      <c r="AA35" s="2" t="s">
        <v>14</v>
      </c>
      <c r="AB35" s="4">
        <v>3</v>
      </c>
    </row>
    <row r="36" spans="1:28" ht="16.2" thickBot="1" x14ac:dyDescent="0.35">
      <c r="A36">
        <v>14</v>
      </c>
      <c r="B36" t="s">
        <v>17</v>
      </c>
      <c r="C36" s="5">
        <v>57</v>
      </c>
      <c r="D36" s="6">
        <v>36</v>
      </c>
      <c r="E36" s="6">
        <v>17</v>
      </c>
      <c r="F36" s="6">
        <v>85</v>
      </c>
      <c r="G36" s="6">
        <v>19</v>
      </c>
      <c r="H36" s="6">
        <v>12</v>
      </c>
      <c r="I36" s="6">
        <v>8</v>
      </c>
      <c r="J36" s="6">
        <v>5</v>
      </c>
      <c r="K36" s="6">
        <v>59</v>
      </c>
      <c r="L36" s="7">
        <v>37</v>
      </c>
      <c r="N36" s="3">
        <f>STANDARDIZE(D36, D$12, D$13)</f>
        <v>0.4700706663884569</v>
      </c>
      <c r="O36" s="3">
        <f>STANDARDIZE(E36, E$12, E$13)</f>
        <v>0.3746067639760397</v>
      </c>
      <c r="P36" s="3">
        <f>STANDARDIZE(F36, F$12, F$13)</f>
        <v>0.99386807562569746</v>
      </c>
      <c r="Q36" s="3">
        <f>STANDARDIZE(G36, G$12, G$13)</f>
        <v>2.7471770312365376</v>
      </c>
      <c r="R36" s="3">
        <f>STANDARDIZE(H36, H$12, H$13)</f>
        <v>0.96583426160781971</v>
      </c>
      <c r="T36">
        <f>SUMXMY2($C$6:$G$6, N36:R36)</f>
        <v>24.640527058877662</v>
      </c>
      <c r="U36">
        <f>SUMXMY2($C$7:$G$7, N36:R36)</f>
        <v>10.267009597991027</v>
      </c>
      <c r="V36">
        <f>SUMXMY2($C$8:$G$8, N36:R36)</f>
        <v>3.1942315999203643</v>
      </c>
      <c r="W36">
        <f>MIN(T36:V36)</f>
        <v>3.1942315999203643</v>
      </c>
      <c r="X36">
        <f>MATCH(W36, T36:V36, 0)</f>
        <v>3</v>
      </c>
      <c r="AA36" s="5" t="s">
        <v>17</v>
      </c>
      <c r="AB36" s="7">
        <v>3</v>
      </c>
    </row>
  </sheetData>
  <sortState xmlns:xlrd2="http://schemas.microsoft.com/office/spreadsheetml/2017/richdata2" ref="A16:X36">
    <sortCondition ref="X16:X36"/>
  </sortState>
  <mergeCells count="2">
    <mergeCell ref="N14:R14"/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melanieshimano@gmail.com</dc:creator>
  <cp:lastModifiedBy>Noah Yang</cp:lastModifiedBy>
  <dcterms:created xsi:type="dcterms:W3CDTF">2020-02-14T01:13:24Z</dcterms:created>
  <dcterms:modified xsi:type="dcterms:W3CDTF">2020-02-26T03:09:16Z</dcterms:modified>
</cp:coreProperties>
</file>